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5"/>
  <workbookPr/>
  <mc:AlternateContent xmlns:mc="http://schemas.openxmlformats.org/markup-compatibility/2006">
    <mc:Choice Requires="x15">
      <x15ac:absPath xmlns:x15ac="http://schemas.microsoft.com/office/spreadsheetml/2010/11/ac" url="/Users/lr/Desktop/"/>
    </mc:Choice>
  </mc:AlternateContent>
  <xr:revisionPtr revIDLastSave="0" documentId="13_ncr:1_{992787C2-D598-3A42-B04E-8D0232DFE8A4}" xr6:coauthVersionLast="36" xr6:coauthVersionMax="45" xr10:uidLastSave="{00000000-0000-0000-0000-000000000000}"/>
  <bookViews>
    <workbookView xWindow="0" yWindow="460" windowWidth="25600" windowHeight="15540" tabRatio="857" xr2:uid="{00000000-000D-0000-FFFF-FFFF00000000}"/>
  </bookViews>
  <sheets>
    <sheet name="Instructions" sheetId="17" r:id="rId1"/>
    <sheet name="Model" sheetId="6" r:id="rId2"/>
    <sheet name="Summary" sheetId="16" r:id="rId3"/>
    <sheet name="Graphs" sheetId="14" r:id="rId4"/>
    <sheet name="Headcount and Payroll" sheetId="5" state="hidden" r:id="rId5"/>
    <sheet name="Historical P&amp;L" sheetId="11" state="hidden" r:id="rId6"/>
    <sheet name="Historical BS" sheetId="12" state="hidden" r:id="rId7"/>
  </sheets>
  <externalReferences>
    <externalReference r:id="rId8"/>
  </externalReferences>
  <definedNames>
    <definedName name="COGSType">Instructions!$M$3:$M$5</definedName>
    <definedName name="factors">[1]Methods!$B$2:$B$7</definedName>
    <definedName name="HeadType">Instructions!$M$8:$M$9</definedName>
    <definedName name="methods">[1]Methods!$A$2:$A$7</definedName>
    <definedName name="noswitch">[1]Methods!$C$2:$C$7</definedName>
    <definedName name="valuevx">42.314159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148" i="6" l="1"/>
  <c r="AI148" i="6"/>
  <c r="AH148" i="6"/>
  <c r="AG148" i="6"/>
  <c r="AF148" i="6"/>
  <c r="AE148" i="6"/>
  <c r="AD148" i="6"/>
  <c r="AC148" i="6"/>
  <c r="AB148" i="6"/>
  <c r="AA148" i="6"/>
  <c r="Z148" i="6"/>
  <c r="Y148" i="6"/>
  <c r="W157" i="6" l="1"/>
  <c r="V157" i="6"/>
  <c r="U157" i="6"/>
  <c r="T157" i="6"/>
  <c r="S157" i="6"/>
  <c r="R157" i="6"/>
  <c r="Q157" i="6"/>
  <c r="BY18" i="6" l="1"/>
  <c r="BZ18" i="6" s="1"/>
  <c r="CA18" i="6" s="1"/>
  <c r="CB18" i="6" s="1"/>
  <c r="CC18" i="6" s="1"/>
  <c r="CD18" i="6" s="1"/>
  <c r="CE18" i="6" s="1"/>
  <c r="CF18" i="6" s="1"/>
  <c r="CG18" i="6" s="1"/>
  <c r="CH18" i="6" s="1"/>
  <c r="CI18" i="6" s="1"/>
  <c r="CJ18" i="6" s="1"/>
  <c r="CK18" i="6" s="1"/>
  <c r="CL18" i="6" s="1"/>
  <c r="AN17" i="6"/>
  <c r="BY19" i="6"/>
  <c r="BZ19" i="6" s="1"/>
  <c r="CA19" i="6" s="1"/>
  <c r="CC19" i="6"/>
  <c r="CD19" i="6" s="1"/>
  <c r="CE19" i="6" s="1"/>
  <c r="CF19" i="6" s="1"/>
  <c r="CG19" i="6" s="1"/>
  <c r="CH19" i="6" s="1"/>
  <c r="CI19" i="6" s="1"/>
  <c r="CJ19" i="6" s="1"/>
  <c r="CK19" i="6" s="1"/>
  <c r="CL19" i="6" s="1"/>
  <c r="CM19" i="6" s="1"/>
  <c r="CN19" i="6" s="1"/>
  <c r="CO19" i="6" s="1"/>
  <c r="CP19" i="6" s="1"/>
  <c r="CQ19" i="6" s="1"/>
  <c r="CR19" i="6" s="1"/>
  <c r="CS19" i="6" s="1"/>
  <c r="CT19" i="6" s="1"/>
  <c r="CU19" i="6" s="1"/>
  <c r="CV19" i="6" s="1"/>
  <c r="CW19" i="6" s="1"/>
  <c r="CX19" i="6" s="1"/>
  <c r="CY19" i="6" s="1"/>
  <c r="K24" i="6"/>
  <c r="L24" i="6"/>
  <c r="M24" i="6" s="1"/>
  <c r="N24" i="6" s="1"/>
  <c r="O24" i="6" s="1"/>
  <c r="BB18" i="6"/>
  <c r="BC18" i="6" s="1"/>
  <c r="BD18" i="6" s="1"/>
  <c r="BE18" i="6" s="1"/>
  <c r="BF18" i="6" s="1"/>
  <c r="BG18" i="6" s="1"/>
  <c r="CM18" i="6"/>
  <c r="CN18" i="6" s="1"/>
  <c r="CO18" i="6"/>
  <c r="CP18" i="6" s="1"/>
  <c r="CQ18" i="6" s="1"/>
  <c r="CR18" i="6" s="1"/>
  <c r="CS18" i="6" s="1"/>
  <c r="CT18" i="6" s="1"/>
  <c r="CU18" i="6" s="1"/>
  <c r="CV18" i="6" s="1"/>
  <c r="CW18" i="6" s="1"/>
  <c r="CX18" i="6" s="1"/>
  <c r="CY18" i="6" s="1"/>
  <c r="CZ18" i="6" s="1"/>
  <c r="DA18" i="6" s="1"/>
  <c r="DB18" i="6" s="1"/>
  <c r="DC18" i="6" s="1"/>
  <c r="DD18" i="6" s="1"/>
  <c r="BY72" i="6"/>
  <c r="BH71" i="6"/>
  <c r="BI71" i="6" s="1"/>
  <c r="BJ71" i="6" s="1"/>
  <c r="BK71" i="6" s="1"/>
  <c r="BL71" i="6"/>
  <c r="BL87" i="6" s="1"/>
  <c r="BM71" i="6"/>
  <c r="BC71" i="6"/>
  <c r="BD71" i="6" s="1"/>
  <c r="AT71" i="6"/>
  <c r="BR74" i="6"/>
  <c r="BS74" i="6"/>
  <c r="BT74" i="6"/>
  <c r="BO75" i="6"/>
  <c r="BP75" i="6" s="1"/>
  <c r="AT75" i="6"/>
  <c r="BC75" i="6"/>
  <c r="BD75" i="6"/>
  <c r="BE75" i="6" s="1"/>
  <c r="BH75" i="6"/>
  <c r="BI75" i="6" s="1"/>
  <c r="BJ75" i="6"/>
  <c r="BC74" i="6"/>
  <c r="BD74" i="6" s="1"/>
  <c r="CB79" i="6"/>
  <c r="BT79" i="6"/>
  <c r="CB73" i="6"/>
  <c r="AT75" i="14" s="1"/>
  <c r="CH73" i="6"/>
  <c r="CI73" i="6" s="1"/>
  <c r="CJ73" i="6" s="1"/>
  <c r="CJ89" i="6" s="1"/>
  <c r="CK73" i="6"/>
  <c r="BT73" i="6"/>
  <c r="BU73" i="6"/>
  <c r="CB70" i="6"/>
  <c r="CF70" i="6"/>
  <c r="CL70" i="6"/>
  <c r="CX70" i="6"/>
  <c r="BO70" i="6"/>
  <c r="BP70" i="6" s="1"/>
  <c r="B60" i="16"/>
  <c r="B59" i="16"/>
  <c r="B58" i="16"/>
  <c r="B57" i="16"/>
  <c r="B56" i="16"/>
  <c r="F59" i="16"/>
  <c r="F60" i="16"/>
  <c r="B94" i="14"/>
  <c r="B95" i="14"/>
  <c r="B96" i="14"/>
  <c r="B92" i="14"/>
  <c r="B93" i="14"/>
  <c r="B91" i="14"/>
  <c r="B90" i="14"/>
  <c r="AG77" i="14"/>
  <c r="AF77" i="14"/>
  <c r="Z77" i="14"/>
  <c r="Y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77" i="14"/>
  <c r="C60" i="14"/>
  <c r="C72" i="14"/>
  <c r="D72" i="14"/>
  <c r="E72" i="14"/>
  <c r="F72" i="14"/>
  <c r="G72" i="14"/>
  <c r="H72" i="14"/>
  <c r="I72" i="14"/>
  <c r="C73" i="14"/>
  <c r="D73" i="14"/>
  <c r="E73" i="14"/>
  <c r="F73" i="14"/>
  <c r="G73" i="14"/>
  <c r="H73" i="14"/>
  <c r="I73" i="14"/>
  <c r="C74" i="14"/>
  <c r="D74" i="14"/>
  <c r="E74" i="14"/>
  <c r="F74" i="14"/>
  <c r="G74" i="14"/>
  <c r="H74" i="14"/>
  <c r="I74" i="14"/>
  <c r="C75" i="14"/>
  <c r="D75" i="14"/>
  <c r="E75" i="14"/>
  <c r="F75" i="14"/>
  <c r="G75" i="14"/>
  <c r="H75" i="14"/>
  <c r="I75" i="14"/>
  <c r="C76" i="14"/>
  <c r="D76" i="14"/>
  <c r="E76" i="14"/>
  <c r="F76" i="14"/>
  <c r="G76" i="14"/>
  <c r="H76" i="14"/>
  <c r="I76" i="14"/>
  <c r="B67" i="14"/>
  <c r="B68" i="14"/>
  <c r="A116" i="17"/>
  <c r="A98" i="17"/>
  <c r="A96" i="17"/>
  <c r="A93" i="17"/>
  <c r="A90" i="17"/>
  <c r="A87" i="17"/>
  <c r="A84" i="17"/>
  <c r="A81" i="17"/>
  <c r="A73" i="17"/>
  <c r="DD97" i="6"/>
  <c r="DC97" i="6"/>
  <c r="DB97" i="6"/>
  <c r="DA97" i="6"/>
  <c r="CZ97" i="6"/>
  <c r="CY97" i="6"/>
  <c r="CX97" i="6"/>
  <c r="CW97" i="6"/>
  <c r="CV97" i="6"/>
  <c r="CU97" i="6"/>
  <c r="CT97" i="6"/>
  <c r="CS97" i="6"/>
  <c r="DD96" i="6"/>
  <c r="DC96" i="6"/>
  <c r="DB96" i="6"/>
  <c r="DA96" i="6"/>
  <c r="CZ96" i="6"/>
  <c r="CY96" i="6"/>
  <c r="CX96" i="6"/>
  <c r="CW96" i="6"/>
  <c r="CV96" i="6"/>
  <c r="CU96" i="6"/>
  <c r="CT96" i="6"/>
  <c r="CS96" i="6"/>
  <c r="DD92" i="6"/>
  <c r="DC92" i="6"/>
  <c r="DB92" i="6"/>
  <c r="DA92" i="6"/>
  <c r="CZ92" i="6"/>
  <c r="CY92" i="6"/>
  <c r="CX92" i="6"/>
  <c r="CW92" i="6"/>
  <c r="CV92" i="6"/>
  <c r="CU92" i="6"/>
  <c r="CT92" i="6"/>
  <c r="CS92" i="6"/>
  <c r="CW86" i="6"/>
  <c r="CV86" i="6"/>
  <c r="CU86" i="6"/>
  <c r="CT86" i="6"/>
  <c r="CR97" i="6"/>
  <c r="CQ97" i="6"/>
  <c r="CP97" i="6"/>
  <c r="CO97" i="6"/>
  <c r="CN97" i="6"/>
  <c r="CM97" i="6"/>
  <c r="CL97" i="6"/>
  <c r="CK97" i="6"/>
  <c r="CJ97" i="6"/>
  <c r="CI97" i="6"/>
  <c r="CH97" i="6"/>
  <c r="CG97" i="6"/>
  <c r="CR96" i="6"/>
  <c r="CQ96" i="6"/>
  <c r="CP96" i="6"/>
  <c r="CO96" i="6"/>
  <c r="CN96" i="6"/>
  <c r="CM96" i="6"/>
  <c r="CL96" i="6"/>
  <c r="CK96" i="6"/>
  <c r="CJ96" i="6"/>
  <c r="CI96" i="6"/>
  <c r="CH96" i="6"/>
  <c r="CG96" i="6"/>
  <c r="CR92" i="6"/>
  <c r="CQ92" i="6"/>
  <c r="CP92" i="6"/>
  <c r="CO92" i="6"/>
  <c r="CN92" i="6"/>
  <c r="CM92" i="6"/>
  <c r="CL92" i="6"/>
  <c r="CK92" i="6"/>
  <c r="CJ92" i="6"/>
  <c r="CI92" i="6"/>
  <c r="V92" i="6" s="1"/>
  <c r="CH92" i="6"/>
  <c r="CG92" i="6"/>
  <c r="CH89" i="6"/>
  <c r="CG89" i="6"/>
  <c r="CK86" i="6"/>
  <c r="CF97" i="6"/>
  <c r="CE97" i="6"/>
  <c r="CD97" i="6"/>
  <c r="CC97" i="6"/>
  <c r="CB97" i="6"/>
  <c r="CA97" i="6"/>
  <c r="BZ97" i="6"/>
  <c r="BY97" i="6"/>
  <c r="BX97" i="6"/>
  <c r="BW97" i="6"/>
  <c r="BV97" i="6"/>
  <c r="U97" i="6" s="1"/>
  <c r="BU97" i="6"/>
  <c r="CF96" i="6"/>
  <c r="CE96" i="6"/>
  <c r="CD96" i="6"/>
  <c r="CC96" i="6"/>
  <c r="CB96" i="6"/>
  <c r="CA96" i="6"/>
  <c r="BZ96" i="6"/>
  <c r="BY96" i="6"/>
  <c r="BX96" i="6"/>
  <c r="BW96" i="6"/>
  <c r="BV96" i="6"/>
  <c r="BU96" i="6"/>
  <c r="CA95" i="6"/>
  <c r="CF92" i="6"/>
  <c r="CE92" i="6"/>
  <c r="CD92" i="6"/>
  <c r="CC92" i="6"/>
  <c r="CB92" i="6"/>
  <c r="CA92" i="6"/>
  <c r="BZ92" i="6"/>
  <c r="BY92" i="6"/>
  <c r="BX92" i="6"/>
  <c r="BW92" i="6"/>
  <c r="U92" i="6" s="1"/>
  <c r="BV92" i="6"/>
  <c r="BU92" i="6"/>
  <c r="CA89" i="6"/>
  <c r="BX88" i="6"/>
  <c r="BW88" i="6"/>
  <c r="BV88" i="6"/>
  <c r="BU88" i="6"/>
  <c r="CE86" i="6"/>
  <c r="CA86" i="6"/>
  <c r="BT97" i="6"/>
  <c r="BS97" i="6"/>
  <c r="BR97" i="6"/>
  <c r="BQ97" i="6"/>
  <c r="BP97" i="6"/>
  <c r="BO97" i="6"/>
  <c r="BN97" i="6"/>
  <c r="BM97" i="6"/>
  <c r="BL97" i="6"/>
  <c r="BK97" i="6"/>
  <c r="BJ97" i="6"/>
  <c r="BI97" i="6"/>
  <c r="BT96" i="6"/>
  <c r="BS96" i="6"/>
  <c r="BR96" i="6"/>
  <c r="BQ96" i="6"/>
  <c r="BQ107" i="6" s="1"/>
  <c r="BP96" i="6"/>
  <c r="BO96" i="6"/>
  <c r="BN96" i="6"/>
  <c r="BM96" i="6"/>
  <c r="BL96" i="6"/>
  <c r="BK96" i="6"/>
  <c r="BJ96" i="6"/>
  <c r="BI96" i="6"/>
  <c r="T96" i="6" s="1"/>
  <c r="BS95" i="6"/>
  <c r="BR95" i="6"/>
  <c r="BQ95" i="6"/>
  <c r="BP95" i="6"/>
  <c r="BO95" i="6"/>
  <c r="BN95" i="6"/>
  <c r="BM95" i="6"/>
  <c r="BL95" i="6"/>
  <c r="BL107" i="6" s="1"/>
  <c r="BK95" i="6"/>
  <c r="BJ95" i="6"/>
  <c r="BI95" i="6"/>
  <c r="BT92" i="6"/>
  <c r="BS92" i="6"/>
  <c r="BR92" i="6"/>
  <c r="BQ92" i="6"/>
  <c r="BP92" i="6"/>
  <c r="BO92" i="6"/>
  <c r="BN92" i="6"/>
  <c r="BM92" i="6"/>
  <c r="BL92" i="6"/>
  <c r="BK92" i="6"/>
  <c r="BJ92" i="6"/>
  <c r="BI92" i="6"/>
  <c r="BO91" i="6"/>
  <c r="BN91" i="6"/>
  <c r="BS90" i="6"/>
  <c r="BR90" i="6"/>
  <c r="BQ90" i="6"/>
  <c r="BS89" i="6"/>
  <c r="BR89" i="6"/>
  <c r="BQ89" i="6"/>
  <c r="BP89" i="6"/>
  <c r="BO89" i="6"/>
  <c r="BN89" i="6"/>
  <c r="BM89" i="6"/>
  <c r="BL89" i="6"/>
  <c r="BK89" i="6"/>
  <c r="BJ89" i="6"/>
  <c r="BI89" i="6"/>
  <c r="BT88" i="6"/>
  <c r="BS88" i="6"/>
  <c r="BR88" i="6"/>
  <c r="BQ88" i="6"/>
  <c r="BP88" i="6"/>
  <c r="BO88" i="6"/>
  <c r="BN88" i="6"/>
  <c r="BM88" i="6"/>
  <c r="BL88" i="6"/>
  <c r="BK88" i="6"/>
  <c r="BJ88" i="6"/>
  <c r="BI88" i="6"/>
  <c r="BK87" i="6"/>
  <c r="BJ87" i="6"/>
  <c r="BI87" i="6"/>
  <c r="BO86" i="6"/>
  <c r="BN86" i="6"/>
  <c r="BM86" i="6"/>
  <c r="BL86" i="6"/>
  <c r="BK86" i="6"/>
  <c r="BJ86" i="6"/>
  <c r="BI86" i="6"/>
  <c r="BH97" i="6"/>
  <c r="BG97" i="6"/>
  <c r="BF97" i="6"/>
  <c r="BE97" i="6"/>
  <c r="BD97" i="6"/>
  <c r="BC97" i="6"/>
  <c r="BB97" i="6"/>
  <c r="BA97" i="6"/>
  <c r="AZ97" i="6"/>
  <c r="AY97" i="6"/>
  <c r="AX97" i="6"/>
  <c r="AW97" i="6"/>
  <c r="BH96" i="6"/>
  <c r="BG96" i="6"/>
  <c r="BF96" i="6"/>
  <c r="BE96" i="6"/>
  <c r="BD96" i="6"/>
  <c r="BC96" i="6"/>
  <c r="BB96" i="6"/>
  <c r="BA96" i="6"/>
  <c r="AZ96" i="6"/>
  <c r="S96" i="6" s="1"/>
  <c r="AY96" i="6"/>
  <c r="AX96" i="6"/>
  <c r="AW96" i="6"/>
  <c r="BH95" i="6"/>
  <c r="BH107" i="6" s="1"/>
  <c r="BG95" i="6"/>
  <c r="BF95" i="6"/>
  <c r="BE95" i="6"/>
  <c r="BD95" i="6"/>
  <c r="BD107" i="6" s="1"/>
  <c r="BC95" i="6"/>
  <c r="BB95" i="6"/>
  <c r="BA95" i="6"/>
  <c r="AZ95" i="6"/>
  <c r="AY95" i="6"/>
  <c r="AY107" i="6" s="1"/>
  <c r="AX95" i="6"/>
  <c r="AW95" i="6"/>
  <c r="BH92" i="6"/>
  <c r="BG92" i="6"/>
  <c r="BF92" i="6"/>
  <c r="BE92" i="6"/>
  <c r="BD92" i="6"/>
  <c r="BC92" i="6"/>
  <c r="BB92" i="6"/>
  <c r="BA92" i="6"/>
  <c r="AZ92" i="6"/>
  <c r="S92" i="6" s="1"/>
  <c r="AY92" i="6"/>
  <c r="AX92" i="6"/>
  <c r="AW92" i="6"/>
  <c r="BH91" i="6"/>
  <c r="BG91" i="6"/>
  <c r="BB91" i="6"/>
  <c r="BA91" i="6"/>
  <c r="AZ91" i="6"/>
  <c r="AY91" i="6"/>
  <c r="AX91" i="6"/>
  <c r="AW91" i="6"/>
  <c r="BC90" i="6"/>
  <c r="BB90" i="6"/>
  <c r="BA90" i="6"/>
  <c r="AZ90" i="6"/>
  <c r="AY90" i="6"/>
  <c r="AX90" i="6"/>
  <c r="AW90" i="6"/>
  <c r="BH89" i="6"/>
  <c r="BG89" i="6"/>
  <c r="BF89" i="6"/>
  <c r="BE89" i="6"/>
  <c r="BD89" i="6"/>
  <c r="BC89" i="6"/>
  <c r="BB89" i="6"/>
  <c r="BA89" i="6"/>
  <c r="AZ89" i="6"/>
  <c r="AY89" i="6"/>
  <c r="AX89" i="6"/>
  <c r="AW89" i="6"/>
  <c r="BH88" i="6"/>
  <c r="BG88" i="6"/>
  <c r="BF88" i="6"/>
  <c r="BE88" i="6"/>
  <c r="BD88" i="6"/>
  <c r="BC88" i="6"/>
  <c r="BB88" i="6"/>
  <c r="BA88" i="6"/>
  <c r="AZ88" i="6"/>
  <c r="AY88" i="6"/>
  <c r="AX88" i="6"/>
  <c r="AW88" i="6"/>
  <c r="BH87" i="6"/>
  <c r="BG87" i="6"/>
  <c r="BB87" i="6"/>
  <c r="BA87" i="6"/>
  <c r="AZ87" i="6"/>
  <c r="AY87" i="6"/>
  <c r="AX87" i="6"/>
  <c r="AW87" i="6"/>
  <c r="BH86" i="6"/>
  <c r="BG86" i="6"/>
  <c r="BF86" i="6"/>
  <c r="BE86" i="6"/>
  <c r="BD86" i="6"/>
  <c r="BC86" i="6"/>
  <c r="BB86" i="6"/>
  <c r="BA86" i="6"/>
  <c r="AZ86" i="6"/>
  <c r="AY86" i="6"/>
  <c r="AY98" i="6" s="1"/>
  <c r="AX86" i="6"/>
  <c r="AW86" i="6"/>
  <c r="R77" i="6"/>
  <c r="S77" i="6"/>
  <c r="T77" i="6"/>
  <c r="U77" i="6"/>
  <c r="V77" i="6"/>
  <c r="W77" i="6"/>
  <c r="R75" i="6"/>
  <c r="S75" i="6"/>
  <c r="R76" i="6"/>
  <c r="S76" i="6"/>
  <c r="T76" i="6"/>
  <c r="U76" i="6"/>
  <c r="V76" i="6"/>
  <c r="W76" i="6"/>
  <c r="R79" i="6"/>
  <c r="S79" i="6"/>
  <c r="R80" i="6"/>
  <c r="S80" i="6"/>
  <c r="T80" i="6"/>
  <c r="U80" i="6"/>
  <c r="V80" i="6"/>
  <c r="W80" i="6"/>
  <c r="B37" i="17"/>
  <c r="B36" i="17"/>
  <c r="B35" i="17"/>
  <c r="A30" i="17"/>
  <c r="AM140" i="6"/>
  <c r="AN140" i="6"/>
  <c r="AL140" i="6"/>
  <c r="AK140" i="6"/>
  <c r="AU126" i="6"/>
  <c r="Q42" i="6"/>
  <c r="Q41" i="6"/>
  <c r="Q40" i="6"/>
  <c r="Q28" i="6"/>
  <c r="Q27" i="6"/>
  <c r="Q26" i="6"/>
  <c r="Q25" i="6"/>
  <c r="Q24" i="6"/>
  <c r="R73" i="6"/>
  <c r="AK152" i="6"/>
  <c r="AJ158" i="6" s="1"/>
  <c r="B66" i="14"/>
  <c r="B65" i="14"/>
  <c r="B64" i="14"/>
  <c r="F57" i="16"/>
  <c r="F58" i="16"/>
  <c r="F56" i="16"/>
  <c r="Q145" i="6"/>
  <c r="Q144" i="6"/>
  <c r="Q140" i="6"/>
  <c r="Q139" i="6"/>
  <c r="Q138" i="6"/>
  <c r="Q137" i="6"/>
  <c r="Q136" i="6"/>
  <c r="Q135" i="6"/>
  <c r="AQ122" i="6"/>
  <c r="AP122" i="6"/>
  <c r="AO122" i="6"/>
  <c r="AN122" i="6"/>
  <c r="AM122" i="6"/>
  <c r="AL122" i="6"/>
  <c r="AK122" i="6"/>
  <c r="Q122" i="6"/>
  <c r="Q115" i="6"/>
  <c r="Q114" i="6"/>
  <c r="F39" i="16"/>
  <c r="Q113" i="6"/>
  <c r="F38" i="16" s="1"/>
  <c r="Q112" i="6"/>
  <c r="F37" i="16"/>
  <c r="Q111" i="6"/>
  <c r="F36" i="16" s="1"/>
  <c r="Q110" i="6"/>
  <c r="F35" i="16"/>
  <c r="Q109" i="6"/>
  <c r="F34" i="16" s="1"/>
  <c r="Q107" i="6"/>
  <c r="F33" i="16" s="1"/>
  <c r="Q104" i="6"/>
  <c r="Q103" i="6"/>
  <c r="Q102" i="6"/>
  <c r="Q101" i="6"/>
  <c r="Q61" i="6"/>
  <c r="Q60" i="6"/>
  <c r="Q59" i="6"/>
  <c r="Q58" i="6"/>
  <c r="Q57" i="6"/>
  <c r="Q50" i="6"/>
  <c r="F22" i="16" s="1"/>
  <c r="Q49" i="6"/>
  <c r="F21" i="16" s="1"/>
  <c r="Q48" i="6"/>
  <c r="F20" i="16" s="1"/>
  <c r="Q35" i="6"/>
  <c r="F14" i="16"/>
  <c r="Q34" i="6"/>
  <c r="F13" i="16" s="1"/>
  <c r="Q33" i="6"/>
  <c r="F12" i="16" s="1"/>
  <c r="Q32" i="6"/>
  <c r="F11" i="16" s="1"/>
  <c r="Q31" i="6"/>
  <c r="F10" i="16" s="1"/>
  <c r="F15" i="16" s="1"/>
  <c r="Q130" i="6"/>
  <c r="Q129" i="6"/>
  <c r="Q128" i="6"/>
  <c r="Q127" i="6"/>
  <c r="Q126" i="6"/>
  <c r="Q125" i="6"/>
  <c r="Q97" i="6"/>
  <c r="Q96" i="6"/>
  <c r="Q95" i="6"/>
  <c r="Q92" i="6"/>
  <c r="Q91" i="6"/>
  <c r="Q90" i="6"/>
  <c r="Q89" i="6"/>
  <c r="Q88" i="6"/>
  <c r="Q87" i="6"/>
  <c r="Q86" i="6"/>
  <c r="Q18" i="6"/>
  <c r="Q19" i="6"/>
  <c r="Q20" i="6"/>
  <c r="Q21" i="6"/>
  <c r="Q17" i="6"/>
  <c r="Q82" i="6"/>
  <c r="AJ146" i="6"/>
  <c r="AI146" i="6"/>
  <c r="AH146" i="6"/>
  <c r="AG146" i="6"/>
  <c r="AF146" i="6"/>
  <c r="AE146" i="6"/>
  <c r="AD146" i="6"/>
  <c r="AC146" i="6"/>
  <c r="AB146" i="6"/>
  <c r="AA146" i="6"/>
  <c r="Z146" i="6"/>
  <c r="Y146" i="6"/>
  <c r="Q146" i="6" s="1"/>
  <c r="AJ141" i="6"/>
  <c r="AJ154" i="6" s="1"/>
  <c r="AH141" i="6"/>
  <c r="AH154" i="6" s="1"/>
  <c r="AG141" i="6"/>
  <c r="AG154" i="6"/>
  <c r="AF131" i="6"/>
  <c r="AF155" i="6" s="1"/>
  <c r="AC141" i="6"/>
  <c r="AC154" i="6" s="1"/>
  <c r="AB131" i="6"/>
  <c r="AB155" i="6" s="1"/>
  <c r="Y141" i="6"/>
  <c r="Y154" i="6" s="1"/>
  <c r="Z98" i="6"/>
  <c r="AJ82" i="6"/>
  <c r="AI82" i="6"/>
  <c r="AH82" i="6"/>
  <c r="AG82" i="6"/>
  <c r="AF82" i="6"/>
  <c r="AE82" i="6"/>
  <c r="AD82" i="6"/>
  <c r="AC82" i="6"/>
  <c r="AB82" i="6"/>
  <c r="AA82" i="6"/>
  <c r="Z82" i="6"/>
  <c r="Y82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AJ44" i="6"/>
  <c r="AJ52" i="6"/>
  <c r="AI44" i="6"/>
  <c r="AI52" i="6" s="1"/>
  <c r="AH44" i="6"/>
  <c r="AH52" i="6"/>
  <c r="AH54" i="6" s="1"/>
  <c r="AG44" i="6"/>
  <c r="AG52" i="6" s="1"/>
  <c r="AG54" i="6" s="1"/>
  <c r="AF44" i="6"/>
  <c r="AF52" i="6"/>
  <c r="AE44" i="6"/>
  <c r="AE52" i="6" s="1"/>
  <c r="AD44" i="6"/>
  <c r="AD52" i="6" s="1"/>
  <c r="AC44" i="6"/>
  <c r="AC52" i="6" s="1"/>
  <c r="AB44" i="6"/>
  <c r="AB52" i="6"/>
  <c r="AA44" i="6"/>
  <c r="AA52" i="6" s="1"/>
  <c r="Z44" i="6"/>
  <c r="Z52" i="6" s="1"/>
  <c r="Y44" i="6"/>
  <c r="AJ43" i="6"/>
  <c r="AJ51" i="6" s="1"/>
  <c r="AI43" i="6"/>
  <c r="AI51" i="6" s="1"/>
  <c r="AI54" i="6" s="1"/>
  <c r="AH43" i="6"/>
  <c r="AH51" i="6" s="1"/>
  <c r="AG43" i="6"/>
  <c r="AG51" i="6" s="1"/>
  <c r="AF43" i="6"/>
  <c r="AF51" i="6" s="1"/>
  <c r="AF54" i="6" s="1"/>
  <c r="AE43" i="6"/>
  <c r="AE51" i="6" s="1"/>
  <c r="AD43" i="6"/>
  <c r="AD51" i="6" s="1"/>
  <c r="AC43" i="6"/>
  <c r="AC51" i="6" s="1"/>
  <c r="AB43" i="6"/>
  <c r="AB51" i="6" s="1"/>
  <c r="AA43" i="6"/>
  <c r="AA51" i="6" s="1"/>
  <c r="Z43" i="6"/>
  <c r="Z51" i="6" s="1"/>
  <c r="Y43" i="6"/>
  <c r="Y51" i="6"/>
  <c r="Y54" i="6" s="1"/>
  <c r="Y52" i="6"/>
  <c r="Q44" i="6"/>
  <c r="Z141" i="6"/>
  <c r="Z154" i="6" s="1"/>
  <c r="AD141" i="6"/>
  <c r="AA141" i="6"/>
  <c r="AA154" i="6"/>
  <c r="AE141" i="6"/>
  <c r="AE154" i="6" s="1"/>
  <c r="AI141" i="6"/>
  <c r="AI154" i="6" s="1"/>
  <c r="AC98" i="6"/>
  <c r="AD98" i="6"/>
  <c r="Y37" i="6"/>
  <c r="AG37" i="6"/>
  <c r="AC37" i="6"/>
  <c r="Z37" i="6"/>
  <c r="AH37" i="6"/>
  <c r="AD37" i="6"/>
  <c r="Y131" i="6"/>
  <c r="Y155" i="6" s="1"/>
  <c r="AB37" i="6"/>
  <c r="AF37" i="6"/>
  <c r="AJ37" i="6"/>
  <c r="Z131" i="6"/>
  <c r="Z155" i="6" s="1"/>
  <c r="Y98" i="6"/>
  <c r="AG98" i="6"/>
  <c r="AC131" i="6"/>
  <c r="AC155" i="6" s="1"/>
  <c r="AI37" i="6"/>
  <c r="AG131" i="6"/>
  <c r="AG155" i="6" s="1"/>
  <c r="AH131" i="6"/>
  <c r="AH155" i="6" s="1"/>
  <c r="AH98" i="6"/>
  <c r="AD131" i="6"/>
  <c r="AD155" i="6" s="1"/>
  <c r="AB141" i="6"/>
  <c r="AB154" i="6" s="1"/>
  <c r="AA98" i="6"/>
  <c r="AE98" i="6"/>
  <c r="AI98" i="6"/>
  <c r="AA131" i="6"/>
  <c r="AE131" i="6"/>
  <c r="AE155" i="6" s="1"/>
  <c r="AI131" i="6"/>
  <c r="AI155" i="6" s="1"/>
  <c r="AF141" i="6"/>
  <c r="AF154" i="6" s="1"/>
  <c r="AB98" i="6"/>
  <c r="AF98" i="6"/>
  <c r="AJ98" i="6"/>
  <c r="AJ131" i="6"/>
  <c r="AK125" i="6"/>
  <c r="AL125" i="6"/>
  <c r="AM125" i="6"/>
  <c r="BP135" i="6" s="1"/>
  <c r="AN125" i="6"/>
  <c r="AO125" i="6"/>
  <c r="AP125" i="6"/>
  <c r="AQ125" i="6"/>
  <c r="AR125" i="6"/>
  <c r="AS125" i="6"/>
  <c r="AT125" i="6"/>
  <c r="AU125" i="6"/>
  <c r="AV125" i="6"/>
  <c r="AW125" i="6"/>
  <c r="AX125" i="6"/>
  <c r="AX131" i="6" s="1"/>
  <c r="AX155" i="6" s="1"/>
  <c r="AY125" i="6"/>
  <c r="AZ125" i="6"/>
  <c r="BA125" i="6"/>
  <c r="BB125" i="6"/>
  <c r="BB131" i="6" s="1"/>
  <c r="BB155" i="6" s="1"/>
  <c r="BC125" i="6"/>
  <c r="BD125" i="6"/>
  <c r="BE125" i="6"/>
  <c r="BF125" i="6"/>
  <c r="BF131" i="6" s="1"/>
  <c r="BF155" i="6" s="1"/>
  <c r="BG125" i="6"/>
  <c r="BG131" i="6" s="1"/>
  <c r="BG155" i="6" s="1"/>
  <c r="BH125" i="6"/>
  <c r="BI125" i="6"/>
  <c r="BJ125" i="6"/>
  <c r="BK125" i="6"/>
  <c r="BL125" i="6"/>
  <c r="BM125" i="6"/>
  <c r="BN125" i="6"/>
  <c r="BN131" i="6" s="1"/>
  <c r="BN155" i="6" s="1"/>
  <c r="BO125" i="6"/>
  <c r="BP125" i="6"/>
  <c r="BQ125" i="6"/>
  <c r="BR125" i="6"/>
  <c r="BR131" i="6" s="1"/>
  <c r="BR155" i="6" s="1"/>
  <c r="BS125" i="6"/>
  <c r="BT125" i="6"/>
  <c r="BU125" i="6"/>
  <c r="BV125" i="6"/>
  <c r="BV131" i="6" s="1"/>
  <c r="BW125" i="6"/>
  <c r="BX125" i="6"/>
  <c r="BY125" i="6"/>
  <c r="BZ125" i="6"/>
  <c r="BZ131" i="6" s="1"/>
  <c r="BZ155" i="6" s="1"/>
  <c r="CA125" i="6"/>
  <c r="CB125" i="6"/>
  <c r="CC125" i="6"/>
  <c r="CD125" i="6"/>
  <c r="CD131" i="6" s="1"/>
  <c r="CD155" i="6" s="1"/>
  <c r="CE125" i="6"/>
  <c r="CF125" i="6"/>
  <c r="CG125" i="6"/>
  <c r="CH125" i="6"/>
  <c r="CH131" i="6" s="1"/>
  <c r="CH155" i="6" s="1"/>
  <c r="CI125" i="6"/>
  <c r="V125" i="6" s="1"/>
  <c r="CJ125" i="6"/>
  <c r="CK125" i="6"/>
  <c r="CL125" i="6"/>
  <c r="CL131" i="6" s="1"/>
  <c r="CL155" i="6" s="1"/>
  <c r="CM125" i="6"/>
  <c r="CN125" i="6"/>
  <c r="CO125" i="6"/>
  <c r="CP125" i="6"/>
  <c r="CQ125" i="6"/>
  <c r="CR125" i="6"/>
  <c r="CS125" i="6"/>
  <c r="CT125" i="6"/>
  <c r="CU125" i="6"/>
  <c r="CV125" i="6"/>
  <c r="CW125" i="6"/>
  <c r="CX125" i="6"/>
  <c r="CX131" i="6" s="1"/>
  <c r="CX155" i="6" s="1"/>
  <c r="CY125" i="6"/>
  <c r="CZ125" i="6"/>
  <c r="DA125" i="6"/>
  <c r="DB125" i="6"/>
  <c r="DB131" i="6" s="1"/>
  <c r="DB155" i="6" s="1"/>
  <c r="DC125" i="6"/>
  <c r="DD125" i="6"/>
  <c r="AK126" i="6"/>
  <c r="AL126" i="6"/>
  <c r="AM126" i="6"/>
  <c r="DC136" i="6" s="1"/>
  <c r="AN126" i="6"/>
  <c r="AO126" i="6"/>
  <c r="AP126" i="6"/>
  <c r="AQ126" i="6"/>
  <c r="AR126" i="6"/>
  <c r="AS126" i="6"/>
  <c r="AT126" i="6"/>
  <c r="AV126" i="6"/>
  <c r="AV131" i="6" s="1"/>
  <c r="AV155" i="6" s="1"/>
  <c r="AW126" i="6"/>
  <c r="AX126" i="6"/>
  <c r="AY126" i="6"/>
  <c r="AZ126" i="6"/>
  <c r="BA126" i="6"/>
  <c r="BB126" i="6"/>
  <c r="BC126" i="6"/>
  <c r="BD126" i="6"/>
  <c r="BE126" i="6"/>
  <c r="BF126" i="6"/>
  <c r="BG126" i="6"/>
  <c r="BH126" i="6"/>
  <c r="BI126" i="6"/>
  <c r="BJ126" i="6"/>
  <c r="BK126" i="6"/>
  <c r="BL126" i="6"/>
  <c r="BM126" i="6"/>
  <c r="BN126" i="6"/>
  <c r="BO126" i="6"/>
  <c r="BP126" i="6"/>
  <c r="BQ126" i="6"/>
  <c r="BR126" i="6"/>
  <c r="BS126" i="6"/>
  <c r="BT126" i="6"/>
  <c r="BT131" i="6" s="1"/>
  <c r="BT155" i="6" s="1"/>
  <c r="BU126" i="6"/>
  <c r="BV126" i="6"/>
  <c r="BW126" i="6"/>
  <c r="BX126" i="6"/>
  <c r="BY126" i="6"/>
  <c r="BZ126" i="6"/>
  <c r="CA126" i="6"/>
  <c r="CB126" i="6"/>
  <c r="CC126" i="6"/>
  <c r="CD126" i="6"/>
  <c r="CE126" i="6"/>
  <c r="CF126" i="6"/>
  <c r="CG126" i="6"/>
  <c r="CH126" i="6"/>
  <c r="CI126" i="6"/>
  <c r="CJ126" i="6"/>
  <c r="CJ131" i="6" s="1"/>
  <c r="CJ155" i="6" s="1"/>
  <c r="CK126" i="6"/>
  <c r="CL126" i="6"/>
  <c r="CM126" i="6"/>
  <c r="CN126" i="6"/>
  <c r="CO126" i="6"/>
  <c r="CP126" i="6"/>
  <c r="CQ126" i="6"/>
  <c r="CR126" i="6"/>
  <c r="CS126" i="6"/>
  <c r="CT126" i="6"/>
  <c r="CU126" i="6"/>
  <c r="CV126" i="6"/>
  <c r="CV131" i="6" s="1"/>
  <c r="CV155" i="6" s="1"/>
  <c r="CW126" i="6"/>
  <c r="CX126" i="6"/>
  <c r="CY126" i="6"/>
  <c r="CZ126" i="6"/>
  <c r="DA126" i="6"/>
  <c r="DB126" i="6"/>
  <c r="DC126" i="6"/>
  <c r="DD126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BE127" i="6"/>
  <c r="BF127" i="6"/>
  <c r="BG127" i="6"/>
  <c r="BH127" i="6"/>
  <c r="BI127" i="6"/>
  <c r="BJ127" i="6"/>
  <c r="BK127" i="6"/>
  <c r="BL127" i="6"/>
  <c r="BM127" i="6"/>
  <c r="BN127" i="6"/>
  <c r="BO127" i="6"/>
  <c r="BP127" i="6"/>
  <c r="BQ127" i="6"/>
  <c r="BR127" i="6"/>
  <c r="BS127" i="6"/>
  <c r="BT127" i="6"/>
  <c r="BU127" i="6"/>
  <c r="BV127" i="6"/>
  <c r="BW127" i="6"/>
  <c r="BX127" i="6"/>
  <c r="BY127" i="6"/>
  <c r="BZ127" i="6"/>
  <c r="CA127" i="6"/>
  <c r="CB127" i="6"/>
  <c r="CC127" i="6"/>
  <c r="CD127" i="6"/>
  <c r="CE127" i="6"/>
  <c r="CF127" i="6"/>
  <c r="CG127" i="6"/>
  <c r="CH127" i="6"/>
  <c r="CI127" i="6"/>
  <c r="CJ127" i="6"/>
  <c r="CK127" i="6"/>
  <c r="CL127" i="6"/>
  <c r="CM127" i="6"/>
  <c r="CN127" i="6"/>
  <c r="CO127" i="6"/>
  <c r="CP127" i="6"/>
  <c r="CQ127" i="6"/>
  <c r="CR127" i="6"/>
  <c r="CS127" i="6"/>
  <c r="CT127" i="6"/>
  <c r="CU127" i="6"/>
  <c r="CV127" i="6"/>
  <c r="CW127" i="6"/>
  <c r="CX127" i="6"/>
  <c r="CY127" i="6"/>
  <c r="CZ127" i="6"/>
  <c r="DA127" i="6"/>
  <c r="DB127" i="6"/>
  <c r="DC127" i="6"/>
  <c r="DD127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128" i="6"/>
  <c r="BF128" i="6"/>
  <c r="BG128" i="6"/>
  <c r="BH128" i="6"/>
  <c r="BI128" i="6"/>
  <c r="BJ128" i="6"/>
  <c r="BK128" i="6"/>
  <c r="BL128" i="6"/>
  <c r="BM128" i="6"/>
  <c r="BN128" i="6"/>
  <c r="BO128" i="6"/>
  <c r="BP128" i="6"/>
  <c r="BQ128" i="6"/>
  <c r="BR128" i="6"/>
  <c r="BS128" i="6"/>
  <c r="BT128" i="6"/>
  <c r="BU128" i="6"/>
  <c r="BV128" i="6"/>
  <c r="BW128" i="6"/>
  <c r="BX128" i="6"/>
  <c r="BY128" i="6"/>
  <c r="BZ128" i="6"/>
  <c r="CA128" i="6"/>
  <c r="CB128" i="6"/>
  <c r="CC128" i="6"/>
  <c r="CD128" i="6"/>
  <c r="CE128" i="6"/>
  <c r="CF128" i="6"/>
  <c r="CG128" i="6"/>
  <c r="CH128" i="6"/>
  <c r="CI128" i="6"/>
  <c r="CJ128" i="6"/>
  <c r="CK128" i="6"/>
  <c r="CL128" i="6"/>
  <c r="CM128" i="6"/>
  <c r="CN128" i="6"/>
  <c r="CO128" i="6"/>
  <c r="CP128" i="6"/>
  <c r="CQ128" i="6"/>
  <c r="CR128" i="6"/>
  <c r="CS128" i="6"/>
  <c r="CT128" i="6"/>
  <c r="CU128" i="6"/>
  <c r="CV128" i="6"/>
  <c r="CW128" i="6"/>
  <c r="CX128" i="6"/>
  <c r="CY128" i="6"/>
  <c r="CZ128" i="6"/>
  <c r="DA128" i="6"/>
  <c r="DB128" i="6"/>
  <c r="DC128" i="6"/>
  <c r="DD128" i="6"/>
  <c r="AK129" i="6"/>
  <c r="AL129" i="6"/>
  <c r="AL139" i="6" s="1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BG129" i="6"/>
  <c r="BH129" i="6"/>
  <c r="BI129" i="6"/>
  <c r="BJ129" i="6"/>
  <c r="BK129" i="6"/>
  <c r="T129" i="6" s="1"/>
  <c r="BL129" i="6"/>
  <c r="BM129" i="6"/>
  <c r="BN129" i="6"/>
  <c r="BO129" i="6"/>
  <c r="BP129" i="6"/>
  <c r="BQ129" i="6"/>
  <c r="BR129" i="6"/>
  <c r="BS129" i="6"/>
  <c r="BT129" i="6"/>
  <c r="BU129" i="6"/>
  <c r="BV129" i="6"/>
  <c r="BW129" i="6"/>
  <c r="BX129" i="6"/>
  <c r="BY129" i="6"/>
  <c r="BZ129" i="6"/>
  <c r="CA129" i="6"/>
  <c r="CB129" i="6"/>
  <c r="CC129" i="6"/>
  <c r="CD129" i="6"/>
  <c r="CE129" i="6"/>
  <c r="CF129" i="6"/>
  <c r="CG129" i="6"/>
  <c r="CH129" i="6"/>
  <c r="CI129" i="6"/>
  <c r="CJ129" i="6"/>
  <c r="CK129" i="6"/>
  <c r="CL129" i="6"/>
  <c r="CM129" i="6"/>
  <c r="CN129" i="6"/>
  <c r="CO129" i="6"/>
  <c r="CP129" i="6"/>
  <c r="CQ129" i="6"/>
  <c r="CR129" i="6"/>
  <c r="CS129" i="6"/>
  <c r="CT129" i="6"/>
  <c r="CU129" i="6"/>
  <c r="CV129" i="6"/>
  <c r="CW129" i="6"/>
  <c r="CX129" i="6"/>
  <c r="CY129" i="6"/>
  <c r="CZ129" i="6"/>
  <c r="DA129" i="6"/>
  <c r="DB129" i="6"/>
  <c r="DC129" i="6"/>
  <c r="DD129" i="6"/>
  <c r="AO130" i="6"/>
  <c r="AP130" i="6"/>
  <c r="AQ130" i="6"/>
  <c r="AR130" i="6"/>
  <c r="AR140" i="6" s="1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BG130" i="6"/>
  <c r="BH130" i="6"/>
  <c r="BI130" i="6"/>
  <c r="BJ130" i="6"/>
  <c r="BK130" i="6"/>
  <c r="BL130" i="6"/>
  <c r="BM130" i="6"/>
  <c r="BN130" i="6"/>
  <c r="BO130" i="6"/>
  <c r="BP130" i="6"/>
  <c r="BQ130" i="6"/>
  <c r="BR130" i="6"/>
  <c r="BS130" i="6"/>
  <c r="BT130" i="6"/>
  <c r="BU130" i="6"/>
  <c r="BV130" i="6"/>
  <c r="BW130" i="6"/>
  <c r="BX130" i="6"/>
  <c r="BY130" i="6"/>
  <c r="BZ130" i="6"/>
  <c r="CA130" i="6"/>
  <c r="CB130" i="6"/>
  <c r="CC130" i="6"/>
  <c r="CD130" i="6"/>
  <c r="CE130" i="6"/>
  <c r="CF130" i="6"/>
  <c r="CG130" i="6"/>
  <c r="CH130" i="6"/>
  <c r="CI130" i="6"/>
  <c r="CJ130" i="6"/>
  <c r="CK130" i="6"/>
  <c r="CL130" i="6"/>
  <c r="CM130" i="6"/>
  <c r="CN130" i="6"/>
  <c r="CO130" i="6"/>
  <c r="CP130" i="6"/>
  <c r="CQ130" i="6"/>
  <c r="CR130" i="6"/>
  <c r="CS130" i="6"/>
  <c r="CT130" i="6"/>
  <c r="CU130" i="6"/>
  <c r="CV130" i="6"/>
  <c r="CW130" i="6"/>
  <c r="CX130" i="6"/>
  <c r="CY130" i="6"/>
  <c r="CZ130" i="6"/>
  <c r="DA130" i="6"/>
  <c r="DB130" i="6"/>
  <c r="DC130" i="6"/>
  <c r="DD130" i="6"/>
  <c r="DD145" i="6"/>
  <c r="DC145" i="6"/>
  <c r="DB145" i="6"/>
  <c r="DA145" i="6"/>
  <c r="CZ145" i="6"/>
  <c r="CY145" i="6"/>
  <c r="CX145" i="6"/>
  <c r="CW145" i="6"/>
  <c r="CV145" i="6"/>
  <c r="CU145" i="6"/>
  <c r="CT145" i="6"/>
  <c r="CS145" i="6"/>
  <c r="CR145" i="6"/>
  <c r="CQ145" i="6"/>
  <c r="CP145" i="6"/>
  <c r="CO145" i="6"/>
  <c r="CN145" i="6"/>
  <c r="CM145" i="6"/>
  <c r="CL145" i="6"/>
  <c r="CK145" i="6"/>
  <c r="CJ145" i="6"/>
  <c r="CI145" i="6"/>
  <c r="CH145" i="6"/>
  <c r="CG145" i="6"/>
  <c r="CF145" i="6"/>
  <c r="CE145" i="6"/>
  <c r="CD145" i="6"/>
  <c r="CC145" i="6"/>
  <c r="CB145" i="6"/>
  <c r="CA145" i="6"/>
  <c r="BZ145" i="6"/>
  <c r="BY145" i="6"/>
  <c r="BX145" i="6"/>
  <c r="BW145" i="6"/>
  <c r="BV145" i="6"/>
  <c r="BU145" i="6"/>
  <c r="BT145" i="6"/>
  <c r="BS145" i="6"/>
  <c r="BR145" i="6"/>
  <c r="BQ145" i="6"/>
  <c r="BP145" i="6"/>
  <c r="BO145" i="6"/>
  <c r="BN145" i="6"/>
  <c r="BM145" i="6"/>
  <c r="BL145" i="6"/>
  <c r="BK145" i="6"/>
  <c r="BJ145" i="6"/>
  <c r="BI145" i="6"/>
  <c r="BH145" i="6"/>
  <c r="BG145" i="6"/>
  <c r="BF145" i="6"/>
  <c r="BE145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45" i="6"/>
  <c r="AQ145" i="6"/>
  <c r="AP145" i="6"/>
  <c r="AO145" i="6"/>
  <c r="AN145" i="6"/>
  <c r="AM145" i="6"/>
  <c r="AL145" i="6"/>
  <c r="AK145" i="6"/>
  <c r="DD144" i="6"/>
  <c r="DC144" i="6"/>
  <c r="DB144" i="6"/>
  <c r="DA144" i="6"/>
  <c r="CZ144" i="6"/>
  <c r="CY144" i="6"/>
  <c r="CX144" i="6"/>
  <c r="CW144" i="6"/>
  <c r="CV144" i="6"/>
  <c r="CU144" i="6"/>
  <c r="CT144" i="6"/>
  <c r="CS144" i="6"/>
  <c r="CR144" i="6"/>
  <c r="CQ144" i="6"/>
  <c r="CP144" i="6"/>
  <c r="CO144" i="6"/>
  <c r="CN144" i="6"/>
  <c r="CM144" i="6"/>
  <c r="CL144" i="6"/>
  <c r="CK144" i="6"/>
  <c r="CJ144" i="6"/>
  <c r="CI144" i="6"/>
  <c r="CH144" i="6"/>
  <c r="CG144" i="6"/>
  <c r="CF144" i="6"/>
  <c r="CE144" i="6"/>
  <c r="CD144" i="6"/>
  <c r="CC144" i="6"/>
  <c r="CB144" i="6"/>
  <c r="CA144" i="6"/>
  <c r="BZ144" i="6"/>
  <c r="BY144" i="6"/>
  <c r="BX144" i="6"/>
  <c r="BW144" i="6"/>
  <c r="BV144" i="6"/>
  <c r="BU144" i="6"/>
  <c r="BT144" i="6"/>
  <c r="BS144" i="6"/>
  <c r="BR144" i="6"/>
  <c r="BQ144" i="6"/>
  <c r="BP144" i="6"/>
  <c r="BO144" i="6"/>
  <c r="BN144" i="6"/>
  <c r="BM144" i="6"/>
  <c r="BL144" i="6"/>
  <c r="BK144" i="6"/>
  <c r="BJ144" i="6"/>
  <c r="BI144" i="6"/>
  <c r="BH144" i="6"/>
  <c r="BG144" i="6"/>
  <c r="BF144" i="6"/>
  <c r="BE144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44" i="6"/>
  <c r="AQ144" i="6"/>
  <c r="AP144" i="6"/>
  <c r="AO144" i="6"/>
  <c r="AN144" i="6"/>
  <c r="AM144" i="6"/>
  <c r="AL144" i="6"/>
  <c r="AK144" i="6"/>
  <c r="AM138" i="6"/>
  <c r="BB137" i="6"/>
  <c r="AK137" i="6"/>
  <c r="BF140" i="6"/>
  <c r="AP140" i="6"/>
  <c r="AU136" i="6"/>
  <c r="AK136" i="6"/>
  <c r="CH135" i="6"/>
  <c r="AK135" i="6"/>
  <c r="AJ155" i="6"/>
  <c r="AD117" i="6"/>
  <c r="AF117" i="6"/>
  <c r="AF119" i="6" s="1"/>
  <c r="AF120" i="6" s="1"/>
  <c r="Z117" i="6"/>
  <c r="AB117" i="6"/>
  <c r="AG117" i="6"/>
  <c r="AH117" i="6"/>
  <c r="AI117" i="6"/>
  <c r="AC117" i="6"/>
  <c r="Y63" i="6"/>
  <c r="Y64" i="6"/>
  <c r="AE37" i="6"/>
  <c r="Y117" i="6"/>
  <c r="AA37" i="6"/>
  <c r="AA64" i="6" s="1"/>
  <c r="Z63" i="6"/>
  <c r="Z64" i="6" s="1"/>
  <c r="CP131" i="6"/>
  <c r="CP155" i="6" s="1"/>
  <c r="CB131" i="6"/>
  <c r="CB155" i="6" s="1"/>
  <c r="BY131" i="6"/>
  <c r="BY155" i="6" s="1"/>
  <c r="BE131" i="6"/>
  <c r="BE155" i="6" s="1"/>
  <c r="DC131" i="6"/>
  <c r="DC155" i="6" s="1"/>
  <c r="AE117" i="6"/>
  <c r="Y119" i="6"/>
  <c r="AA117" i="6"/>
  <c r="AA119" i="6" s="1"/>
  <c r="AA63" i="6"/>
  <c r="AB63" i="6"/>
  <c r="AB119" i="6" s="1"/>
  <c r="AB54" i="6"/>
  <c r="AC63" i="6"/>
  <c r="AC119" i="6"/>
  <c r="AD63" i="6"/>
  <c r="AE63" i="6"/>
  <c r="AF63" i="6"/>
  <c r="AF64" i="6" s="1"/>
  <c r="AG63" i="6"/>
  <c r="AG64" i="6" s="1"/>
  <c r="AH63" i="6"/>
  <c r="AI63" i="6"/>
  <c r="AI64" i="6" s="1"/>
  <c r="AI119" i="6"/>
  <c r="AJ63" i="6"/>
  <c r="AJ64" i="6" s="1"/>
  <c r="E58" i="6"/>
  <c r="E59" i="6"/>
  <c r="E60" i="6"/>
  <c r="E61" i="6"/>
  <c r="E57" i="6"/>
  <c r="AK111" i="6"/>
  <c r="AL111" i="6"/>
  <c r="R111" i="6" s="1"/>
  <c r="AM111" i="6"/>
  <c r="AN111" i="6"/>
  <c r="AO111" i="6"/>
  <c r="AP111" i="6"/>
  <c r="AQ111" i="6"/>
  <c r="I93" i="14" s="1"/>
  <c r="AR111" i="6"/>
  <c r="J93" i="14" s="1"/>
  <c r="AS111" i="6"/>
  <c r="K93" i="14" s="1"/>
  <c r="AT111" i="6"/>
  <c r="L93" i="14" s="1"/>
  <c r="AU111" i="6"/>
  <c r="M93" i="14" s="1"/>
  <c r="AV111" i="6"/>
  <c r="N93" i="14"/>
  <c r="AW111" i="6"/>
  <c r="O93" i="14" s="1"/>
  <c r="AX111" i="6"/>
  <c r="P93" i="14"/>
  <c r="AY111" i="6"/>
  <c r="AZ111" i="6"/>
  <c r="R93" i="14" s="1"/>
  <c r="BA111" i="6"/>
  <c r="S93" i="14" s="1"/>
  <c r="BB111" i="6"/>
  <c r="T93" i="14"/>
  <c r="BC111" i="6"/>
  <c r="U93" i="14" s="1"/>
  <c r="BD111" i="6"/>
  <c r="V93" i="14" s="1"/>
  <c r="BE111" i="6"/>
  <c r="W93" i="14" s="1"/>
  <c r="BF111" i="6"/>
  <c r="X93" i="14"/>
  <c r="BG111" i="6"/>
  <c r="Y93" i="14" s="1"/>
  <c r="BH111" i="6"/>
  <c r="Z93" i="14" s="1"/>
  <c r="BI111" i="6"/>
  <c r="AA93" i="14" s="1"/>
  <c r="BJ111" i="6"/>
  <c r="AB93" i="14" s="1"/>
  <c r="BK111" i="6"/>
  <c r="AC93" i="14" s="1"/>
  <c r="BL111" i="6"/>
  <c r="AD93" i="14"/>
  <c r="BM111" i="6"/>
  <c r="AE93" i="14" s="1"/>
  <c r="BN111" i="6"/>
  <c r="AF93" i="14"/>
  <c r="BO111" i="6"/>
  <c r="AG93" i="14" s="1"/>
  <c r="BP111" i="6"/>
  <c r="AH93" i="14" s="1"/>
  <c r="BQ111" i="6"/>
  <c r="AI93" i="14" s="1"/>
  <c r="BR111" i="6"/>
  <c r="AJ93" i="14"/>
  <c r="BS111" i="6"/>
  <c r="AK93" i="14" s="1"/>
  <c r="BT111" i="6"/>
  <c r="AL93" i="14"/>
  <c r="BU111" i="6"/>
  <c r="AM93" i="14" s="1"/>
  <c r="BV111" i="6"/>
  <c r="BW111" i="6"/>
  <c r="AO93" i="14" s="1"/>
  <c r="BX111" i="6"/>
  <c r="AP93" i="14"/>
  <c r="BY111" i="6"/>
  <c r="AQ93" i="14" s="1"/>
  <c r="BZ111" i="6"/>
  <c r="AR93" i="14" s="1"/>
  <c r="CA111" i="6"/>
  <c r="AS93" i="14" s="1"/>
  <c r="CB111" i="6"/>
  <c r="AT93" i="14" s="1"/>
  <c r="CC111" i="6"/>
  <c r="AU93" i="14" s="1"/>
  <c r="CD111" i="6"/>
  <c r="AV93" i="14" s="1"/>
  <c r="CE111" i="6"/>
  <c r="AW93" i="14" s="1"/>
  <c r="CF111" i="6"/>
  <c r="AX93" i="14" s="1"/>
  <c r="CG111" i="6"/>
  <c r="AY93" i="14" s="1"/>
  <c r="CH111" i="6"/>
  <c r="AZ93" i="14" s="1"/>
  <c r="CI111" i="6"/>
  <c r="BA93" i="14" s="1"/>
  <c r="CJ111" i="6"/>
  <c r="BB93" i="14"/>
  <c r="CK111" i="6"/>
  <c r="BC93" i="14" s="1"/>
  <c r="CL111" i="6"/>
  <c r="BD93" i="14" s="1"/>
  <c r="CM111" i="6"/>
  <c r="BE93" i="14" s="1"/>
  <c r="CN111" i="6"/>
  <c r="BF93" i="14" s="1"/>
  <c r="CO111" i="6"/>
  <c r="BG93" i="14" s="1"/>
  <c r="CP111" i="6"/>
  <c r="BH93" i="14" s="1"/>
  <c r="CQ111" i="6"/>
  <c r="BI93" i="14" s="1"/>
  <c r="CR111" i="6"/>
  <c r="BJ93" i="14"/>
  <c r="CS111" i="6"/>
  <c r="BK93" i="14" s="1"/>
  <c r="CT111" i="6"/>
  <c r="CU111" i="6"/>
  <c r="BM93" i="14" s="1"/>
  <c r="CV111" i="6"/>
  <c r="BN93" i="14" s="1"/>
  <c r="CW111" i="6"/>
  <c r="BO93" i="14" s="1"/>
  <c r="CX111" i="6"/>
  <c r="BP93" i="14" s="1"/>
  <c r="CY111" i="6"/>
  <c r="BQ93" i="14" s="1"/>
  <c r="CZ111" i="6"/>
  <c r="BR93" i="14"/>
  <c r="DA111" i="6"/>
  <c r="BS93" i="14" s="1"/>
  <c r="DB111" i="6"/>
  <c r="BT93" i="14" s="1"/>
  <c r="DC111" i="6"/>
  <c r="BU93" i="14" s="1"/>
  <c r="DD111" i="6"/>
  <c r="BV93" i="14" s="1"/>
  <c r="AK112" i="6"/>
  <c r="AL112" i="6"/>
  <c r="AM112" i="6"/>
  <c r="AN112" i="6"/>
  <c r="AO112" i="6"/>
  <c r="AP112" i="6"/>
  <c r="AQ112" i="6"/>
  <c r="I94" i="14" s="1"/>
  <c r="AR112" i="6"/>
  <c r="J94" i="14" s="1"/>
  <c r="AS112" i="6"/>
  <c r="K94" i="14" s="1"/>
  <c r="AT112" i="6"/>
  <c r="L94" i="14" s="1"/>
  <c r="AU112" i="6"/>
  <c r="M94" i="14" s="1"/>
  <c r="AV112" i="6"/>
  <c r="N94" i="14" s="1"/>
  <c r="AW112" i="6"/>
  <c r="O94" i="14" s="1"/>
  <c r="AX112" i="6"/>
  <c r="P94" i="14" s="1"/>
  <c r="AY112" i="6"/>
  <c r="Q94" i="14" s="1"/>
  <c r="AZ112" i="6"/>
  <c r="R94" i="14" s="1"/>
  <c r="BA112" i="6"/>
  <c r="S94" i="14" s="1"/>
  <c r="BB112" i="6"/>
  <c r="T94" i="14" s="1"/>
  <c r="BC112" i="6"/>
  <c r="U94" i="14"/>
  <c r="BD112" i="6"/>
  <c r="V94" i="14" s="1"/>
  <c r="BE112" i="6"/>
  <c r="W94" i="14" s="1"/>
  <c r="BF112" i="6"/>
  <c r="X94" i="14" s="1"/>
  <c r="BG112" i="6"/>
  <c r="Y94" i="14" s="1"/>
  <c r="BH112" i="6"/>
  <c r="Z94" i="14" s="1"/>
  <c r="BI112" i="6"/>
  <c r="AA94" i="14" s="1"/>
  <c r="BJ112" i="6"/>
  <c r="AB94" i="14" s="1"/>
  <c r="BK112" i="6"/>
  <c r="AC94" i="14"/>
  <c r="BL112" i="6"/>
  <c r="AD94" i="14" s="1"/>
  <c r="BM112" i="6"/>
  <c r="AE94" i="14" s="1"/>
  <c r="BN112" i="6"/>
  <c r="AF94" i="14" s="1"/>
  <c r="BO112" i="6"/>
  <c r="AG94" i="14" s="1"/>
  <c r="BP112" i="6"/>
  <c r="AH94" i="14" s="1"/>
  <c r="BQ112" i="6"/>
  <c r="AI94" i="14"/>
  <c r="BR112" i="6"/>
  <c r="AJ94" i="14" s="1"/>
  <c r="BS112" i="6"/>
  <c r="AK94" i="14" s="1"/>
  <c r="BT112" i="6"/>
  <c r="AL94" i="14" s="1"/>
  <c r="BU112" i="6"/>
  <c r="AM94" i="14" s="1"/>
  <c r="BV112" i="6"/>
  <c r="BW112" i="6"/>
  <c r="AO94" i="14"/>
  <c r="BX112" i="6"/>
  <c r="AP94" i="14" s="1"/>
  <c r="BY112" i="6"/>
  <c r="AQ94" i="14" s="1"/>
  <c r="BZ112" i="6"/>
  <c r="AR94" i="14" s="1"/>
  <c r="CA112" i="6"/>
  <c r="AS94" i="14" s="1"/>
  <c r="CB112" i="6"/>
  <c r="AT94" i="14" s="1"/>
  <c r="CC112" i="6"/>
  <c r="AU94" i="14" s="1"/>
  <c r="CD112" i="6"/>
  <c r="AV94" i="14" s="1"/>
  <c r="CE112" i="6"/>
  <c r="AW94" i="14" s="1"/>
  <c r="CF112" i="6"/>
  <c r="AX94" i="14" s="1"/>
  <c r="CG112" i="6"/>
  <c r="AY94" i="14" s="1"/>
  <c r="CH112" i="6"/>
  <c r="AZ94" i="14" s="1"/>
  <c r="CI112" i="6"/>
  <c r="BA94" i="14"/>
  <c r="CJ112" i="6"/>
  <c r="BB94" i="14" s="1"/>
  <c r="CK112" i="6"/>
  <c r="BC94" i="14" s="1"/>
  <c r="CL112" i="6"/>
  <c r="BD94" i="14" s="1"/>
  <c r="CM112" i="6"/>
  <c r="BE94" i="14" s="1"/>
  <c r="CN112" i="6"/>
  <c r="BF94" i="14" s="1"/>
  <c r="CO112" i="6"/>
  <c r="BG94" i="14" s="1"/>
  <c r="CP112" i="6"/>
  <c r="BH94" i="14" s="1"/>
  <c r="CQ112" i="6"/>
  <c r="BI94" i="14"/>
  <c r="CR112" i="6"/>
  <c r="BJ94" i="14" s="1"/>
  <c r="CS112" i="6"/>
  <c r="BK94" i="14" s="1"/>
  <c r="CT112" i="6"/>
  <c r="BL94" i="14" s="1"/>
  <c r="CU112" i="6"/>
  <c r="CV112" i="6"/>
  <c r="BN94" i="14" s="1"/>
  <c r="CW112" i="6"/>
  <c r="BO94" i="14"/>
  <c r="CX112" i="6"/>
  <c r="BP94" i="14" s="1"/>
  <c r="CY112" i="6"/>
  <c r="BQ94" i="14"/>
  <c r="CZ112" i="6"/>
  <c r="BR94" i="14" s="1"/>
  <c r="DA112" i="6"/>
  <c r="BS94" i="14" s="1"/>
  <c r="DB112" i="6"/>
  <c r="BT94" i="14" s="1"/>
  <c r="DC112" i="6"/>
  <c r="BU94" i="14"/>
  <c r="DD112" i="6"/>
  <c r="BV94" i="14" s="1"/>
  <c r="CR113" i="6"/>
  <c r="BJ95" i="14" s="1"/>
  <c r="CQ113" i="6"/>
  <c r="BI95" i="14" s="1"/>
  <c r="CP113" i="6"/>
  <c r="BH95" i="14" s="1"/>
  <c r="CO113" i="6"/>
  <c r="BG95" i="14" s="1"/>
  <c r="CN113" i="6"/>
  <c r="BF95" i="14" s="1"/>
  <c r="CM113" i="6"/>
  <c r="BE95" i="14" s="1"/>
  <c r="CL113" i="6"/>
  <c r="BD95" i="14" s="1"/>
  <c r="CK113" i="6"/>
  <c r="BC95" i="14" s="1"/>
  <c r="CJ113" i="6"/>
  <c r="BB95" i="14" s="1"/>
  <c r="CI113" i="6"/>
  <c r="BA95" i="14" s="1"/>
  <c r="CH113" i="6"/>
  <c r="AZ95" i="14"/>
  <c r="CG113" i="6"/>
  <c r="AY95" i="14" s="1"/>
  <c r="CF113" i="6"/>
  <c r="AX95" i="14" s="1"/>
  <c r="CE113" i="6"/>
  <c r="AW95" i="14" s="1"/>
  <c r="CD113" i="6"/>
  <c r="AV95" i="14" s="1"/>
  <c r="CC113" i="6"/>
  <c r="AU95" i="14" s="1"/>
  <c r="CB113" i="6"/>
  <c r="AT95" i="14" s="1"/>
  <c r="CA113" i="6"/>
  <c r="AS95" i="14" s="1"/>
  <c r="BZ113" i="6"/>
  <c r="AR95" i="14" s="1"/>
  <c r="BY113" i="6"/>
  <c r="AQ95" i="14" s="1"/>
  <c r="BX113" i="6"/>
  <c r="AP95" i="14" s="1"/>
  <c r="BW113" i="6"/>
  <c r="AO95" i="14" s="1"/>
  <c r="BV113" i="6"/>
  <c r="AN95" i="14" s="1"/>
  <c r="BU113" i="6"/>
  <c r="AM95" i="14" s="1"/>
  <c r="BT113" i="6"/>
  <c r="AL95" i="14"/>
  <c r="BS113" i="6"/>
  <c r="AK95" i="14" s="1"/>
  <c r="BR113" i="6"/>
  <c r="AJ95" i="14"/>
  <c r="BQ113" i="6"/>
  <c r="AI95" i="14" s="1"/>
  <c r="BP113" i="6"/>
  <c r="AH95" i="14" s="1"/>
  <c r="BO113" i="6"/>
  <c r="AG95" i="14" s="1"/>
  <c r="BN113" i="6"/>
  <c r="AF95" i="14" s="1"/>
  <c r="BM113" i="6"/>
  <c r="AE95" i="14" s="1"/>
  <c r="BL113" i="6"/>
  <c r="AD95" i="14" s="1"/>
  <c r="BK113" i="6"/>
  <c r="AC95" i="14"/>
  <c r="BJ113" i="6"/>
  <c r="AB95" i="14" s="1"/>
  <c r="BI113" i="6"/>
  <c r="AA95" i="14"/>
  <c r="BH113" i="6"/>
  <c r="Z95" i="14" s="1"/>
  <c r="BG113" i="6"/>
  <c r="Y95" i="14" s="1"/>
  <c r="BF113" i="6"/>
  <c r="X95" i="14" s="1"/>
  <c r="BE113" i="6"/>
  <c r="W95" i="14" s="1"/>
  <c r="BD113" i="6"/>
  <c r="V95" i="14" s="1"/>
  <c r="BC113" i="6"/>
  <c r="U95" i="14" s="1"/>
  <c r="BB113" i="6"/>
  <c r="T95" i="14" s="1"/>
  <c r="BA113" i="6"/>
  <c r="S95" i="14"/>
  <c r="AZ113" i="6"/>
  <c r="R95" i="14" s="1"/>
  <c r="AY113" i="6"/>
  <c r="Q95" i="14" s="1"/>
  <c r="AX113" i="6"/>
  <c r="P95" i="14" s="1"/>
  <c r="AW113" i="6"/>
  <c r="O95" i="14" s="1"/>
  <c r="AV113" i="6"/>
  <c r="N95" i="14" s="1"/>
  <c r="AU113" i="6"/>
  <c r="M95" i="14"/>
  <c r="AT113" i="6"/>
  <c r="L95" i="14" s="1"/>
  <c r="AS113" i="6"/>
  <c r="K95" i="14"/>
  <c r="AR113" i="6"/>
  <c r="J95" i="14" s="1"/>
  <c r="AQ113" i="6"/>
  <c r="I95" i="14" s="1"/>
  <c r="AP113" i="6"/>
  <c r="AO113" i="6"/>
  <c r="AN113" i="6"/>
  <c r="AM113" i="6"/>
  <c r="AL113" i="6"/>
  <c r="AK113" i="6"/>
  <c r="AV97" i="6"/>
  <c r="AU97" i="6"/>
  <c r="AT97" i="6"/>
  <c r="AS97" i="6"/>
  <c r="AR97" i="6"/>
  <c r="AQ97" i="6"/>
  <c r="AP97" i="6"/>
  <c r="AO97" i="6"/>
  <c r="AN97" i="6"/>
  <c r="AM97" i="6"/>
  <c r="AL97" i="6"/>
  <c r="AK97" i="6"/>
  <c r="AV96" i="6"/>
  <c r="AU96" i="6"/>
  <c r="AT96" i="6"/>
  <c r="AS96" i="6"/>
  <c r="AR96" i="6"/>
  <c r="AQ96" i="6"/>
  <c r="AP96" i="6"/>
  <c r="AO96" i="6"/>
  <c r="AN96" i="6"/>
  <c r="R96" i="6" s="1"/>
  <c r="AM96" i="6"/>
  <c r="AL96" i="6"/>
  <c r="AK96" i="6"/>
  <c r="AV95" i="6"/>
  <c r="AV107" i="6" s="1"/>
  <c r="AU95" i="6"/>
  <c r="AT95" i="6"/>
  <c r="AT107" i="6" s="1"/>
  <c r="AS95" i="6"/>
  <c r="AS107" i="6" s="1"/>
  <c r="AR95" i="6"/>
  <c r="AR107" i="6" s="1"/>
  <c r="AQ95" i="6"/>
  <c r="AP95" i="6"/>
  <c r="AO95" i="6"/>
  <c r="AO107" i="6" s="1"/>
  <c r="AN95" i="6"/>
  <c r="AN107" i="6" s="1"/>
  <c r="AM95" i="6"/>
  <c r="AL95" i="6"/>
  <c r="AK95" i="6"/>
  <c r="BS107" i="6"/>
  <c r="BO107" i="6"/>
  <c r="BN107" i="6"/>
  <c r="BM107" i="6"/>
  <c r="BJ107" i="6"/>
  <c r="BI107" i="6"/>
  <c r="BE107" i="6"/>
  <c r="BB107" i="6"/>
  <c r="BA107" i="6"/>
  <c r="AX107" i="6"/>
  <c r="AV92" i="6"/>
  <c r="AU92" i="6"/>
  <c r="AT92" i="6"/>
  <c r="AS92" i="6"/>
  <c r="AR92" i="6"/>
  <c r="AQ92" i="6"/>
  <c r="AP92" i="6"/>
  <c r="AO92" i="6"/>
  <c r="AN92" i="6"/>
  <c r="AM92" i="6"/>
  <c r="AL92" i="6"/>
  <c r="AK92" i="6"/>
  <c r="AV91" i="6"/>
  <c r="AU91" i="6"/>
  <c r="AT91" i="6"/>
  <c r="AS91" i="6"/>
  <c r="AR91" i="6"/>
  <c r="AQ91" i="6"/>
  <c r="AP91" i="6"/>
  <c r="AO91" i="6"/>
  <c r="AN91" i="6"/>
  <c r="AM91" i="6"/>
  <c r="AL91" i="6"/>
  <c r="AK91" i="6"/>
  <c r="AV90" i="6"/>
  <c r="AU90" i="6"/>
  <c r="AT90" i="6"/>
  <c r="AS90" i="6"/>
  <c r="AR90" i="6"/>
  <c r="AQ90" i="6"/>
  <c r="AP90" i="6"/>
  <c r="AO90" i="6"/>
  <c r="AN90" i="6"/>
  <c r="AM90" i="6"/>
  <c r="AL90" i="6"/>
  <c r="AK90" i="6"/>
  <c r="AV89" i="6"/>
  <c r="AU89" i="6"/>
  <c r="AT89" i="6"/>
  <c r="AS89" i="6"/>
  <c r="AR89" i="6"/>
  <c r="AQ89" i="6"/>
  <c r="AP89" i="6"/>
  <c r="AO89" i="6"/>
  <c r="AN89" i="6"/>
  <c r="AM89" i="6"/>
  <c r="AL89" i="6"/>
  <c r="R89" i="6" s="1"/>
  <c r="AK89" i="6"/>
  <c r="AV88" i="6"/>
  <c r="AU88" i="6"/>
  <c r="AT88" i="6"/>
  <c r="AS88" i="6"/>
  <c r="AR88" i="6"/>
  <c r="AQ88" i="6"/>
  <c r="AP88" i="6"/>
  <c r="AO88" i="6"/>
  <c r="AN88" i="6"/>
  <c r="AM88" i="6"/>
  <c r="AL88" i="6"/>
  <c r="AK88" i="6"/>
  <c r="AV87" i="6"/>
  <c r="AU87" i="6"/>
  <c r="AT87" i="6"/>
  <c r="AS87" i="6"/>
  <c r="AR87" i="6"/>
  <c r="AQ87" i="6"/>
  <c r="AP87" i="6"/>
  <c r="AO87" i="6"/>
  <c r="AN87" i="6"/>
  <c r="AM87" i="6"/>
  <c r="AL87" i="6"/>
  <c r="AL101" i="6" s="1"/>
  <c r="AL103" i="6" s="1"/>
  <c r="AK87" i="6"/>
  <c r="AV86" i="6"/>
  <c r="AU86" i="6"/>
  <c r="AU101" i="6" s="1"/>
  <c r="AU103" i="6" s="1"/>
  <c r="AT86" i="6"/>
  <c r="AS86" i="6"/>
  <c r="AR86" i="6"/>
  <c r="AQ86" i="6"/>
  <c r="AQ101" i="6" s="1"/>
  <c r="AP86" i="6"/>
  <c r="AO86" i="6"/>
  <c r="AN86" i="6"/>
  <c r="AM86" i="6"/>
  <c r="AL86" i="6"/>
  <c r="AK86" i="6"/>
  <c r="J75" i="6"/>
  <c r="J76" i="6"/>
  <c r="K76" i="6"/>
  <c r="L76" i="6"/>
  <c r="M76" i="6"/>
  <c r="N76" i="6"/>
  <c r="O76" i="6"/>
  <c r="J77" i="6"/>
  <c r="K77" i="6"/>
  <c r="L77" i="6"/>
  <c r="M77" i="6"/>
  <c r="N77" i="6"/>
  <c r="O77" i="6"/>
  <c r="J78" i="6"/>
  <c r="K78" i="6"/>
  <c r="L78" i="6"/>
  <c r="M78" i="6"/>
  <c r="N78" i="6"/>
  <c r="O78" i="6"/>
  <c r="J79" i="6"/>
  <c r="K79" i="6"/>
  <c r="L79" i="6"/>
  <c r="J80" i="6"/>
  <c r="K80" i="6"/>
  <c r="L80" i="6"/>
  <c r="M80" i="6"/>
  <c r="N80" i="6"/>
  <c r="O80" i="6"/>
  <c r="J81" i="6"/>
  <c r="K81" i="6"/>
  <c r="L81" i="6"/>
  <c r="M81" i="6"/>
  <c r="N81" i="6"/>
  <c r="O81" i="6"/>
  <c r="BG107" i="6"/>
  <c r="BR107" i="6"/>
  <c r="BK107" i="6"/>
  <c r="AQ98" i="6"/>
  <c r="AU98" i="6"/>
  <c r="AV101" i="6"/>
  <c r="BA101" i="6"/>
  <c r="BA98" i="6"/>
  <c r="AX101" i="6"/>
  <c r="AX98" i="6"/>
  <c r="BB101" i="6"/>
  <c r="BB98" i="6"/>
  <c r="BP107" i="6"/>
  <c r="BF107" i="6"/>
  <c r="BC107" i="6"/>
  <c r="T92" i="6"/>
  <c r="T97" i="6"/>
  <c r="U96" i="6"/>
  <c r="W92" i="6"/>
  <c r="W96" i="6"/>
  <c r="W97" i="6"/>
  <c r="AK101" i="6"/>
  <c r="AW107" i="6"/>
  <c r="AU107" i="6"/>
  <c r="AQ107" i="6"/>
  <c r="AP107" i="6"/>
  <c r="AM107" i="6"/>
  <c r="AL107" i="6"/>
  <c r="X105" i="6"/>
  <c r="R115" i="6"/>
  <c r="S115" i="6"/>
  <c r="T115" i="6"/>
  <c r="U115" i="6"/>
  <c r="V115" i="6"/>
  <c r="W115" i="6"/>
  <c r="AQ103" i="6"/>
  <c r="E97" i="6"/>
  <c r="L72" i="6"/>
  <c r="K73" i="6"/>
  <c r="K72" i="6"/>
  <c r="K70" i="6"/>
  <c r="J74" i="6"/>
  <c r="J73" i="6"/>
  <c r="J72" i="6"/>
  <c r="J71" i="6"/>
  <c r="J70" i="6"/>
  <c r="DD62" i="6"/>
  <c r="DC62" i="6"/>
  <c r="DB62" i="6"/>
  <c r="DA62" i="6"/>
  <c r="CZ62" i="6"/>
  <c r="CY62" i="6"/>
  <c r="CX62" i="6"/>
  <c r="CW62" i="6"/>
  <c r="CV62" i="6"/>
  <c r="CU62" i="6"/>
  <c r="CT62" i="6"/>
  <c r="CS62" i="6"/>
  <c r="CR62" i="6"/>
  <c r="CQ62" i="6"/>
  <c r="CP62" i="6"/>
  <c r="CO62" i="6"/>
  <c r="CN62" i="6"/>
  <c r="CM62" i="6"/>
  <c r="CL62" i="6"/>
  <c r="CK62" i="6"/>
  <c r="CJ62" i="6"/>
  <c r="CI62" i="6"/>
  <c r="CH62" i="6"/>
  <c r="CG62" i="6"/>
  <c r="CF62" i="6"/>
  <c r="CE62" i="6"/>
  <c r="CD62" i="6"/>
  <c r="CC62" i="6"/>
  <c r="CB62" i="6"/>
  <c r="CA62" i="6"/>
  <c r="BZ62" i="6"/>
  <c r="BY62" i="6"/>
  <c r="BX62" i="6"/>
  <c r="BW62" i="6"/>
  <c r="BV62" i="6"/>
  <c r="BU62" i="6"/>
  <c r="BT62" i="6"/>
  <c r="BS62" i="6"/>
  <c r="BR62" i="6"/>
  <c r="BQ62" i="6"/>
  <c r="BP62" i="6"/>
  <c r="BO62" i="6"/>
  <c r="BN62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DD44" i="6"/>
  <c r="DD52" i="6" s="1"/>
  <c r="DC44" i="6"/>
  <c r="DC52" i="6" s="1"/>
  <c r="DB44" i="6"/>
  <c r="DB52" i="6" s="1"/>
  <c r="DA44" i="6"/>
  <c r="DA52" i="6" s="1"/>
  <c r="CZ44" i="6"/>
  <c r="CZ52" i="6" s="1"/>
  <c r="CY44" i="6"/>
  <c r="CY52" i="6" s="1"/>
  <c r="CX44" i="6"/>
  <c r="CX52" i="6"/>
  <c r="CW44" i="6"/>
  <c r="CW52" i="6" s="1"/>
  <c r="CW61" i="6" s="1"/>
  <c r="CV44" i="6"/>
  <c r="CV52" i="6"/>
  <c r="CU44" i="6"/>
  <c r="CU52" i="6" s="1"/>
  <c r="CT44" i="6"/>
  <c r="CT52" i="6"/>
  <c r="CS44" i="6"/>
  <c r="DD43" i="6"/>
  <c r="DD51" i="6" s="1"/>
  <c r="DC43" i="6"/>
  <c r="DC51" i="6" s="1"/>
  <c r="DB43" i="6"/>
  <c r="DB51" i="6" s="1"/>
  <c r="DA43" i="6"/>
  <c r="DA51" i="6" s="1"/>
  <c r="CZ43" i="6"/>
  <c r="CZ51" i="6" s="1"/>
  <c r="CY43" i="6"/>
  <c r="CY51" i="6" s="1"/>
  <c r="CX43" i="6"/>
  <c r="CX51" i="6" s="1"/>
  <c r="CW43" i="6"/>
  <c r="CW51" i="6" s="1"/>
  <c r="CV43" i="6"/>
  <c r="CV51" i="6" s="1"/>
  <c r="CU43" i="6"/>
  <c r="CU51" i="6" s="1"/>
  <c r="CT43" i="6"/>
  <c r="CS43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4" i="6"/>
  <c r="CR52" i="6" s="1"/>
  <c r="CQ44" i="6"/>
  <c r="CP44" i="6"/>
  <c r="CP52" i="6" s="1"/>
  <c r="CO44" i="6"/>
  <c r="CO52" i="6" s="1"/>
  <c r="CN44" i="6"/>
  <c r="CN52" i="6" s="1"/>
  <c r="CM44" i="6"/>
  <c r="CM52" i="6" s="1"/>
  <c r="CL44" i="6"/>
  <c r="CL52" i="6" s="1"/>
  <c r="CK44" i="6"/>
  <c r="CJ44" i="6"/>
  <c r="CJ52" i="6" s="1"/>
  <c r="CI44" i="6"/>
  <c r="CI52" i="6" s="1"/>
  <c r="CH44" i="6"/>
  <c r="CH52" i="6" s="1"/>
  <c r="CG44" i="6"/>
  <c r="CG52" i="6" s="1"/>
  <c r="CR43" i="6"/>
  <c r="CR51" i="6" s="1"/>
  <c r="CQ43" i="6"/>
  <c r="CQ51" i="6" s="1"/>
  <c r="CP43" i="6"/>
  <c r="CP51" i="6"/>
  <c r="CO43" i="6"/>
  <c r="CO51" i="6" s="1"/>
  <c r="CN43" i="6"/>
  <c r="CN51" i="6" s="1"/>
  <c r="CN60" i="6" s="1"/>
  <c r="CM43" i="6"/>
  <c r="CM51" i="6" s="1"/>
  <c r="CL43" i="6"/>
  <c r="CL51" i="6" s="1"/>
  <c r="CK43" i="6"/>
  <c r="CK51" i="6" s="1"/>
  <c r="CJ43" i="6"/>
  <c r="CJ51" i="6" s="1"/>
  <c r="CI43" i="6"/>
  <c r="CI51" i="6" s="1"/>
  <c r="CH43" i="6"/>
  <c r="CH51" i="6"/>
  <c r="CG43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4" i="6"/>
  <c r="CF52" i="6" s="1"/>
  <c r="CE44" i="6"/>
  <c r="CE52" i="6" s="1"/>
  <c r="CD44" i="6"/>
  <c r="CD52" i="6" s="1"/>
  <c r="CC44" i="6"/>
  <c r="CC52" i="6" s="1"/>
  <c r="CB44" i="6"/>
  <c r="CB52" i="6" s="1"/>
  <c r="CB61" i="6" s="1"/>
  <c r="CA44" i="6"/>
  <c r="CA52" i="6" s="1"/>
  <c r="BZ44" i="6"/>
  <c r="BZ52" i="6" s="1"/>
  <c r="BY44" i="6"/>
  <c r="BY52" i="6" s="1"/>
  <c r="BX44" i="6"/>
  <c r="BX52" i="6"/>
  <c r="BW44" i="6"/>
  <c r="BW52" i="6" s="1"/>
  <c r="BV44" i="6"/>
  <c r="BU44" i="6"/>
  <c r="BU52" i="6" s="1"/>
  <c r="CF43" i="6"/>
  <c r="CF51" i="6" s="1"/>
  <c r="CE43" i="6"/>
  <c r="CE51" i="6" s="1"/>
  <c r="CD43" i="6"/>
  <c r="CD51" i="6" s="1"/>
  <c r="CC43" i="6"/>
  <c r="CC51" i="6"/>
  <c r="CB43" i="6"/>
  <c r="CB51" i="6" s="1"/>
  <c r="CA43" i="6"/>
  <c r="CA51" i="6" s="1"/>
  <c r="BZ43" i="6"/>
  <c r="BZ51" i="6" s="1"/>
  <c r="BY43" i="6"/>
  <c r="BY51" i="6"/>
  <c r="BX43" i="6"/>
  <c r="BX51" i="6" s="1"/>
  <c r="BW43" i="6"/>
  <c r="BV43" i="6"/>
  <c r="BV51" i="6" s="1"/>
  <c r="BU43" i="6"/>
  <c r="BU51" i="6" s="1"/>
  <c r="CF41" i="6"/>
  <c r="CE41" i="6"/>
  <c r="CD41" i="6"/>
  <c r="CC41" i="6"/>
  <c r="CB41" i="6"/>
  <c r="CA41" i="6"/>
  <c r="BZ41" i="6"/>
  <c r="BY41" i="6"/>
  <c r="BX41" i="6"/>
  <c r="BW41" i="6"/>
  <c r="BV41" i="6"/>
  <c r="BU41" i="6"/>
  <c r="U41" i="6" s="1"/>
  <c r="BT44" i="6"/>
  <c r="BT52" i="6" s="1"/>
  <c r="BS44" i="6"/>
  <c r="BS52" i="6" s="1"/>
  <c r="BR44" i="6"/>
  <c r="BR52" i="6" s="1"/>
  <c r="BQ44" i="6"/>
  <c r="BQ52" i="6" s="1"/>
  <c r="BP44" i="6"/>
  <c r="BP52" i="6" s="1"/>
  <c r="BO44" i="6"/>
  <c r="BO52" i="6"/>
  <c r="BN44" i="6"/>
  <c r="BN52" i="6" s="1"/>
  <c r="BM44" i="6"/>
  <c r="BM52" i="6" s="1"/>
  <c r="BL44" i="6"/>
  <c r="BL52" i="6" s="1"/>
  <c r="BK44" i="6"/>
  <c r="BK52" i="6" s="1"/>
  <c r="BJ44" i="6"/>
  <c r="BJ52" i="6" s="1"/>
  <c r="T52" i="6" s="1"/>
  <c r="I24" i="16" s="1"/>
  <c r="BI44" i="6"/>
  <c r="BI52" i="6" s="1"/>
  <c r="BT43" i="6"/>
  <c r="BT51" i="6" s="1"/>
  <c r="BS43" i="6"/>
  <c r="BS51" i="6"/>
  <c r="BR43" i="6"/>
  <c r="BR51" i="6" s="1"/>
  <c r="BQ43" i="6"/>
  <c r="BQ51" i="6" s="1"/>
  <c r="BP43" i="6"/>
  <c r="BP51" i="6" s="1"/>
  <c r="BO43" i="6"/>
  <c r="BO51" i="6" s="1"/>
  <c r="BN43" i="6"/>
  <c r="BN51" i="6" s="1"/>
  <c r="BM43" i="6"/>
  <c r="BM51" i="6"/>
  <c r="BL43" i="6"/>
  <c r="BL51" i="6" s="1"/>
  <c r="BK43" i="6"/>
  <c r="BK51" i="6" s="1"/>
  <c r="BJ43" i="6"/>
  <c r="BJ51" i="6" s="1"/>
  <c r="BI43" i="6"/>
  <c r="BT41" i="6"/>
  <c r="BS41" i="6"/>
  <c r="BR41" i="6"/>
  <c r="BQ41" i="6"/>
  <c r="BP41" i="6"/>
  <c r="BO41" i="6"/>
  <c r="BN41" i="6"/>
  <c r="BM41" i="6"/>
  <c r="BL41" i="6"/>
  <c r="BK41" i="6"/>
  <c r="BJ41" i="6"/>
  <c r="BH44" i="6"/>
  <c r="BH52" i="6" s="1"/>
  <c r="BG44" i="6"/>
  <c r="BG52" i="6" s="1"/>
  <c r="BF44" i="6"/>
  <c r="BF52" i="6" s="1"/>
  <c r="BE44" i="6"/>
  <c r="BE52" i="6" s="1"/>
  <c r="BD44" i="6"/>
  <c r="BD52" i="6" s="1"/>
  <c r="BC44" i="6"/>
  <c r="BC52" i="6" s="1"/>
  <c r="BB44" i="6"/>
  <c r="BA44" i="6"/>
  <c r="BA52" i="6" s="1"/>
  <c r="AZ44" i="6"/>
  <c r="AZ52" i="6"/>
  <c r="AY44" i="6"/>
  <c r="AY52" i="6" s="1"/>
  <c r="AX44" i="6"/>
  <c r="AX52" i="6" s="1"/>
  <c r="AW44" i="6"/>
  <c r="AW52" i="6" s="1"/>
  <c r="BH43" i="6"/>
  <c r="BH51" i="6" s="1"/>
  <c r="BG43" i="6"/>
  <c r="BG51" i="6" s="1"/>
  <c r="BF43" i="6"/>
  <c r="BF51" i="6" s="1"/>
  <c r="BE43" i="6"/>
  <c r="BE51" i="6" s="1"/>
  <c r="BD43" i="6"/>
  <c r="BD51" i="6" s="1"/>
  <c r="BC43" i="6"/>
  <c r="BC51" i="6" s="1"/>
  <c r="BB43" i="6"/>
  <c r="BB51" i="6" s="1"/>
  <c r="BA43" i="6"/>
  <c r="BA51" i="6" s="1"/>
  <c r="AZ43" i="6"/>
  <c r="AZ51" i="6" s="1"/>
  <c r="AY43" i="6"/>
  <c r="AY51" i="6" s="1"/>
  <c r="AX43" i="6"/>
  <c r="AX51" i="6" s="1"/>
  <c r="AW43" i="6"/>
  <c r="BF41" i="6"/>
  <c r="BE41" i="6"/>
  <c r="BD41" i="6"/>
  <c r="BC41" i="6"/>
  <c r="BB41" i="6"/>
  <c r="BA41" i="6"/>
  <c r="AZ41" i="6"/>
  <c r="AY41" i="6"/>
  <c r="AX41" i="6"/>
  <c r="AW41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V44" i="6"/>
  <c r="AV52" i="6"/>
  <c r="AU44" i="6"/>
  <c r="AU52" i="6" s="1"/>
  <c r="AT44" i="6"/>
  <c r="AT52" i="6" s="1"/>
  <c r="AS44" i="6"/>
  <c r="AS52" i="6" s="1"/>
  <c r="AR44" i="6"/>
  <c r="AR52" i="6" s="1"/>
  <c r="AR61" i="6" s="1"/>
  <c r="AQ44" i="6"/>
  <c r="AQ52" i="6" s="1"/>
  <c r="AP44" i="6"/>
  <c r="AP52" i="6"/>
  <c r="AO44" i="6"/>
  <c r="AO52" i="6" s="1"/>
  <c r="AN44" i="6"/>
  <c r="AN52" i="6"/>
  <c r="AM44" i="6"/>
  <c r="AL44" i="6"/>
  <c r="AL52" i="6" s="1"/>
  <c r="AL61" i="6" s="1"/>
  <c r="AK44" i="6"/>
  <c r="AK52" i="6" s="1"/>
  <c r="AV43" i="6"/>
  <c r="AV51" i="6" s="1"/>
  <c r="AU43" i="6"/>
  <c r="AU51" i="6" s="1"/>
  <c r="AT43" i="6"/>
  <c r="AT51" i="6" s="1"/>
  <c r="AS43" i="6"/>
  <c r="AS51" i="6" s="1"/>
  <c r="AR43" i="6"/>
  <c r="AR51" i="6" s="1"/>
  <c r="AQ43" i="6"/>
  <c r="AQ51" i="6" s="1"/>
  <c r="AP43" i="6"/>
  <c r="AP51" i="6" s="1"/>
  <c r="AO43" i="6"/>
  <c r="AO51" i="6" s="1"/>
  <c r="AN43" i="6"/>
  <c r="AN51" i="6" s="1"/>
  <c r="AM43" i="6"/>
  <c r="AM51" i="6" s="1"/>
  <c r="AL43" i="6"/>
  <c r="AL51" i="6" s="1"/>
  <c r="AK43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CQ52" i="6"/>
  <c r="F49" i="6"/>
  <c r="F50" i="6"/>
  <c r="F51" i="6"/>
  <c r="F52" i="6"/>
  <c r="F48" i="6"/>
  <c r="E35" i="6"/>
  <c r="C14" i="16" s="1"/>
  <c r="E34" i="6"/>
  <c r="C13" i="16" s="1"/>
  <c r="E33" i="6"/>
  <c r="C12" i="16"/>
  <c r="E32" i="6"/>
  <c r="C11" i="16" s="1"/>
  <c r="E31" i="6"/>
  <c r="C10" i="16"/>
  <c r="DD28" i="6"/>
  <c r="DD35" i="6" s="1"/>
  <c r="BV68" i="14" s="1"/>
  <c r="DC28" i="6"/>
  <c r="DB28" i="6"/>
  <c r="DB35" i="6" s="1"/>
  <c r="BT68" i="14" s="1"/>
  <c r="DA28" i="6"/>
  <c r="DA35" i="6"/>
  <c r="BS68" i="14" s="1"/>
  <c r="CZ28" i="6"/>
  <c r="CZ35" i="6" s="1"/>
  <c r="CY28" i="6"/>
  <c r="CX28" i="6"/>
  <c r="CX35" i="6" s="1"/>
  <c r="CW28" i="6"/>
  <c r="CW35" i="6"/>
  <c r="BO68" i="14" s="1"/>
  <c r="CV28" i="6"/>
  <c r="CU28" i="6"/>
  <c r="CT28" i="6"/>
  <c r="CT35" i="6" s="1"/>
  <c r="CS28" i="6"/>
  <c r="DD27" i="6"/>
  <c r="DD34" i="6" s="1"/>
  <c r="BV67" i="14" s="1"/>
  <c r="DC27" i="6"/>
  <c r="DB27" i="6"/>
  <c r="DA27" i="6"/>
  <c r="DA34" i="6" s="1"/>
  <c r="CZ27" i="6"/>
  <c r="CZ34" i="6"/>
  <c r="BR67" i="14" s="1"/>
  <c r="CY27" i="6"/>
  <c r="CY34" i="6" s="1"/>
  <c r="CX27" i="6"/>
  <c r="CW27" i="6"/>
  <c r="CW34" i="6" s="1"/>
  <c r="CV27" i="6"/>
  <c r="CV34" i="6" s="1"/>
  <c r="CU27" i="6"/>
  <c r="CT27" i="6"/>
  <c r="CS27" i="6"/>
  <c r="CR28" i="6"/>
  <c r="CR35" i="6" s="1"/>
  <c r="CQ28" i="6"/>
  <c r="CP28" i="6"/>
  <c r="CP35" i="6" s="1"/>
  <c r="BH68" i="14" s="1"/>
  <c r="CO28" i="6"/>
  <c r="CO35" i="6"/>
  <c r="CN28" i="6"/>
  <c r="CM28" i="6"/>
  <c r="CL28" i="6"/>
  <c r="CL35" i="6" s="1"/>
  <c r="CK28" i="6"/>
  <c r="CK35" i="6" s="1"/>
  <c r="BC68" i="14" s="1"/>
  <c r="CJ28" i="6"/>
  <c r="CJ35" i="6" s="1"/>
  <c r="CJ61" i="6" s="1"/>
  <c r="CI28" i="6"/>
  <c r="CH28" i="6"/>
  <c r="CG28" i="6"/>
  <c r="CR27" i="6"/>
  <c r="CR34" i="6" s="1"/>
  <c r="CQ27" i="6"/>
  <c r="CP27" i="6"/>
  <c r="CP34" i="6" s="1"/>
  <c r="BH67" i="14" s="1"/>
  <c r="CO27" i="6"/>
  <c r="CO34" i="6"/>
  <c r="CN27" i="6"/>
  <c r="CN34" i="6" s="1"/>
  <c r="BF67" i="14" s="1"/>
  <c r="CM27" i="6"/>
  <c r="CL27" i="6"/>
  <c r="CL34" i="6" s="1"/>
  <c r="CK27" i="6"/>
  <c r="CK34" i="6" s="1"/>
  <c r="BC67" i="14" s="1"/>
  <c r="CJ27" i="6"/>
  <c r="CJ34" i="6"/>
  <c r="BB67" i="14"/>
  <c r="CI27" i="6"/>
  <c r="CH27" i="6"/>
  <c r="CH34" i="6"/>
  <c r="AZ67" i="14"/>
  <c r="CG27" i="6"/>
  <c r="CF28" i="6"/>
  <c r="CE28" i="6"/>
  <c r="CE35" i="6" s="1"/>
  <c r="CD28" i="6"/>
  <c r="CD35" i="6" s="1"/>
  <c r="CC28" i="6"/>
  <c r="CC35" i="6" s="1"/>
  <c r="CB28" i="6"/>
  <c r="CB35" i="6" s="1"/>
  <c r="AT68" i="14" s="1"/>
  <c r="CA28" i="6"/>
  <c r="CA35" i="6" s="1"/>
  <c r="BZ28" i="6"/>
  <c r="BZ35" i="6" s="1"/>
  <c r="BY28" i="6"/>
  <c r="BY35" i="6" s="1"/>
  <c r="BX28" i="6"/>
  <c r="BX35" i="6" s="1"/>
  <c r="AP68" i="14" s="1"/>
  <c r="BW28" i="6"/>
  <c r="BW35" i="6" s="1"/>
  <c r="BV28" i="6"/>
  <c r="BV35" i="6" s="1"/>
  <c r="AN68" i="14" s="1"/>
  <c r="BU28" i="6"/>
  <c r="CF27" i="6"/>
  <c r="CF34" i="6" s="1"/>
  <c r="CF60" i="6" s="1"/>
  <c r="AX67" i="14"/>
  <c r="CE27" i="6"/>
  <c r="CD27" i="6"/>
  <c r="CD34" i="6" s="1"/>
  <c r="CC27" i="6"/>
  <c r="CC34" i="6" s="1"/>
  <c r="CB27" i="6"/>
  <c r="CB34" i="6" s="1"/>
  <c r="AT67" i="14" s="1"/>
  <c r="CA27" i="6"/>
  <c r="CA34" i="6" s="1"/>
  <c r="BZ27" i="6"/>
  <c r="BZ34" i="6" s="1"/>
  <c r="AR67" i="14" s="1"/>
  <c r="BY27" i="6"/>
  <c r="BY34" i="6" s="1"/>
  <c r="BX27" i="6"/>
  <c r="BW27" i="6"/>
  <c r="BV27" i="6"/>
  <c r="BU27" i="6"/>
  <c r="BU34" i="6" s="1"/>
  <c r="BT28" i="6"/>
  <c r="BS28" i="6"/>
  <c r="BR28" i="6"/>
  <c r="BR35" i="6" s="1"/>
  <c r="AJ68" i="14"/>
  <c r="BQ28" i="6"/>
  <c r="BQ35" i="6"/>
  <c r="AI68" i="14" s="1"/>
  <c r="BP28" i="6"/>
  <c r="BO28" i="6"/>
  <c r="BO35" i="6" s="1"/>
  <c r="BO61" i="6" s="1"/>
  <c r="BN28" i="6"/>
  <c r="BN35" i="6" s="1"/>
  <c r="AF68" i="14"/>
  <c r="BM28" i="6"/>
  <c r="BM35" i="6"/>
  <c r="BL28" i="6"/>
  <c r="BK28" i="6"/>
  <c r="BJ28" i="6"/>
  <c r="BJ35" i="6" s="1"/>
  <c r="AB68" i="14"/>
  <c r="BI28" i="6"/>
  <c r="BT27" i="6"/>
  <c r="BT34" i="6" s="1"/>
  <c r="AL67" i="14" s="1"/>
  <c r="BS27" i="6"/>
  <c r="BR27" i="6"/>
  <c r="BQ27" i="6"/>
  <c r="BQ34" i="6" s="1"/>
  <c r="BP27" i="6"/>
  <c r="BP34" i="6" s="1"/>
  <c r="AH67" i="14"/>
  <c r="BO27" i="6"/>
  <c r="BO34" i="6" s="1"/>
  <c r="BN27" i="6"/>
  <c r="BN34" i="6" s="1"/>
  <c r="BN60" i="6" s="1"/>
  <c r="BM27" i="6"/>
  <c r="BM34" i="6"/>
  <c r="AE67" i="14" s="1"/>
  <c r="BL27" i="6"/>
  <c r="BK27" i="6"/>
  <c r="BJ27" i="6"/>
  <c r="BI27" i="6"/>
  <c r="BI34" i="6" s="1"/>
  <c r="AA67" i="14" s="1"/>
  <c r="BH28" i="6"/>
  <c r="BG28" i="6"/>
  <c r="BF28" i="6"/>
  <c r="BE28" i="6"/>
  <c r="BE35" i="6"/>
  <c r="BD28" i="6"/>
  <c r="BC28" i="6"/>
  <c r="BB28" i="6"/>
  <c r="BA28" i="6"/>
  <c r="BA35" i="6" s="1"/>
  <c r="S68" i="14" s="1"/>
  <c r="AZ28" i="6"/>
  <c r="AZ35" i="6" s="1"/>
  <c r="AY28" i="6"/>
  <c r="AY35" i="6" s="1"/>
  <c r="Q68" i="14" s="1"/>
  <c r="AX28" i="6"/>
  <c r="AW28" i="6"/>
  <c r="BH27" i="6"/>
  <c r="BH34" i="6" s="1"/>
  <c r="BG27" i="6"/>
  <c r="BF27" i="6"/>
  <c r="BF34" i="6" s="1"/>
  <c r="X67" i="14" s="1"/>
  <c r="BE27" i="6"/>
  <c r="BE34" i="6" s="1"/>
  <c r="BD27" i="6"/>
  <c r="BD34" i="6" s="1"/>
  <c r="V67" i="14" s="1"/>
  <c r="BC27" i="6"/>
  <c r="BB27" i="6"/>
  <c r="BA27" i="6"/>
  <c r="BA34" i="6" s="1"/>
  <c r="S67" i="14" s="1"/>
  <c r="AZ27" i="6"/>
  <c r="AZ34" i="6" s="1"/>
  <c r="R67" i="14" s="1"/>
  <c r="AY27" i="6"/>
  <c r="AX27" i="6"/>
  <c r="AW27" i="6"/>
  <c r="AW34" i="6" s="1"/>
  <c r="BE26" i="6"/>
  <c r="BE33" i="6" s="1"/>
  <c r="BA26" i="6"/>
  <c r="BA33" i="6" s="1"/>
  <c r="S66" i="14"/>
  <c r="AW26" i="6"/>
  <c r="AV28" i="6"/>
  <c r="AU28" i="6"/>
  <c r="AT28" i="6"/>
  <c r="AT35" i="6" s="1"/>
  <c r="AS28" i="6"/>
  <c r="AS35" i="6" s="1"/>
  <c r="AR28" i="6"/>
  <c r="AR35" i="6" s="1"/>
  <c r="AQ28" i="6"/>
  <c r="AP28" i="6"/>
  <c r="AP35" i="6" s="1"/>
  <c r="H68" i="14" s="1"/>
  <c r="AO28" i="6"/>
  <c r="AO35" i="6" s="1"/>
  <c r="AN28" i="6"/>
  <c r="AN35" i="6" s="1"/>
  <c r="AM28" i="6"/>
  <c r="AL28" i="6"/>
  <c r="AL35" i="6"/>
  <c r="D68" i="14" s="1"/>
  <c r="AK28" i="6"/>
  <c r="AK35" i="6" s="1"/>
  <c r="AV27" i="6"/>
  <c r="AV34" i="6" s="1"/>
  <c r="AU27" i="6"/>
  <c r="AT27" i="6"/>
  <c r="AT34" i="6" s="1"/>
  <c r="AS27" i="6"/>
  <c r="AS34" i="6" s="1"/>
  <c r="K67" i="14" s="1"/>
  <c r="AR27" i="6"/>
  <c r="AR34" i="6" s="1"/>
  <c r="AQ27" i="6"/>
  <c r="AP27" i="6"/>
  <c r="AP34" i="6" s="1"/>
  <c r="AO27" i="6"/>
  <c r="AO34" i="6" s="1"/>
  <c r="G67" i="14" s="1"/>
  <c r="AN27" i="6"/>
  <c r="AN34" i="6"/>
  <c r="F67" i="14" s="1"/>
  <c r="AM27" i="6"/>
  <c r="AM34" i="6" s="1"/>
  <c r="AL27" i="6"/>
  <c r="AK27" i="6"/>
  <c r="AV26" i="6"/>
  <c r="AV33" i="6" s="1"/>
  <c r="N66" i="14" s="1"/>
  <c r="AU26" i="6"/>
  <c r="AU33" i="6" s="1"/>
  <c r="M66" i="14"/>
  <c r="AT26" i="6"/>
  <c r="AT33" i="6" s="1"/>
  <c r="L66" i="14" s="1"/>
  <c r="AS26" i="6"/>
  <c r="AS33" i="6" s="1"/>
  <c r="K66" i="14" s="1"/>
  <c r="AR26" i="6"/>
  <c r="AR33" i="6" s="1"/>
  <c r="J66" i="14" s="1"/>
  <c r="AQ26" i="6"/>
  <c r="AQ33" i="6" s="1"/>
  <c r="I66" i="14" s="1"/>
  <c r="AP26" i="6"/>
  <c r="AP33" i="6" s="1"/>
  <c r="H66" i="14" s="1"/>
  <c r="AO26" i="6"/>
  <c r="AO33" i="6" s="1"/>
  <c r="G66" i="14" s="1"/>
  <c r="AN26" i="6"/>
  <c r="AN33" i="6"/>
  <c r="F66" i="14" s="1"/>
  <c r="AM26" i="6"/>
  <c r="AM33" i="6" s="1"/>
  <c r="E66" i="14" s="1"/>
  <c r="AL26" i="6"/>
  <c r="AL33" i="6" s="1"/>
  <c r="AK26" i="6"/>
  <c r="AV25" i="6"/>
  <c r="AV32" i="6" s="1"/>
  <c r="N65" i="14" s="1"/>
  <c r="AU25" i="6"/>
  <c r="AU32" i="6" s="1"/>
  <c r="AT25" i="6"/>
  <c r="AT32" i="6" s="1"/>
  <c r="L65" i="14" s="1"/>
  <c r="AS25" i="6"/>
  <c r="AS32" i="6" s="1"/>
  <c r="AR25" i="6"/>
  <c r="AR32" i="6" s="1"/>
  <c r="AQ25" i="6"/>
  <c r="AQ32" i="6" s="1"/>
  <c r="I65" i="14" s="1"/>
  <c r="AP25" i="6"/>
  <c r="AP32" i="6" s="1"/>
  <c r="AO25" i="6"/>
  <c r="AO32" i="6" s="1"/>
  <c r="G65" i="14" s="1"/>
  <c r="AN25" i="6"/>
  <c r="AM25" i="6"/>
  <c r="AM32" i="6" s="1"/>
  <c r="E65" i="14"/>
  <c r="AL25" i="6"/>
  <c r="AL32" i="6" s="1"/>
  <c r="AK25" i="6"/>
  <c r="AV24" i="6"/>
  <c r="AV40" i="6"/>
  <c r="AU24" i="6"/>
  <c r="AT24" i="6"/>
  <c r="AT40" i="6" s="1"/>
  <c r="AS24" i="6"/>
  <c r="AS40" i="6" s="1"/>
  <c r="AR24" i="6"/>
  <c r="AR40" i="6" s="1"/>
  <c r="AQ24" i="6"/>
  <c r="AQ40" i="6" s="1"/>
  <c r="AP24" i="6"/>
  <c r="AP40" i="6" s="1"/>
  <c r="AO24" i="6"/>
  <c r="AO40" i="6" s="1"/>
  <c r="AN24" i="6"/>
  <c r="AN40" i="6" s="1"/>
  <c r="AM24" i="6"/>
  <c r="AM31" i="6" s="1"/>
  <c r="E64" i="14" s="1"/>
  <c r="AL24" i="6"/>
  <c r="AL40" i="6" s="1"/>
  <c r="AK24" i="6"/>
  <c r="BG25" i="6"/>
  <c r="BG32" i="6" s="1"/>
  <c r="BG24" i="6"/>
  <c r="BG40" i="6" s="1"/>
  <c r="R18" i="6"/>
  <c r="R19" i="6"/>
  <c r="R20" i="6"/>
  <c r="R21" i="6"/>
  <c r="J18" i="6"/>
  <c r="G57" i="16" s="1"/>
  <c r="M18" i="6"/>
  <c r="J57" i="16" s="1"/>
  <c r="N18" i="6"/>
  <c r="K57" i="16" s="1"/>
  <c r="O18" i="6"/>
  <c r="J19" i="6"/>
  <c r="G58" i="16" s="1"/>
  <c r="K19" i="6"/>
  <c r="H58" i="16"/>
  <c r="L19" i="6"/>
  <c r="I58" i="16" s="1"/>
  <c r="M19" i="6"/>
  <c r="J58" i="16"/>
  <c r="N19" i="6"/>
  <c r="K58" i="16" s="1"/>
  <c r="J20" i="6"/>
  <c r="G59" i="16"/>
  <c r="K20" i="6"/>
  <c r="H59" i="16" s="1"/>
  <c r="L20" i="6"/>
  <c r="I59" i="16" s="1"/>
  <c r="M20" i="6"/>
  <c r="J59" i="16" s="1"/>
  <c r="N20" i="6"/>
  <c r="K59" i="16" s="1"/>
  <c r="O20" i="6"/>
  <c r="J21" i="6"/>
  <c r="G60" i="16"/>
  <c r="K21" i="6"/>
  <c r="H60" i="16" s="1"/>
  <c r="L21" i="6"/>
  <c r="I60" i="16" s="1"/>
  <c r="M21" i="6"/>
  <c r="J60" i="16" s="1"/>
  <c r="N21" i="6"/>
  <c r="K60" i="16"/>
  <c r="O21" i="6"/>
  <c r="BI35" i="6"/>
  <c r="CG34" i="6"/>
  <c r="AY67" i="14" s="1"/>
  <c r="CG35" i="6"/>
  <c r="AY68" i="14" s="1"/>
  <c r="CS35" i="6"/>
  <c r="BI51" i="6"/>
  <c r="T43" i="6"/>
  <c r="CG51" i="6"/>
  <c r="CG60" i="6" s="1"/>
  <c r="CS51" i="6"/>
  <c r="CS52" i="6"/>
  <c r="AK31" i="6"/>
  <c r="C64" i="14" s="1"/>
  <c r="AK32" i="6"/>
  <c r="AK33" i="6"/>
  <c r="C66" i="14"/>
  <c r="AK34" i="6"/>
  <c r="C67" i="14"/>
  <c r="AW33" i="6"/>
  <c r="O66" i="14" s="1"/>
  <c r="CY49" i="6"/>
  <c r="CA49" i="6"/>
  <c r="BC49" i="6"/>
  <c r="AM49" i="6"/>
  <c r="AM58" i="6" s="1"/>
  <c r="AZ49" i="6"/>
  <c r="BZ49" i="6"/>
  <c r="BV49" i="6"/>
  <c r="BB49" i="6"/>
  <c r="AK49" i="6"/>
  <c r="CZ49" i="6"/>
  <c r="CF49" i="6"/>
  <c r="CW49" i="6"/>
  <c r="CS49" i="6"/>
  <c r="CC49" i="6"/>
  <c r="BA49" i="6"/>
  <c r="AW49" i="6"/>
  <c r="CN49" i="6"/>
  <c r="AN60" i="6"/>
  <c r="BH25" i="6"/>
  <c r="AK40" i="6"/>
  <c r="BR61" i="6"/>
  <c r="CB60" i="6"/>
  <c r="AO60" i="6"/>
  <c r="BG34" i="6"/>
  <c r="CZ60" i="6"/>
  <c r="BN61" i="6"/>
  <c r="BS34" i="6"/>
  <c r="CP60" i="6"/>
  <c r="CP61" i="6"/>
  <c r="AX34" i="6"/>
  <c r="AX60" i="6" s="1"/>
  <c r="BW34" i="6"/>
  <c r="CI34" i="6"/>
  <c r="CI60" i="6" s="1"/>
  <c r="BB34" i="6"/>
  <c r="BB60" i="6" s="1"/>
  <c r="DB34" i="6"/>
  <c r="BT67" i="14" s="1"/>
  <c r="AX35" i="6"/>
  <c r="CT34" i="6"/>
  <c r="BF35" i="6"/>
  <c r="BF61" i="6" s="1"/>
  <c r="BT60" i="6"/>
  <c r="BA60" i="6"/>
  <c r="CK60" i="6"/>
  <c r="AQ34" i="6"/>
  <c r="BC34" i="6"/>
  <c r="U67" i="14" s="1"/>
  <c r="BR34" i="6"/>
  <c r="CS34" i="6"/>
  <c r="AU40" i="6"/>
  <c r="AV35" i="6"/>
  <c r="BD35" i="6"/>
  <c r="BH35" i="6"/>
  <c r="Z68" i="14" s="1"/>
  <c r="CF35" i="6"/>
  <c r="CN35" i="6"/>
  <c r="BF68" i="14" s="1"/>
  <c r="CV35" i="6"/>
  <c r="AN32" i="6"/>
  <c r="BT35" i="6"/>
  <c r="BT61" i="6" s="1"/>
  <c r="BU35" i="6"/>
  <c r="BU61" i="6" s="1"/>
  <c r="AL31" i="6"/>
  <c r="AY34" i="6"/>
  <c r="AY60" i="6" s="1"/>
  <c r="BJ34" i="6"/>
  <c r="CE34" i="6"/>
  <c r="BL35" i="6"/>
  <c r="AD68" i="14" s="1"/>
  <c r="AM40" i="6"/>
  <c r="BP35" i="6"/>
  <c r="AH68" i="14" s="1"/>
  <c r="AN31" i="6"/>
  <c r="F64" i="14" s="1"/>
  <c r="W66" i="14"/>
  <c r="AM35" i="6"/>
  <c r="E68" i="14" s="1"/>
  <c r="AQ35" i="6"/>
  <c r="AU35" i="6"/>
  <c r="M68" i="14" s="1"/>
  <c r="BC35" i="6"/>
  <c r="BG35" i="6"/>
  <c r="Y68" i="14" s="1"/>
  <c r="BK35" i="6"/>
  <c r="BS35" i="6"/>
  <c r="BS61" i="6" s="1"/>
  <c r="CI35" i="6"/>
  <c r="CM35" i="6"/>
  <c r="BE68" i="14" s="1"/>
  <c r="CQ35" i="6"/>
  <c r="CU34" i="6"/>
  <c r="DC34" i="6"/>
  <c r="CU35" i="6"/>
  <c r="CY35" i="6"/>
  <c r="DC35" i="6"/>
  <c r="BU68" i="14" s="1"/>
  <c r="AU34" i="6"/>
  <c r="AU60" i="6" s="1"/>
  <c r="BK34" i="6"/>
  <c r="AC67" i="14" s="1"/>
  <c r="BV34" i="6"/>
  <c r="BV60" i="6" s="1"/>
  <c r="CQ34" i="6"/>
  <c r="CX34" i="6"/>
  <c r="BP67" i="14" s="1"/>
  <c r="BB35" i="6"/>
  <c r="BD24" i="6"/>
  <c r="L25" i="6"/>
  <c r="BK25" i="6" s="1"/>
  <c r="BK32" i="6" s="1"/>
  <c r="BH24" i="6"/>
  <c r="AZ25" i="6"/>
  <c r="AZ32" i="6" s="1"/>
  <c r="AZ24" i="6"/>
  <c r="BD25" i="6"/>
  <c r="AW24" i="6"/>
  <c r="AW40" i="6" s="1"/>
  <c r="BA24" i="6"/>
  <c r="BA40" i="6" s="1"/>
  <c r="BE24" i="6"/>
  <c r="AW25" i="6"/>
  <c r="BA25" i="6"/>
  <c r="BA32" i="6" s="1"/>
  <c r="S65" i="14" s="1"/>
  <c r="BE25" i="6"/>
  <c r="BE32" i="6" s="1"/>
  <c r="W65" i="14" s="1"/>
  <c r="AX24" i="6"/>
  <c r="AX40" i="6" s="1"/>
  <c r="BB24" i="6"/>
  <c r="BF24" i="6"/>
  <c r="BF40" i="6" s="1"/>
  <c r="AX25" i="6"/>
  <c r="AX32" i="6" s="1"/>
  <c r="BB25" i="6"/>
  <c r="BB32" i="6" s="1"/>
  <c r="BF25" i="6"/>
  <c r="AY24" i="6"/>
  <c r="AY40" i="6" s="1"/>
  <c r="BC24" i="6"/>
  <c r="BC40" i="6" s="1"/>
  <c r="AY25" i="6"/>
  <c r="AY32" i="6" s="1"/>
  <c r="BC25" i="6"/>
  <c r="BC32" i="6" s="1"/>
  <c r="AX26" i="6"/>
  <c r="BF26" i="6"/>
  <c r="BF33" i="6" s="1"/>
  <c r="X66" i="14" s="1"/>
  <c r="BN26" i="6"/>
  <c r="BN33" i="6" s="1"/>
  <c r="AF66" i="14" s="1"/>
  <c r="BZ26" i="6"/>
  <c r="BZ33" i="6" s="1"/>
  <c r="AR66" i="14" s="1"/>
  <c r="CL26" i="6"/>
  <c r="CL33" i="6" s="1"/>
  <c r="BD66" i="14" s="1"/>
  <c r="AY26" i="6"/>
  <c r="AY33" i="6" s="1"/>
  <c r="BC26" i="6"/>
  <c r="BC33" i="6" s="1"/>
  <c r="U66" i="14" s="1"/>
  <c r="BG26" i="6"/>
  <c r="BG33" i="6" s="1"/>
  <c r="Y66" i="14" s="1"/>
  <c r="BK26" i="6"/>
  <c r="BO26" i="6"/>
  <c r="BO33" i="6" s="1"/>
  <c r="AG66" i="14" s="1"/>
  <c r="BS26" i="6"/>
  <c r="BS33" i="6" s="1"/>
  <c r="AK66" i="14" s="1"/>
  <c r="BW26" i="6"/>
  <c r="CA26" i="6"/>
  <c r="CA33" i="6" s="1"/>
  <c r="AS66" i="14" s="1"/>
  <c r="CE26" i="6"/>
  <c r="CE33" i="6" s="1"/>
  <c r="AW66" i="14" s="1"/>
  <c r="CI26" i="6"/>
  <c r="CI33" i="6" s="1"/>
  <c r="BA66" i="14" s="1"/>
  <c r="CM26" i="6"/>
  <c r="CM33" i="6" s="1"/>
  <c r="BE66" i="14" s="1"/>
  <c r="CQ26" i="6"/>
  <c r="CU26" i="6"/>
  <c r="CU33" i="6" s="1"/>
  <c r="BM66" i="14" s="1"/>
  <c r="CY26" i="6"/>
  <c r="DC26" i="6"/>
  <c r="BB26" i="6"/>
  <c r="BB33" i="6" s="1"/>
  <c r="T66" i="14" s="1"/>
  <c r="BR26" i="6"/>
  <c r="BR33" i="6" s="1"/>
  <c r="AJ66" i="14" s="1"/>
  <c r="CD26" i="6"/>
  <c r="CD33" i="6" s="1"/>
  <c r="AV66" i="14" s="1"/>
  <c r="CH26" i="6"/>
  <c r="CH33" i="6" s="1"/>
  <c r="AZ66" i="14" s="1"/>
  <c r="CT26" i="6"/>
  <c r="CT33" i="6" s="1"/>
  <c r="BL66" i="14" s="1"/>
  <c r="AZ26" i="6"/>
  <c r="AZ33" i="6" s="1"/>
  <c r="R66" i="14" s="1"/>
  <c r="BD26" i="6"/>
  <c r="BD33" i="6" s="1"/>
  <c r="V66" i="14" s="1"/>
  <c r="BH26" i="6"/>
  <c r="BH33" i="6" s="1"/>
  <c r="Z66" i="14" s="1"/>
  <c r="BL26" i="6"/>
  <c r="BP26" i="6"/>
  <c r="BP33" i="6" s="1"/>
  <c r="AH66" i="14" s="1"/>
  <c r="BT26" i="6"/>
  <c r="BT33" i="6" s="1"/>
  <c r="AL66" i="14" s="1"/>
  <c r="BX26" i="6"/>
  <c r="BX33" i="6" s="1"/>
  <c r="AP66" i="14" s="1"/>
  <c r="CB26" i="6"/>
  <c r="CB33" i="6" s="1"/>
  <c r="AT66" i="14" s="1"/>
  <c r="CF26" i="6"/>
  <c r="CF33" i="6" s="1"/>
  <c r="AX66" i="14" s="1"/>
  <c r="CJ26" i="6"/>
  <c r="CJ33" i="6" s="1"/>
  <c r="BB66" i="14" s="1"/>
  <c r="CN26" i="6"/>
  <c r="CN33" i="6" s="1"/>
  <c r="BF66" i="14" s="1"/>
  <c r="CR26" i="6"/>
  <c r="CR33" i="6" s="1"/>
  <c r="BJ66" i="14" s="1"/>
  <c r="CV26" i="6"/>
  <c r="CV33" i="6" s="1"/>
  <c r="BN66" i="14" s="1"/>
  <c r="CZ26" i="6"/>
  <c r="DD26" i="6"/>
  <c r="BI26" i="6"/>
  <c r="BI33" i="6" s="1"/>
  <c r="AA66" i="14" s="1"/>
  <c r="BM26" i="6"/>
  <c r="BQ26" i="6"/>
  <c r="BQ33" i="6" s="1"/>
  <c r="AI66" i="14" s="1"/>
  <c r="BU26" i="6"/>
  <c r="BY26" i="6"/>
  <c r="CC26" i="6"/>
  <c r="CC33" i="6" s="1"/>
  <c r="AU66" i="14" s="1"/>
  <c r="CG26" i="6"/>
  <c r="CG33" i="6" s="1"/>
  <c r="AY66" i="14" s="1"/>
  <c r="CK26" i="6"/>
  <c r="CK33" i="6" s="1"/>
  <c r="BC66" i="14" s="1"/>
  <c r="CO26" i="6"/>
  <c r="CS26" i="6"/>
  <c r="CW26" i="6"/>
  <c r="CW33" i="6" s="1"/>
  <c r="BO66" i="14" s="1"/>
  <c r="DA26" i="6"/>
  <c r="BJ26" i="6"/>
  <c r="BJ33" i="6" s="1"/>
  <c r="AB66" i="14" s="1"/>
  <c r="BV26" i="6"/>
  <c r="BV33" i="6" s="1"/>
  <c r="AN66" i="14" s="1"/>
  <c r="CP26" i="6"/>
  <c r="CP33" i="6" s="1"/>
  <c r="BH66" i="14" s="1"/>
  <c r="CX26" i="6"/>
  <c r="CX33" i="6" s="1"/>
  <c r="BP66" i="14" s="1"/>
  <c r="DB26" i="6"/>
  <c r="AN67" i="14"/>
  <c r="DC61" i="6"/>
  <c r="BA68" i="14"/>
  <c r="AM67" i="14"/>
  <c r="DD61" i="6"/>
  <c r="T67" i="14"/>
  <c r="BQ68" i="14"/>
  <c r="AG68" i="14"/>
  <c r="AY61" i="6"/>
  <c r="CQ60" i="6"/>
  <c r="BI67" i="14"/>
  <c r="CQ61" i="6"/>
  <c r="BI68" i="14"/>
  <c r="AS68" i="14"/>
  <c r="BX61" i="6"/>
  <c r="AL68" i="14"/>
  <c r="N68" i="14"/>
  <c r="AV67" i="14"/>
  <c r="AO67" i="14"/>
  <c r="DC60" i="6"/>
  <c r="BU67" i="14"/>
  <c r="CM61" i="6"/>
  <c r="BG61" i="6"/>
  <c r="BJ68" i="14"/>
  <c r="CF61" i="6"/>
  <c r="AX68" i="14"/>
  <c r="BR60" i="6"/>
  <c r="AJ67" i="14"/>
  <c r="AF67" i="14"/>
  <c r="P67" i="14"/>
  <c r="BG60" i="6"/>
  <c r="Y67" i="14"/>
  <c r="M67" i="14"/>
  <c r="J68" i="14"/>
  <c r="BA67" i="14"/>
  <c r="BI60" i="6"/>
  <c r="AK48" i="6"/>
  <c r="AK57" i="6" s="1"/>
  <c r="F65" i="14"/>
  <c r="K65" i="14"/>
  <c r="BL25" i="6"/>
  <c r="BL32" i="6" s="1"/>
  <c r="BB40" i="6"/>
  <c r="AN37" i="6"/>
  <c r="AN109" i="6" s="1"/>
  <c r="CQ33" i="6"/>
  <c r="BI66" i="14" s="1"/>
  <c r="BH40" i="6"/>
  <c r="BW33" i="6"/>
  <c r="AO66" i="14" s="1"/>
  <c r="AX33" i="6"/>
  <c r="P66" i="14" s="1"/>
  <c r="BK33" i="6"/>
  <c r="AC66" i="14" s="1"/>
  <c r="CO33" i="6"/>
  <c r="BG66" i="14" s="1"/>
  <c r="BY33" i="6"/>
  <c r="AQ66" i="14" s="1"/>
  <c r="BL33" i="6"/>
  <c r="AD66" i="14" s="1"/>
  <c r="BD32" i="6"/>
  <c r="BQ25" i="6"/>
  <c r="BQ32" i="6" s="1"/>
  <c r="CF25" i="6"/>
  <c r="CB25" i="6"/>
  <c r="CB32" i="6" s="1"/>
  <c r="BX25" i="6"/>
  <c r="BX32" i="6" s="1"/>
  <c r="CC25" i="6"/>
  <c r="CE25" i="6"/>
  <c r="CA25" i="6"/>
  <c r="CA32" i="6" s="1"/>
  <c r="AS65" i="14" s="1"/>
  <c r="BW25" i="6"/>
  <c r="BU25" i="6"/>
  <c r="BU32" i="6" s="1"/>
  <c r="CD25" i="6"/>
  <c r="CD32" i="6" s="1"/>
  <c r="BZ25" i="6"/>
  <c r="BZ32" i="6" s="1"/>
  <c r="BV25" i="6"/>
  <c r="BY25" i="6"/>
  <c r="BY32" i="6" s="1"/>
  <c r="N25" i="6"/>
  <c r="BT24" i="6"/>
  <c r="BT40" i="6" s="1"/>
  <c r="BP24" i="6"/>
  <c r="BL24" i="6"/>
  <c r="BM24" i="6"/>
  <c r="BM40" i="6" s="1"/>
  <c r="BS24" i="6"/>
  <c r="BO24" i="6"/>
  <c r="BO40" i="6" s="1"/>
  <c r="BK24" i="6"/>
  <c r="BK40" i="6" s="1"/>
  <c r="BQ24" i="6"/>
  <c r="BR24" i="6"/>
  <c r="T24" i="6" s="1"/>
  <c r="BN24" i="6"/>
  <c r="BJ24" i="6"/>
  <c r="BI24" i="6"/>
  <c r="AC65" i="14"/>
  <c r="BI40" i="6"/>
  <c r="BL40" i="6"/>
  <c r="CE32" i="6"/>
  <c r="AW65" i="14" s="1"/>
  <c r="CF32" i="6"/>
  <c r="CC32" i="6"/>
  <c r="CC58" i="6" s="1"/>
  <c r="BQ40" i="6"/>
  <c r="BJ40" i="6"/>
  <c r="BW32" i="6"/>
  <c r="AO65" i="14" s="1"/>
  <c r="CF24" i="6"/>
  <c r="CB24" i="6"/>
  <c r="CB40" i="6" s="1"/>
  <c r="BX24" i="6"/>
  <c r="BX40" i="6" s="1"/>
  <c r="CC24" i="6"/>
  <c r="CC40" i="6" s="1"/>
  <c r="CE24" i="6"/>
  <c r="CA24" i="6"/>
  <c r="BW24" i="6"/>
  <c r="BU24" i="6"/>
  <c r="CD24" i="6"/>
  <c r="CD40" i="6" s="1"/>
  <c r="BZ24" i="6"/>
  <c r="BZ40" i="6" s="1"/>
  <c r="BV24" i="6"/>
  <c r="BV40" i="6" s="1"/>
  <c r="BY24" i="6"/>
  <c r="BY40" i="6" s="1"/>
  <c r="CO25" i="6"/>
  <c r="CO32" i="6" s="1"/>
  <c r="BG65" i="14" s="1"/>
  <c r="CK25" i="6"/>
  <c r="CK32" i="6" s="1"/>
  <c r="CG25" i="6"/>
  <c r="CL25" i="6"/>
  <c r="CL32" i="6" s="1"/>
  <c r="CM25" i="6"/>
  <c r="CM32" i="6" s="1"/>
  <c r="CP25" i="6"/>
  <c r="CR25" i="6"/>
  <c r="CR32" i="6" s="1"/>
  <c r="CN25" i="6"/>
  <c r="CN32" i="6" s="1"/>
  <c r="CI25" i="6"/>
  <c r="CI32" i="6" s="1"/>
  <c r="BA65" i="14" s="1"/>
  <c r="AX65" i="14"/>
  <c r="AI65" i="14"/>
  <c r="CP32" i="6"/>
  <c r="CG32" i="6"/>
  <c r="CE40" i="6"/>
  <c r="CF40" i="6"/>
  <c r="CR24" i="6"/>
  <c r="CN24" i="6"/>
  <c r="CN40" i="6" s="1"/>
  <c r="CJ24" i="6"/>
  <c r="CG24" i="6"/>
  <c r="CG40" i="6" s="1"/>
  <c r="CQ24" i="6"/>
  <c r="CM24" i="6"/>
  <c r="CM40" i="6" s="1"/>
  <c r="CI24" i="6"/>
  <c r="CI40" i="6" s="1"/>
  <c r="CO24" i="6"/>
  <c r="CO40" i="6" s="1"/>
  <c r="CP24" i="6"/>
  <c r="CP40" i="6" s="1"/>
  <c r="CL24" i="6"/>
  <c r="CH24" i="6"/>
  <c r="CK24" i="6"/>
  <c r="CK40" i="6" s="1"/>
  <c r="CH40" i="6"/>
  <c r="CJ40" i="6"/>
  <c r="CL40" i="6"/>
  <c r="CQ40" i="6"/>
  <c r="CR40" i="6"/>
  <c r="DA24" i="6"/>
  <c r="CW24" i="6"/>
  <c r="CW40" i="6" s="1"/>
  <c r="CS24" i="6"/>
  <c r="CS40" i="6" s="1"/>
  <c r="DB24" i="6"/>
  <c r="DB40" i="6" s="1"/>
  <c r="CV24" i="6"/>
  <c r="CV40" i="6" s="1"/>
  <c r="CX24" i="6"/>
  <c r="CX40" i="6" s="1"/>
  <c r="CZ24" i="6"/>
  <c r="CZ40" i="6" s="1"/>
  <c r="CU24" i="6"/>
  <c r="CU40" i="6" s="1"/>
  <c r="DD24" i="6"/>
  <c r="CY24" i="6"/>
  <c r="CT24" i="6"/>
  <c r="CT40" i="6" s="1"/>
  <c r="DC24" i="6"/>
  <c r="DC40" i="6" s="1"/>
  <c r="CY40" i="6"/>
  <c r="DD40" i="6"/>
  <c r="DA40" i="6"/>
  <c r="E28" i="6"/>
  <c r="E27" i="6"/>
  <c r="E26" i="6"/>
  <c r="E25" i="6"/>
  <c r="E24" i="6"/>
  <c r="E44" i="6"/>
  <c r="E52" i="6" s="1"/>
  <c r="C24" i="16" s="1"/>
  <c r="E42" i="6"/>
  <c r="E50" i="6" s="1"/>
  <c r="C22" i="16" s="1"/>
  <c r="E41" i="6"/>
  <c r="E49" i="6" s="1"/>
  <c r="C21" i="16" s="1"/>
  <c r="E40" i="6"/>
  <c r="E48" i="6" s="1"/>
  <c r="C20" i="16" s="1"/>
  <c r="E43" i="6"/>
  <c r="E51" i="6" s="1"/>
  <c r="C23" i="16" s="1"/>
  <c r="W21" i="6"/>
  <c r="V21" i="6"/>
  <c r="U21" i="6"/>
  <c r="T21" i="6"/>
  <c r="S21" i="6"/>
  <c r="W20" i="6"/>
  <c r="V20" i="6"/>
  <c r="U20" i="6"/>
  <c r="S20" i="6"/>
  <c r="T20" i="6"/>
  <c r="V19" i="6"/>
  <c r="U19" i="6"/>
  <c r="T19" i="6"/>
  <c r="S19" i="6"/>
  <c r="W18" i="6"/>
  <c r="V18" i="6"/>
  <c r="U18" i="6"/>
  <c r="E87" i="6"/>
  <c r="E88" i="6"/>
  <c r="E89" i="6"/>
  <c r="E90" i="6"/>
  <c r="E91" i="6"/>
  <c r="E92" i="6"/>
  <c r="E94" i="6"/>
  <c r="E95" i="6"/>
  <c r="E96" i="6"/>
  <c r="E86" i="6"/>
  <c r="I82" i="6"/>
  <c r="F53" i="16" s="1"/>
  <c r="AK8" i="6"/>
  <c r="C63" i="14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BG64" i="5" s="1"/>
  <c r="BH24" i="5"/>
  <c r="BI24" i="5"/>
  <c r="BJ24" i="5"/>
  <c r="BK24" i="5"/>
  <c r="BL24" i="5"/>
  <c r="BL64" i="5" s="1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Q81" i="5"/>
  <c r="R81" i="5"/>
  <c r="S81" i="5"/>
  <c r="T81" i="5"/>
  <c r="U81" i="5"/>
  <c r="E81" i="5"/>
  <c r="Q119" i="5"/>
  <c r="R119" i="5"/>
  <c r="S119" i="5"/>
  <c r="T119" i="5"/>
  <c r="T126" i="5" s="1"/>
  <c r="U119" i="5"/>
  <c r="E119" i="5"/>
  <c r="Z119" i="5"/>
  <c r="J119" i="5"/>
  <c r="K119" i="5"/>
  <c r="L119" i="5"/>
  <c r="M119" i="5"/>
  <c r="N119" i="5"/>
  <c r="N126" i="5" s="1"/>
  <c r="O119" i="5"/>
  <c r="P119" i="5"/>
  <c r="B79" i="14"/>
  <c r="B76" i="14"/>
  <c r="B75" i="14"/>
  <c r="B74" i="14"/>
  <c r="B73" i="14"/>
  <c r="B72" i="14"/>
  <c r="AG13" i="5"/>
  <c r="S70" i="6"/>
  <c r="AG34" i="5"/>
  <c r="AG65" i="5" s="1"/>
  <c r="AG44" i="5"/>
  <c r="CF44" i="5" s="1"/>
  <c r="S73" i="6"/>
  <c r="AG53" i="5"/>
  <c r="AG62" i="5"/>
  <c r="CF62" i="5" s="1"/>
  <c r="S81" i="6"/>
  <c r="E70" i="5"/>
  <c r="E71" i="5"/>
  <c r="AA71" i="5" s="1"/>
  <c r="E72" i="5"/>
  <c r="E73" i="5"/>
  <c r="E74" i="5"/>
  <c r="E75" i="5"/>
  <c r="E76" i="5"/>
  <c r="AC76" i="5"/>
  <c r="E79" i="5"/>
  <c r="AF79" i="5"/>
  <c r="E80" i="5"/>
  <c r="E82" i="5"/>
  <c r="E83" i="5"/>
  <c r="F83" i="5" s="1"/>
  <c r="E84" i="5"/>
  <c r="E85" i="5"/>
  <c r="E86" i="5"/>
  <c r="E87" i="5"/>
  <c r="F87" i="5" s="1"/>
  <c r="E90" i="5"/>
  <c r="E91" i="5"/>
  <c r="E92" i="5"/>
  <c r="E93" i="5"/>
  <c r="AF93" i="5" s="1"/>
  <c r="E94" i="5"/>
  <c r="AA94" i="5"/>
  <c r="E95" i="5"/>
  <c r="E96" i="5"/>
  <c r="E97" i="5"/>
  <c r="E100" i="5"/>
  <c r="E101" i="5"/>
  <c r="E102" i="5"/>
  <c r="AB102" i="5" s="1"/>
  <c r="E103" i="5"/>
  <c r="AF103" i="5"/>
  <c r="E104" i="5"/>
  <c r="E105" i="5"/>
  <c r="AD105" i="5" s="1"/>
  <c r="E106" i="5"/>
  <c r="E107" i="5"/>
  <c r="E110" i="5"/>
  <c r="E111" i="5"/>
  <c r="E112" i="5"/>
  <c r="AB112" i="5"/>
  <c r="E113" i="5"/>
  <c r="E114" i="5"/>
  <c r="E115" i="5"/>
  <c r="E116" i="5"/>
  <c r="E120" i="5"/>
  <c r="AG120" i="5" s="1"/>
  <c r="E121" i="5"/>
  <c r="E122" i="5"/>
  <c r="E123" i="5"/>
  <c r="E124" i="5"/>
  <c r="X124" i="5"/>
  <c r="E125" i="5"/>
  <c r="BH122" i="6"/>
  <c r="F9" i="12"/>
  <c r="F10" i="12"/>
  <c r="F11" i="12" s="1"/>
  <c r="F12" i="12" s="1"/>
  <c r="N120" i="5"/>
  <c r="N121" i="5"/>
  <c r="N122" i="5"/>
  <c r="N123" i="5"/>
  <c r="N124" i="5"/>
  <c r="N125" i="5"/>
  <c r="F24" i="12"/>
  <c r="F26" i="12"/>
  <c r="F28" i="12" s="1"/>
  <c r="F25" i="12"/>
  <c r="F27" i="12"/>
  <c r="Q13" i="5"/>
  <c r="Q24" i="5"/>
  <c r="Q34" i="5"/>
  <c r="Q65" i="5" s="1"/>
  <c r="Q44" i="5"/>
  <c r="Q53" i="5"/>
  <c r="Q62" i="5"/>
  <c r="Q70" i="5"/>
  <c r="Q71" i="5"/>
  <c r="Q72" i="5"/>
  <c r="Q73" i="5"/>
  <c r="Q74" i="5"/>
  <c r="Q75" i="5"/>
  <c r="Q76" i="5"/>
  <c r="Q79" i="5"/>
  <c r="Q80" i="5"/>
  <c r="Q82" i="5"/>
  <c r="Q83" i="5"/>
  <c r="Q84" i="5"/>
  <c r="Q85" i="5"/>
  <c r="Q86" i="5"/>
  <c r="Q87" i="5"/>
  <c r="Q90" i="5"/>
  <c r="Q91" i="5"/>
  <c r="Q92" i="5"/>
  <c r="Q93" i="5"/>
  <c r="Q94" i="5"/>
  <c r="Q95" i="5"/>
  <c r="Q96" i="5"/>
  <c r="Q97" i="5"/>
  <c r="Q100" i="5"/>
  <c r="Q101" i="5"/>
  <c r="Q102" i="5"/>
  <c r="Q103" i="5"/>
  <c r="Q104" i="5"/>
  <c r="Q105" i="5"/>
  <c r="Q106" i="5"/>
  <c r="Q107" i="5"/>
  <c r="Q110" i="5"/>
  <c r="Q111" i="5"/>
  <c r="Q112" i="5"/>
  <c r="Q113" i="5"/>
  <c r="Q114" i="5"/>
  <c r="Q115" i="5"/>
  <c r="Q116" i="5"/>
  <c r="Q120" i="5"/>
  <c r="Q121" i="5"/>
  <c r="Q122" i="5"/>
  <c r="Q123" i="5"/>
  <c r="Q124" i="5"/>
  <c r="Q125" i="5"/>
  <c r="AR122" i="6"/>
  <c r="R13" i="5"/>
  <c r="R24" i="5"/>
  <c r="R34" i="5"/>
  <c r="R65" i="5" s="1"/>
  <c r="R44" i="5"/>
  <c r="R53" i="5"/>
  <c r="R62" i="5"/>
  <c r="R70" i="5"/>
  <c r="R77" i="5" s="1"/>
  <c r="R71" i="5"/>
  <c r="R72" i="5"/>
  <c r="R73" i="5"/>
  <c r="R74" i="5"/>
  <c r="R75" i="5"/>
  <c r="R76" i="5"/>
  <c r="R79" i="5"/>
  <c r="R80" i="5"/>
  <c r="R82" i="5"/>
  <c r="R83" i="5"/>
  <c r="R84" i="5"/>
  <c r="R85" i="5"/>
  <c r="R86" i="5"/>
  <c r="R87" i="5"/>
  <c r="R90" i="5"/>
  <c r="R91" i="5"/>
  <c r="R92" i="5"/>
  <c r="R93" i="5"/>
  <c r="R94" i="5"/>
  <c r="R95" i="5"/>
  <c r="R96" i="5"/>
  <c r="R97" i="5"/>
  <c r="R100" i="5"/>
  <c r="R101" i="5"/>
  <c r="R102" i="5"/>
  <c r="R103" i="5"/>
  <c r="R104" i="5"/>
  <c r="R105" i="5"/>
  <c r="R106" i="5"/>
  <c r="R107" i="5"/>
  <c r="R110" i="5"/>
  <c r="R111" i="5"/>
  <c r="R112" i="5"/>
  <c r="R113" i="5"/>
  <c r="R114" i="5"/>
  <c r="R115" i="5"/>
  <c r="R116" i="5"/>
  <c r="R120" i="5"/>
  <c r="R121" i="5"/>
  <c r="R122" i="5"/>
  <c r="R123" i="5"/>
  <c r="R124" i="5"/>
  <c r="R125" i="5"/>
  <c r="AS122" i="6"/>
  <c r="R122" i="6" s="1"/>
  <c r="S13" i="5"/>
  <c r="S24" i="5"/>
  <c r="S34" i="5"/>
  <c r="S44" i="5"/>
  <c r="S53" i="5"/>
  <c r="S62" i="5"/>
  <c r="S70" i="5"/>
  <c r="S71" i="5"/>
  <c r="S72" i="5"/>
  <c r="S73" i="5"/>
  <c r="S74" i="5"/>
  <c r="S75" i="5"/>
  <c r="S76" i="5"/>
  <c r="S79" i="5"/>
  <c r="S80" i="5"/>
  <c r="S82" i="5"/>
  <c r="S83" i="5"/>
  <c r="S84" i="5"/>
  <c r="S85" i="5"/>
  <c r="S86" i="5"/>
  <c r="S87" i="5"/>
  <c r="S90" i="5"/>
  <c r="S91" i="5"/>
  <c r="S92" i="5"/>
  <c r="S98" i="5" s="1"/>
  <c r="S93" i="5"/>
  <c r="S94" i="5"/>
  <c r="S95" i="5"/>
  <c r="S96" i="5"/>
  <c r="S97" i="5"/>
  <c r="S100" i="5"/>
  <c r="S101" i="5"/>
  <c r="S102" i="5"/>
  <c r="S103" i="5"/>
  <c r="S104" i="5"/>
  <c r="S105" i="5"/>
  <c r="S106" i="5"/>
  <c r="S107" i="5"/>
  <c r="S110" i="5"/>
  <c r="S111" i="5"/>
  <c r="S112" i="5"/>
  <c r="S113" i="5"/>
  <c r="S114" i="5"/>
  <c r="S115" i="5"/>
  <c r="S116" i="5"/>
  <c r="S120" i="5"/>
  <c r="S121" i="5"/>
  <c r="S122" i="5"/>
  <c r="S123" i="5"/>
  <c r="S126" i="5" s="1"/>
  <c r="S124" i="5"/>
  <c r="S125" i="5"/>
  <c r="AT122" i="6"/>
  <c r="T13" i="5"/>
  <c r="T24" i="5"/>
  <c r="T34" i="5"/>
  <c r="T44" i="5"/>
  <c r="T53" i="5"/>
  <c r="T62" i="5"/>
  <c r="T70" i="5"/>
  <c r="T71" i="5"/>
  <c r="T72" i="5"/>
  <c r="T77" i="5" s="1"/>
  <c r="T73" i="5"/>
  <c r="T74" i="5"/>
  <c r="T75" i="5"/>
  <c r="T76" i="5"/>
  <c r="T79" i="5"/>
  <c r="T80" i="5"/>
  <c r="T82" i="5"/>
  <c r="T83" i="5"/>
  <c r="T84" i="5"/>
  <c r="T85" i="5"/>
  <c r="T86" i="5"/>
  <c r="T87" i="5"/>
  <c r="T90" i="5"/>
  <c r="T91" i="5"/>
  <c r="T92" i="5"/>
  <c r="T93" i="5"/>
  <c r="T94" i="5"/>
  <c r="T95" i="5"/>
  <c r="T96" i="5"/>
  <c r="T97" i="5"/>
  <c r="T100" i="5"/>
  <c r="T101" i="5"/>
  <c r="T102" i="5"/>
  <c r="T103" i="5"/>
  <c r="T104" i="5"/>
  <c r="T105" i="5"/>
  <c r="T106" i="5"/>
  <c r="T107" i="5"/>
  <c r="T110" i="5"/>
  <c r="T111" i="5"/>
  <c r="T112" i="5"/>
  <c r="T113" i="5"/>
  <c r="T114" i="5"/>
  <c r="T115" i="5"/>
  <c r="T116" i="5"/>
  <c r="T120" i="5"/>
  <c r="T121" i="5"/>
  <c r="T122" i="5"/>
  <c r="T123" i="5"/>
  <c r="T124" i="5"/>
  <c r="T125" i="5"/>
  <c r="AU122" i="6"/>
  <c r="U13" i="5"/>
  <c r="R70" i="6"/>
  <c r="R82" i="6" s="1"/>
  <c r="U24" i="5"/>
  <c r="U34" i="5"/>
  <c r="R72" i="6"/>
  <c r="U44" i="5"/>
  <c r="CE44" i="5" s="1"/>
  <c r="U53" i="5"/>
  <c r="U62" i="5"/>
  <c r="CE62" i="5" s="1"/>
  <c r="U70" i="5"/>
  <c r="U71" i="5"/>
  <c r="U77" i="5" s="1"/>
  <c r="U72" i="5"/>
  <c r="U73" i="5"/>
  <c r="U74" i="5"/>
  <c r="U75" i="5"/>
  <c r="U76" i="5"/>
  <c r="U79" i="5"/>
  <c r="U80" i="5"/>
  <c r="U82" i="5"/>
  <c r="U83" i="5"/>
  <c r="U84" i="5"/>
  <c r="U85" i="5"/>
  <c r="U86" i="5"/>
  <c r="U87" i="5"/>
  <c r="U90" i="5"/>
  <c r="U91" i="5"/>
  <c r="U92" i="5"/>
  <c r="U98" i="5" s="1"/>
  <c r="U93" i="5"/>
  <c r="U94" i="5"/>
  <c r="U95" i="5"/>
  <c r="U96" i="5"/>
  <c r="U97" i="5"/>
  <c r="U100" i="5"/>
  <c r="U101" i="5"/>
  <c r="U102" i="5"/>
  <c r="U103" i="5"/>
  <c r="U104" i="5"/>
  <c r="U105" i="5"/>
  <c r="U106" i="5"/>
  <c r="U107" i="5"/>
  <c r="U110" i="5"/>
  <c r="U111" i="5"/>
  <c r="U112" i="5"/>
  <c r="U117" i="5" s="1"/>
  <c r="U113" i="5"/>
  <c r="U114" i="5"/>
  <c r="U115" i="5"/>
  <c r="U116" i="5"/>
  <c r="U120" i="5"/>
  <c r="U121" i="5"/>
  <c r="U122" i="5"/>
  <c r="U123" i="5"/>
  <c r="U124" i="5"/>
  <c r="U125" i="5"/>
  <c r="AV122" i="6"/>
  <c r="V13" i="5"/>
  <c r="V24" i="5"/>
  <c r="V34" i="5"/>
  <c r="V65" i="5" s="1"/>
  <c r="V44" i="5"/>
  <c r="V53" i="5"/>
  <c r="V62" i="5"/>
  <c r="V124" i="5"/>
  <c r="AW122" i="6"/>
  <c r="W13" i="5"/>
  <c r="W24" i="5"/>
  <c r="W34" i="5"/>
  <c r="W44" i="5"/>
  <c r="W53" i="5"/>
  <c r="W62" i="5"/>
  <c r="AX122" i="6"/>
  <c r="X13" i="5"/>
  <c r="X24" i="5"/>
  <c r="X34" i="5"/>
  <c r="X44" i="5"/>
  <c r="X53" i="5"/>
  <c r="X62" i="5"/>
  <c r="AY122" i="6"/>
  <c r="Y13" i="5"/>
  <c r="Y24" i="5"/>
  <c r="Y34" i="5"/>
  <c r="Y65" i="5" s="1"/>
  <c r="Y44" i="5"/>
  <c r="Y53" i="5"/>
  <c r="Y62" i="5"/>
  <c r="AZ122" i="6"/>
  <c r="Z13" i="5"/>
  <c r="Z24" i="5"/>
  <c r="Z34" i="5"/>
  <c r="Z44" i="5"/>
  <c r="Z53" i="5"/>
  <c r="Z62" i="5"/>
  <c r="BA122" i="6"/>
  <c r="AA13" i="5"/>
  <c r="AA24" i="5"/>
  <c r="AA34" i="5"/>
  <c r="AA65" i="5" s="1"/>
  <c r="AA44" i="5"/>
  <c r="AA53" i="5"/>
  <c r="AA62" i="5"/>
  <c r="BB122" i="6"/>
  <c r="AB13" i="5"/>
  <c r="AB24" i="5"/>
  <c r="AB34" i="5"/>
  <c r="AB65" i="5" s="1"/>
  <c r="AB44" i="5"/>
  <c r="AB53" i="5"/>
  <c r="AB62" i="5"/>
  <c r="BC122" i="6"/>
  <c r="AC13" i="5"/>
  <c r="AC34" i="5"/>
  <c r="AC44" i="5"/>
  <c r="AC53" i="5"/>
  <c r="AC62" i="5"/>
  <c r="BD122" i="6"/>
  <c r="AD13" i="5"/>
  <c r="AD34" i="5"/>
  <c r="AD44" i="5"/>
  <c r="AD53" i="5"/>
  <c r="AD62" i="5"/>
  <c r="BE122" i="6"/>
  <c r="AE13" i="5"/>
  <c r="AE34" i="5"/>
  <c r="AE44" i="5"/>
  <c r="AE53" i="5"/>
  <c r="AE62" i="5"/>
  <c r="BF122" i="6"/>
  <c r="AF13" i="5"/>
  <c r="AF34" i="5"/>
  <c r="AF65" i="5" s="1"/>
  <c r="AF44" i="5"/>
  <c r="AF53" i="5"/>
  <c r="AF62" i="5"/>
  <c r="BG122" i="6"/>
  <c r="AH13" i="5"/>
  <c r="AH34" i="5"/>
  <c r="AH44" i="5"/>
  <c r="AH53" i="5"/>
  <c r="F103" i="5"/>
  <c r="BI122" i="6"/>
  <c r="AI13" i="5"/>
  <c r="AI34" i="5"/>
  <c r="AI44" i="5"/>
  <c r="AI53" i="5"/>
  <c r="BJ122" i="6"/>
  <c r="AJ13" i="5"/>
  <c r="AJ34" i="5"/>
  <c r="AJ65" i="5" s="1"/>
  <c r="AJ44" i="5"/>
  <c r="AJ53" i="5"/>
  <c r="BK122" i="6"/>
  <c r="AK13" i="5"/>
  <c r="AK34" i="5"/>
  <c r="AK44" i="5"/>
  <c r="AK64" i="5" s="1"/>
  <c r="AK53" i="5"/>
  <c r="BL122" i="6"/>
  <c r="AL13" i="5"/>
  <c r="AL34" i="5"/>
  <c r="AL44" i="5"/>
  <c r="AL53" i="5"/>
  <c r="BM122" i="6"/>
  <c r="AM13" i="5"/>
  <c r="AM64" i="5" s="1"/>
  <c r="AM34" i="5"/>
  <c r="AM44" i="5"/>
  <c r="AM53" i="5"/>
  <c r="BN122" i="6"/>
  <c r="AN13" i="5"/>
  <c r="AN34" i="5"/>
  <c r="AN65" i="5" s="1"/>
  <c r="AN44" i="5"/>
  <c r="AN53" i="5"/>
  <c r="BO122" i="6"/>
  <c r="AO13" i="5"/>
  <c r="AO34" i="5"/>
  <c r="AO44" i="5"/>
  <c r="AO64" i="5" s="1"/>
  <c r="AO53" i="5"/>
  <c r="BP122" i="6"/>
  <c r="AP13" i="5"/>
  <c r="AP34" i="5"/>
  <c r="AP65" i="5" s="1"/>
  <c r="AP44" i="5"/>
  <c r="AP53" i="5"/>
  <c r="BQ122" i="6"/>
  <c r="AQ13" i="5"/>
  <c r="AQ64" i="5" s="1"/>
  <c r="AQ34" i="5"/>
  <c r="AQ65" i="5" s="1"/>
  <c r="AQ44" i="5"/>
  <c r="AQ53" i="5"/>
  <c r="BR122" i="6"/>
  <c r="AR13" i="5"/>
  <c r="AR34" i="5"/>
  <c r="AR65" i="5" s="1"/>
  <c r="AR44" i="5"/>
  <c r="AR53" i="5"/>
  <c r="BS122" i="6"/>
  <c r="AS13" i="5"/>
  <c r="AS64" i="5" s="1"/>
  <c r="AS34" i="5"/>
  <c r="T72" i="6"/>
  <c r="AS44" i="5"/>
  <c r="T73" i="6"/>
  <c r="AS53" i="5"/>
  <c r="T74" i="6"/>
  <c r="BT122" i="6"/>
  <c r="AT34" i="5"/>
  <c r="AT65" i="5" s="1"/>
  <c r="AT13" i="5"/>
  <c r="AT44" i="5"/>
  <c r="AT53" i="5"/>
  <c r="AT62" i="5"/>
  <c r="BU122" i="6"/>
  <c r="AU34" i="5"/>
  <c r="AU65" i="5" s="1"/>
  <c r="AU13" i="5"/>
  <c r="AU44" i="5"/>
  <c r="AU53" i="5"/>
  <c r="AU62" i="5"/>
  <c r="BV122" i="6"/>
  <c r="AV34" i="5"/>
  <c r="AV65" i="5" s="1"/>
  <c r="AV13" i="5"/>
  <c r="AV44" i="5"/>
  <c r="AV53" i="5"/>
  <c r="AV62" i="5"/>
  <c r="BW122" i="6"/>
  <c r="AW34" i="5"/>
  <c r="AW13" i="5"/>
  <c r="AW44" i="5"/>
  <c r="AW53" i="5"/>
  <c r="AW62" i="5"/>
  <c r="BX122" i="6"/>
  <c r="AX34" i="5"/>
  <c r="AX65" i="5" s="1"/>
  <c r="AX13" i="5"/>
  <c r="AX44" i="5"/>
  <c r="AX53" i="5"/>
  <c r="AX62" i="5"/>
  <c r="BY122" i="6"/>
  <c r="AY34" i="5"/>
  <c r="AY13" i="5"/>
  <c r="AY44" i="5"/>
  <c r="AY53" i="5"/>
  <c r="AY62" i="5"/>
  <c r="BZ122" i="6"/>
  <c r="AZ34" i="5"/>
  <c r="AZ65" i="5" s="1"/>
  <c r="AZ13" i="5"/>
  <c r="AZ44" i="5"/>
  <c r="AZ53" i="5"/>
  <c r="AZ62" i="5"/>
  <c r="CA122" i="6"/>
  <c r="BA34" i="5"/>
  <c r="BA65" i="5" s="1"/>
  <c r="BA13" i="5"/>
  <c r="BA44" i="5"/>
  <c r="BA53" i="5"/>
  <c r="BA62" i="5"/>
  <c r="CB122" i="6"/>
  <c r="BB34" i="5"/>
  <c r="BB65" i="5" s="1"/>
  <c r="BB13" i="5"/>
  <c r="BB44" i="5"/>
  <c r="BB53" i="5"/>
  <c r="BB62" i="5"/>
  <c r="CC122" i="6"/>
  <c r="BC34" i="5"/>
  <c r="BC65" i="5" s="1"/>
  <c r="BC13" i="5"/>
  <c r="BC44" i="5"/>
  <c r="BC53" i="5"/>
  <c r="BC62" i="5"/>
  <c r="CD122" i="6"/>
  <c r="BD34" i="5"/>
  <c r="BD13" i="5"/>
  <c r="BD44" i="5"/>
  <c r="BD53" i="5"/>
  <c r="BD62" i="5"/>
  <c r="CE122" i="6"/>
  <c r="BE34" i="5"/>
  <c r="CH34" i="5" s="1"/>
  <c r="CH65" i="5" s="1"/>
  <c r="BE13" i="5"/>
  <c r="CH13" i="5" s="1"/>
  <c r="BE44" i="5"/>
  <c r="CH44" i="5" s="1"/>
  <c r="BE53" i="5"/>
  <c r="BE62" i="5"/>
  <c r="CH62" i="5" s="1"/>
  <c r="U81" i="6"/>
  <c r="CF122" i="6"/>
  <c r="BF34" i="5"/>
  <c r="BF13" i="5"/>
  <c r="BF64" i="5" s="1"/>
  <c r="BF44" i="5"/>
  <c r="BF53" i="5"/>
  <c r="CG122" i="6"/>
  <c r="BG34" i="5"/>
  <c r="BG65" i="5" s="1"/>
  <c r="BG13" i="5"/>
  <c r="BG44" i="5"/>
  <c r="BG53" i="5"/>
  <c r="CH122" i="6"/>
  <c r="BH34" i="5"/>
  <c r="BH65" i="5" s="1"/>
  <c r="BH13" i="5"/>
  <c r="BH44" i="5"/>
  <c r="BH53" i="5"/>
  <c r="CI122" i="6"/>
  <c r="BI34" i="5"/>
  <c r="BI13" i="5"/>
  <c r="BI44" i="5"/>
  <c r="BI53" i="5"/>
  <c r="CJ122" i="6"/>
  <c r="BJ34" i="5"/>
  <c r="BJ13" i="5"/>
  <c r="BJ64" i="5" s="1"/>
  <c r="BJ44" i="5"/>
  <c r="BJ53" i="5"/>
  <c r="CK122" i="6"/>
  <c r="BK34" i="5"/>
  <c r="BK65" i="5" s="1"/>
  <c r="BK13" i="5"/>
  <c r="BK44" i="5"/>
  <c r="BK53" i="5"/>
  <c r="CL122" i="6"/>
  <c r="BL34" i="5"/>
  <c r="BL13" i="5"/>
  <c r="BL44" i="5"/>
  <c r="BL53" i="5"/>
  <c r="CM122" i="6"/>
  <c r="BM34" i="5"/>
  <c r="BM13" i="5"/>
  <c r="BM44" i="5"/>
  <c r="BM53" i="5"/>
  <c r="CN122" i="6"/>
  <c r="BN34" i="5"/>
  <c r="BN13" i="5"/>
  <c r="BN64" i="5" s="1"/>
  <c r="BN44" i="5"/>
  <c r="BN53" i="5"/>
  <c r="CO122" i="6"/>
  <c r="BO34" i="5"/>
  <c r="BO65" i="5" s="1"/>
  <c r="BO13" i="5"/>
  <c r="BO44" i="5"/>
  <c r="BO53" i="5"/>
  <c r="CP122" i="6"/>
  <c r="BP34" i="5"/>
  <c r="BP13" i="5"/>
  <c r="BP44" i="5"/>
  <c r="BP53" i="5"/>
  <c r="CQ122" i="6"/>
  <c r="BQ34" i="5"/>
  <c r="BQ13" i="5"/>
  <c r="BQ44" i="5"/>
  <c r="CI44" i="5" s="1"/>
  <c r="BQ53" i="5"/>
  <c r="CR122" i="6"/>
  <c r="BR13" i="5"/>
  <c r="BR34" i="5"/>
  <c r="BR65" i="5" s="1"/>
  <c r="BR44" i="5"/>
  <c r="BR53" i="5"/>
  <c r="BR62" i="5"/>
  <c r="CS113" i="6"/>
  <c r="CS122" i="6"/>
  <c r="BS13" i="5"/>
  <c r="BS34" i="5"/>
  <c r="BS44" i="5"/>
  <c r="BS53" i="5"/>
  <c r="BS62" i="5"/>
  <c r="CT113" i="6"/>
  <c r="BL95" i="14" s="1"/>
  <c r="CT122" i="6"/>
  <c r="W122" i="6" s="1"/>
  <c r="BT13" i="5"/>
  <c r="BT34" i="5"/>
  <c r="BT44" i="5"/>
  <c r="BT53" i="5"/>
  <c r="BT62" i="5"/>
  <c r="CU113" i="6"/>
  <c r="BM95" i="14" s="1"/>
  <c r="CU122" i="6"/>
  <c r="BU13" i="5"/>
  <c r="BU34" i="5"/>
  <c r="BU44" i="5"/>
  <c r="BU53" i="5"/>
  <c r="BU62" i="5"/>
  <c r="CV113" i="6"/>
  <c r="BN95" i="14"/>
  <c r="CV122" i="6"/>
  <c r="BV13" i="5"/>
  <c r="BV64" i="5" s="1"/>
  <c r="BV34" i="5"/>
  <c r="BV44" i="5"/>
  <c r="BV53" i="5"/>
  <c r="BV62" i="5"/>
  <c r="CW113" i="6"/>
  <c r="BO95" i="14"/>
  <c r="CW122" i="6"/>
  <c r="BW13" i="5"/>
  <c r="BW34" i="5"/>
  <c r="BW44" i="5"/>
  <c r="BW53" i="5"/>
  <c r="BW62" i="5"/>
  <c r="CX113" i="6"/>
  <c r="BP95" i="14"/>
  <c r="CX122" i="6"/>
  <c r="BX13" i="5"/>
  <c r="BX34" i="5"/>
  <c r="BX44" i="5"/>
  <c r="BX53" i="5"/>
  <c r="BX62" i="5"/>
  <c r="CY113" i="6"/>
  <c r="BQ95" i="14"/>
  <c r="CY122" i="6"/>
  <c r="BY13" i="5"/>
  <c r="BY34" i="5"/>
  <c r="BY65" i="5" s="1"/>
  <c r="BY44" i="5"/>
  <c r="BY53" i="5"/>
  <c r="BY62" i="5"/>
  <c r="CZ113" i="6"/>
  <c r="BR95" i="14"/>
  <c r="CZ122" i="6"/>
  <c r="BZ13" i="5"/>
  <c r="BZ34" i="5"/>
  <c r="BZ44" i="5"/>
  <c r="BZ53" i="5"/>
  <c r="BZ62" i="5"/>
  <c r="DA113" i="6"/>
  <c r="BS95" i="14"/>
  <c r="DA122" i="6"/>
  <c r="CA13" i="5"/>
  <c r="CA34" i="5"/>
  <c r="CA44" i="5"/>
  <c r="CA53" i="5"/>
  <c r="CA62" i="5"/>
  <c r="DB113" i="6"/>
  <c r="BT95" i="14"/>
  <c r="DB122" i="6"/>
  <c r="CB13" i="5"/>
  <c r="CB34" i="5"/>
  <c r="CB44" i="5"/>
  <c r="CB53" i="5"/>
  <c r="CB62" i="5"/>
  <c r="DC113" i="6"/>
  <c r="BU95" i="14"/>
  <c r="DC122" i="6"/>
  <c r="CC13" i="5"/>
  <c r="CJ13" i="5" s="1"/>
  <c r="CC34" i="5"/>
  <c r="CC65" i="5" s="1"/>
  <c r="CC44" i="5"/>
  <c r="CJ44" i="5" s="1"/>
  <c r="CC53" i="5"/>
  <c r="CC62" i="5"/>
  <c r="CJ62" i="5" s="1"/>
  <c r="DD113" i="6"/>
  <c r="BV95" i="14" s="1"/>
  <c r="DD122" i="6"/>
  <c r="C10" i="11"/>
  <c r="C11" i="11" s="1"/>
  <c r="C20" i="11"/>
  <c r="C25" i="11"/>
  <c r="AK146" i="6"/>
  <c r="B11" i="12"/>
  <c r="E11" i="12"/>
  <c r="E26" i="12"/>
  <c r="E28" i="12" s="1"/>
  <c r="E34" i="12"/>
  <c r="E35" i="12" s="1"/>
  <c r="C37" i="12"/>
  <c r="E38" i="12"/>
  <c r="F38" i="12" s="1"/>
  <c r="R152" i="6"/>
  <c r="B43" i="12"/>
  <c r="C43" i="12" s="1"/>
  <c r="B45" i="12"/>
  <c r="C45" i="12" s="1"/>
  <c r="D45" i="12" s="1"/>
  <c r="E45" i="12" s="1"/>
  <c r="F45" i="12" s="1"/>
  <c r="B46" i="12"/>
  <c r="C46" i="12" s="1"/>
  <c r="D46" i="12" s="1"/>
  <c r="E46" i="12" s="1"/>
  <c r="F46" i="12" s="1"/>
  <c r="E47" i="12"/>
  <c r="D34" i="12"/>
  <c r="D35" i="12"/>
  <c r="D38" i="12"/>
  <c r="D47" i="12"/>
  <c r="D11" i="12"/>
  <c r="D12" i="12"/>
  <c r="D26" i="12"/>
  <c r="D28" i="12" s="1"/>
  <c r="C34" i="12"/>
  <c r="C35" i="12" s="1"/>
  <c r="C38" i="12"/>
  <c r="C47" i="12"/>
  <c r="C11" i="12"/>
  <c r="C12" i="12" s="1"/>
  <c r="C26" i="12"/>
  <c r="C28" i="12" s="1"/>
  <c r="B35" i="12"/>
  <c r="B37" i="12"/>
  <c r="B39" i="12" s="1"/>
  <c r="B40" i="12" s="1"/>
  <c r="B41" i="12" s="1"/>
  <c r="B49" i="12" s="1"/>
  <c r="B47" i="12"/>
  <c r="B26" i="12"/>
  <c r="B28" i="12" s="1"/>
  <c r="R113" i="6"/>
  <c r="J70" i="5"/>
  <c r="J71" i="5"/>
  <c r="J72" i="5"/>
  <c r="J73" i="5"/>
  <c r="J74" i="5"/>
  <c r="J75" i="5"/>
  <c r="J76" i="5"/>
  <c r="J79" i="5"/>
  <c r="J80" i="5"/>
  <c r="J81" i="5"/>
  <c r="J82" i="5"/>
  <c r="J83" i="5"/>
  <c r="J84" i="5"/>
  <c r="J85" i="5"/>
  <c r="J86" i="5"/>
  <c r="J87" i="5"/>
  <c r="J90" i="5"/>
  <c r="J91" i="5"/>
  <c r="J92" i="5"/>
  <c r="J93" i="5"/>
  <c r="J94" i="5"/>
  <c r="J95" i="5"/>
  <c r="J96" i="5"/>
  <c r="J97" i="5"/>
  <c r="J100" i="5"/>
  <c r="J101" i="5"/>
  <c r="J102" i="5"/>
  <c r="J103" i="5"/>
  <c r="J104" i="5"/>
  <c r="J105" i="5"/>
  <c r="J106" i="5"/>
  <c r="J107" i="5"/>
  <c r="J110" i="5"/>
  <c r="J111" i="5"/>
  <c r="J112" i="5"/>
  <c r="J113" i="5"/>
  <c r="J114" i="5"/>
  <c r="J115" i="5"/>
  <c r="J116" i="5"/>
  <c r="J120" i="5"/>
  <c r="J121" i="5"/>
  <c r="J122" i="5"/>
  <c r="J123" i="5"/>
  <c r="J124" i="5"/>
  <c r="J125" i="5"/>
  <c r="K70" i="5"/>
  <c r="K71" i="5"/>
  <c r="K72" i="5"/>
  <c r="K77" i="5" s="1"/>
  <c r="K73" i="5"/>
  <c r="K74" i="5"/>
  <c r="K75" i="5"/>
  <c r="K76" i="5"/>
  <c r="K79" i="5"/>
  <c r="K80" i="5"/>
  <c r="K81" i="5"/>
  <c r="K82" i="5"/>
  <c r="K83" i="5"/>
  <c r="K84" i="5"/>
  <c r="K85" i="5"/>
  <c r="K86" i="5"/>
  <c r="CE86" i="5" s="1"/>
  <c r="K87" i="5"/>
  <c r="K90" i="5"/>
  <c r="K91" i="5"/>
  <c r="K92" i="5"/>
  <c r="K93" i="5"/>
  <c r="K94" i="5"/>
  <c r="K95" i="5"/>
  <c r="K96" i="5"/>
  <c r="K97" i="5"/>
  <c r="K100" i="5"/>
  <c r="K101" i="5"/>
  <c r="K102" i="5"/>
  <c r="K103" i="5"/>
  <c r="K104" i="5"/>
  <c r="K105" i="5"/>
  <c r="K106" i="5"/>
  <c r="K107" i="5"/>
  <c r="K110" i="5"/>
  <c r="K111" i="5"/>
  <c r="K112" i="5"/>
  <c r="K113" i="5"/>
  <c r="K114" i="5"/>
  <c r="K115" i="5"/>
  <c r="K116" i="5"/>
  <c r="CE116" i="5" s="1"/>
  <c r="K120" i="5"/>
  <c r="K121" i="5"/>
  <c r="K122" i="5"/>
  <c r="K123" i="5"/>
  <c r="K124" i="5"/>
  <c r="K125" i="5"/>
  <c r="L70" i="5"/>
  <c r="L71" i="5"/>
  <c r="L72" i="5"/>
  <c r="L73" i="5"/>
  <c r="L74" i="5"/>
  <c r="L75" i="5"/>
  <c r="L76" i="5"/>
  <c r="L79" i="5"/>
  <c r="L80" i="5"/>
  <c r="L81" i="5"/>
  <c r="CE81" i="5" s="1"/>
  <c r="L82" i="5"/>
  <c r="L83" i="5"/>
  <c r="L84" i="5"/>
  <c r="L85" i="5"/>
  <c r="L86" i="5"/>
  <c r="L87" i="5"/>
  <c r="L90" i="5"/>
  <c r="L91" i="5"/>
  <c r="L92" i="5"/>
  <c r="L93" i="5"/>
  <c r="L94" i="5"/>
  <c r="L95" i="5"/>
  <c r="CE95" i="5" s="1"/>
  <c r="L96" i="5"/>
  <c r="L97" i="5"/>
  <c r="L100" i="5"/>
  <c r="L101" i="5"/>
  <c r="L102" i="5"/>
  <c r="L103" i="5"/>
  <c r="L104" i="5"/>
  <c r="L105" i="5"/>
  <c r="L106" i="5"/>
  <c r="L107" i="5"/>
  <c r="L110" i="5"/>
  <c r="L111" i="5"/>
  <c r="CE111" i="5" s="1"/>
  <c r="L112" i="5"/>
  <c r="L113" i="5"/>
  <c r="L114" i="5"/>
  <c r="L115" i="5"/>
  <c r="L116" i="5"/>
  <c r="L120" i="5"/>
  <c r="L121" i="5"/>
  <c r="L122" i="5"/>
  <c r="L123" i="5"/>
  <c r="L124" i="5"/>
  <c r="L125" i="5"/>
  <c r="M70" i="5"/>
  <c r="M71" i="5"/>
  <c r="M72" i="5"/>
  <c r="M73" i="5"/>
  <c r="M74" i="5"/>
  <c r="M75" i="5"/>
  <c r="M76" i="5"/>
  <c r="M79" i="5"/>
  <c r="M80" i="5"/>
  <c r="M81" i="5"/>
  <c r="M82" i="5"/>
  <c r="M83" i="5"/>
  <c r="M84" i="5"/>
  <c r="M85" i="5"/>
  <c r="M86" i="5"/>
  <c r="M87" i="5"/>
  <c r="M90" i="5"/>
  <c r="M91" i="5"/>
  <c r="M92" i="5"/>
  <c r="M93" i="5"/>
  <c r="M94" i="5"/>
  <c r="M95" i="5"/>
  <c r="M96" i="5"/>
  <c r="M97" i="5"/>
  <c r="M100" i="5"/>
  <c r="M101" i="5"/>
  <c r="M102" i="5"/>
  <c r="M103" i="5"/>
  <c r="M104" i="5"/>
  <c r="M105" i="5"/>
  <c r="M106" i="5"/>
  <c r="M107" i="5"/>
  <c r="M110" i="5"/>
  <c r="M111" i="5"/>
  <c r="M112" i="5"/>
  <c r="M113" i="5"/>
  <c r="M114" i="5"/>
  <c r="M115" i="5"/>
  <c r="M116" i="5"/>
  <c r="M120" i="5"/>
  <c r="M121" i="5"/>
  <c r="M122" i="5"/>
  <c r="M123" i="5"/>
  <c r="M124" i="5"/>
  <c r="M125" i="5"/>
  <c r="N70" i="5"/>
  <c r="N71" i="5"/>
  <c r="N72" i="5"/>
  <c r="N73" i="5"/>
  <c r="N74" i="5"/>
  <c r="N75" i="5"/>
  <c r="N76" i="5"/>
  <c r="N79" i="5"/>
  <c r="N80" i="5"/>
  <c r="N81" i="5"/>
  <c r="N82" i="5"/>
  <c r="N83" i="5"/>
  <c r="N84" i="5"/>
  <c r="N85" i="5"/>
  <c r="N86" i="5"/>
  <c r="N87" i="5"/>
  <c r="N90" i="5"/>
  <c r="N91" i="5"/>
  <c r="N92" i="5"/>
  <c r="N93" i="5"/>
  <c r="N94" i="5"/>
  <c r="N95" i="5"/>
  <c r="N96" i="5"/>
  <c r="N97" i="5"/>
  <c r="N100" i="5"/>
  <c r="N101" i="5"/>
  <c r="N102" i="5"/>
  <c r="N103" i="5"/>
  <c r="N104" i="5"/>
  <c r="N105" i="5"/>
  <c r="N106" i="5"/>
  <c r="N107" i="5"/>
  <c r="N110" i="5"/>
  <c r="N111" i="5"/>
  <c r="N112" i="5"/>
  <c r="N113" i="5"/>
  <c r="N114" i="5"/>
  <c r="N115" i="5"/>
  <c r="N116" i="5"/>
  <c r="O70" i="5"/>
  <c r="O71" i="5"/>
  <c r="O72" i="5"/>
  <c r="O73" i="5"/>
  <c r="O74" i="5"/>
  <c r="O75" i="5"/>
  <c r="O76" i="5"/>
  <c r="O79" i="5"/>
  <c r="O80" i="5"/>
  <c r="O81" i="5"/>
  <c r="O82" i="5"/>
  <c r="O83" i="5"/>
  <c r="O84" i="5"/>
  <c r="O85" i="5"/>
  <c r="O86" i="5"/>
  <c r="O87" i="5"/>
  <c r="O90" i="5"/>
  <c r="O91" i="5"/>
  <c r="O92" i="5"/>
  <c r="O93" i="5"/>
  <c r="O94" i="5"/>
  <c r="O95" i="5"/>
  <c r="O96" i="5"/>
  <c r="O97" i="5"/>
  <c r="O100" i="5"/>
  <c r="O101" i="5"/>
  <c r="O102" i="5"/>
  <c r="O103" i="5"/>
  <c r="O104" i="5"/>
  <c r="O105" i="5"/>
  <c r="O106" i="5"/>
  <c r="O107" i="5"/>
  <c r="O110" i="5"/>
  <c r="O111" i="5"/>
  <c r="O112" i="5"/>
  <c r="O113" i="5"/>
  <c r="O114" i="5"/>
  <c r="O115" i="5"/>
  <c r="O116" i="5"/>
  <c r="O120" i="5"/>
  <c r="O121" i="5"/>
  <c r="O122" i="5"/>
  <c r="O123" i="5"/>
  <c r="O124" i="5"/>
  <c r="O125" i="5"/>
  <c r="P70" i="5"/>
  <c r="P71" i="5"/>
  <c r="P72" i="5"/>
  <c r="P73" i="5"/>
  <c r="P74" i="5"/>
  <c r="P75" i="5"/>
  <c r="P76" i="5"/>
  <c r="P79" i="5"/>
  <c r="P88" i="5" s="1"/>
  <c r="P80" i="5"/>
  <c r="P81" i="5"/>
  <c r="P82" i="5"/>
  <c r="P83" i="5"/>
  <c r="P84" i="5"/>
  <c r="P85" i="5"/>
  <c r="P86" i="5"/>
  <c r="P87" i="5"/>
  <c r="P90" i="5"/>
  <c r="P91" i="5"/>
  <c r="P92" i="5"/>
  <c r="P93" i="5"/>
  <c r="P94" i="5"/>
  <c r="P95" i="5"/>
  <c r="P96" i="5"/>
  <c r="P97" i="5"/>
  <c r="P100" i="5"/>
  <c r="P108" i="5" s="1"/>
  <c r="P101" i="5"/>
  <c r="P102" i="5"/>
  <c r="P103" i="5"/>
  <c r="P104" i="5"/>
  <c r="P105" i="5"/>
  <c r="P106" i="5"/>
  <c r="P107" i="5"/>
  <c r="P110" i="5"/>
  <c r="P117" i="5" s="1"/>
  <c r="P111" i="5"/>
  <c r="P112" i="5"/>
  <c r="P113" i="5"/>
  <c r="P114" i="5"/>
  <c r="P115" i="5"/>
  <c r="P116" i="5"/>
  <c r="P120" i="5"/>
  <c r="P121" i="5"/>
  <c r="P122" i="5"/>
  <c r="P123" i="5"/>
  <c r="P124" i="5"/>
  <c r="P125" i="5"/>
  <c r="P13" i="5"/>
  <c r="P24" i="5"/>
  <c r="P34" i="5"/>
  <c r="P65" i="5" s="1"/>
  <c r="P44" i="5"/>
  <c r="P53" i="5"/>
  <c r="P62" i="5"/>
  <c r="O13" i="5"/>
  <c r="O24" i="5"/>
  <c r="O34" i="5"/>
  <c r="O44" i="5"/>
  <c r="O53" i="5"/>
  <c r="O62" i="5"/>
  <c r="N13" i="5"/>
  <c r="N24" i="5"/>
  <c r="N34" i="5"/>
  <c r="N65" i="5" s="1"/>
  <c r="N44" i="5"/>
  <c r="N53" i="5"/>
  <c r="N62" i="5"/>
  <c r="M13" i="5"/>
  <c r="M24" i="5"/>
  <c r="M34" i="5"/>
  <c r="M44" i="5"/>
  <c r="M53" i="5"/>
  <c r="M62" i="5"/>
  <c r="L13" i="5"/>
  <c r="L24" i="5"/>
  <c r="L34" i="5"/>
  <c r="L65" i="5" s="1"/>
  <c r="L44" i="5"/>
  <c r="L53" i="5"/>
  <c r="L62" i="5"/>
  <c r="K13" i="5"/>
  <c r="K24" i="5"/>
  <c r="K34" i="5"/>
  <c r="K44" i="5"/>
  <c r="K53" i="5"/>
  <c r="K62" i="5"/>
  <c r="J13" i="5"/>
  <c r="J24" i="5"/>
  <c r="J34" i="5"/>
  <c r="J65" i="5" s="1"/>
  <c r="J44" i="5"/>
  <c r="J53" i="5"/>
  <c r="J62" i="5"/>
  <c r="F34" i="12"/>
  <c r="F35" i="12" s="1"/>
  <c r="D44" i="12"/>
  <c r="E44" i="12" s="1"/>
  <c r="F47" i="12"/>
  <c r="C44" i="12"/>
  <c r="F14" i="12"/>
  <c r="F15" i="12"/>
  <c r="F16" i="12"/>
  <c r="F18" i="12"/>
  <c r="F17" i="12"/>
  <c r="F19" i="12"/>
  <c r="F20" i="12"/>
  <c r="F21" i="12" s="1"/>
  <c r="E12" i="12"/>
  <c r="E18" i="12"/>
  <c r="E21" i="12"/>
  <c r="D18" i="12"/>
  <c r="D21" i="12"/>
  <c r="C18" i="12"/>
  <c r="C21" i="12"/>
  <c r="B12" i="12"/>
  <c r="B18" i="12"/>
  <c r="B21" i="12"/>
  <c r="B22" i="12" s="1"/>
  <c r="B29" i="12" s="1"/>
  <c r="B10" i="11"/>
  <c r="B20" i="11"/>
  <c r="B25" i="11"/>
  <c r="B26" i="11" s="1"/>
  <c r="D10" i="11"/>
  <c r="D11" i="11" s="1"/>
  <c r="D20" i="11"/>
  <c r="D25" i="11"/>
  <c r="D26" i="11"/>
  <c r="E10" i="11"/>
  <c r="E11" i="11"/>
  <c r="E20" i="11"/>
  <c r="E25" i="11"/>
  <c r="E26" i="11" s="1"/>
  <c r="F10" i="11"/>
  <c r="F11" i="11" s="1"/>
  <c r="F21" i="11" s="1"/>
  <c r="F20" i="11"/>
  <c r="F25" i="11"/>
  <c r="F26" i="11" s="1"/>
  <c r="G24" i="11"/>
  <c r="G23" i="11"/>
  <c r="G19" i="11"/>
  <c r="G18" i="11"/>
  <c r="G17" i="11"/>
  <c r="G16" i="11"/>
  <c r="G15" i="11"/>
  <c r="G14" i="11"/>
  <c r="G13" i="11"/>
  <c r="G9" i="11"/>
  <c r="G7" i="11"/>
  <c r="CH39" i="5"/>
  <c r="CJ15" i="5"/>
  <c r="CJ16" i="5"/>
  <c r="CJ24" i="5" s="1"/>
  <c r="CJ17" i="5"/>
  <c r="CJ18" i="5"/>
  <c r="CJ19" i="5"/>
  <c r="CJ20" i="5"/>
  <c r="CJ21" i="5"/>
  <c r="CJ22" i="5"/>
  <c r="CJ23" i="5"/>
  <c r="CI15" i="5"/>
  <c r="CI16" i="5"/>
  <c r="CI17" i="5"/>
  <c r="CI18" i="5"/>
  <c r="CI19" i="5"/>
  <c r="CI20" i="5"/>
  <c r="CI21" i="5"/>
  <c r="CI22" i="5"/>
  <c r="CI23" i="5"/>
  <c r="CH15" i="5"/>
  <c r="CH16" i="5"/>
  <c r="CH17" i="5"/>
  <c r="CH18" i="5"/>
  <c r="CH19" i="5"/>
  <c r="CH20" i="5"/>
  <c r="CH21" i="5"/>
  <c r="CH22" i="5"/>
  <c r="CH23" i="5"/>
  <c r="CG15" i="5"/>
  <c r="CG16" i="5"/>
  <c r="CG17" i="5"/>
  <c r="CG18" i="5"/>
  <c r="CG19" i="5"/>
  <c r="CG20" i="5"/>
  <c r="CG21" i="5"/>
  <c r="CG22" i="5"/>
  <c r="CG23" i="5"/>
  <c r="CF15" i="5"/>
  <c r="CF16" i="5"/>
  <c r="CF17" i="5"/>
  <c r="CF18" i="5"/>
  <c r="CF19" i="5"/>
  <c r="CF20" i="5"/>
  <c r="CF21" i="5"/>
  <c r="CF22" i="5"/>
  <c r="CF23" i="5"/>
  <c r="CE15" i="5"/>
  <c r="CE16" i="5"/>
  <c r="CE17" i="5"/>
  <c r="CE18" i="5"/>
  <c r="CE19" i="5"/>
  <c r="CE20" i="5"/>
  <c r="CE21" i="5"/>
  <c r="CE22" i="5"/>
  <c r="CE23" i="5"/>
  <c r="CJ61" i="5"/>
  <c r="CJ60" i="5"/>
  <c r="CJ59" i="5"/>
  <c r="CJ58" i="5"/>
  <c r="CJ57" i="5"/>
  <c r="CJ56" i="5"/>
  <c r="CJ55" i="5"/>
  <c r="CJ52" i="5"/>
  <c r="CJ51" i="5"/>
  <c r="CJ50" i="5"/>
  <c r="CJ49" i="5"/>
  <c r="CJ48" i="5"/>
  <c r="CJ47" i="5"/>
  <c r="CJ46" i="5"/>
  <c r="CJ43" i="5"/>
  <c r="CJ42" i="5"/>
  <c r="CJ41" i="5"/>
  <c r="CJ40" i="5"/>
  <c r="CJ39" i="5"/>
  <c r="CJ38" i="5"/>
  <c r="CJ37" i="5"/>
  <c r="CJ36" i="5"/>
  <c r="CJ33" i="5"/>
  <c r="CJ32" i="5"/>
  <c r="CJ31" i="5"/>
  <c r="CJ30" i="5"/>
  <c r="CJ29" i="5"/>
  <c r="CJ28" i="5"/>
  <c r="CJ27" i="5"/>
  <c r="CJ26" i="5"/>
  <c r="CJ12" i="5"/>
  <c r="CJ11" i="5"/>
  <c r="CJ10" i="5"/>
  <c r="CJ9" i="5"/>
  <c r="CJ8" i="5"/>
  <c r="CJ7" i="5"/>
  <c r="CJ6" i="5"/>
  <c r="CI61" i="5"/>
  <c r="CI60" i="5"/>
  <c r="CI59" i="5"/>
  <c r="CI58" i="5"/>
  <c r="CI57" i="5"/>
  <c r="CI56" i="5"/>
  <c r="CI55" i="5"/>
  <c r="CI52" i="5"/>
  <c r="CI51" i="5"/>
  <c r="CI50" i="5"/>
  <c r="CI49" i="5"/>
  <c r="CI48" i="5"/>
  <c r="CI47" i="5"/>
  <c r="CI46" i="5"/>
  <c r="CI43" i="5"/>
  <c r="CI42" i="5"/>
  <c r="CI41" i="5"/>
  <c r="CI40" i="5"/>
  <c r="CI39" i="5"/>
  <c r="CI38" i="5"/>
  <c r="CI37" i="5"/>
  <c r="CI36" i="5"/>
  <c r="CI33" i="5"/>
  <c r="CI32" i="5"/>
  <c r="CI31" i="5"/>
  <c r="CI30" i="5"/>
  <c r="CI29" i="5"/>
  <c r="CI28" i="5"/>
  <c r="CI27" i="5"/>
  <c r="CI26" i="5"/>
  <c r="CI12" i="5"/>
  <c r="CI11" i="5"/>
  <c r="CI10" i="5"/>
  <c r="CI9" i="5"/>
  <c r="CI8" i="5"/>
  <c r="CI7" i="5"/>
  <c r="CI6" i="5"/>
  <c r="B107" i="5"/>
  <c r="B106" i="5"/>
  <c r="B105" i="5"/>
  <c r="B104" i="5"/>
  <c r="B103" i="5"/>
  <c r="B102" i="5"/>
  <c r="B101" i="5"/>
  <c r="B100" i="5"/>
  <c r="CH43" i="5"/>
  <c r="CG43" i="5"/>
  <c r="CF43" i="5"/>
  <c r="CE43" i="5"/>
  <c r="CH42" i="5"/>
  <c r="CG42" i="5"/>
  <c r="CF42" i="5"/>
  <c r="CE42" i="5"/>
  <c r="CH41" i="5"/>
  <c r="CG41" i="5"/>
  <c r="CF41" i="5"/>
  <c r="CE41" i="5"/>
  <c r="CH40" i="5"/>
  <c r="CG40" i="5"/>
  <c r="CF40" i="5"/>
  <c r="CE40" i="5"/>
  <c r="CG39" i="5"/>
  <c r="CF39" i="5"/>
  <c r="CE39" i="5"/>
  <c r="CH38" i="5"/>
  <c r="CG38" i="5"/>
  <c r="CF38" i="5"/>
  <c r="CE38" i="5"/>
  <c r="CH37" i="5"/>
  <c r="CG37" i="5"/>
  <c r="CF37" i="5"/>
  <c r="CE37" i="5"/>
  <c r="CH36" i="5"/>
  <c r="CG36" i="5"/>
  <c r="CF36" i="5"/>
  <c r="CE36" i="5"/>
  <c r="CH61" i="5"/>
  <c r="CH60" i="5"/>
  <c r="CH59" i="5"/>
  <c r="CH58" i="5"/>
  <c r="CH57" i="5"/>
  <c r="CH56" i="5"/>
  <c r="CH55" i="5"/>
  <c r="CH52" i="5"/>
  <c r="CH51" i="5"/>
  <c r="CH50" i="5"/>
  <c r="CH49" i="5"/>
  <c r="CH48" i="5"/>
  <c r="CH47" i="5"/>
  <c r="CH46" i="5"/>
  <c r="CH33" i="5"/>
  <c r="CH32" i="5"/>
  <c r="CH31" i="5"/>
  <c r="CH30" i="5"/>
  <c r="CH29" i="5"/>
  <c r="CH28" i="5"/>
  <c r="CH27" i="5"/>
  <c r="CH26" i="5"/>
  <c r="CH12" i="5"/>
  <c r="CH11" i="5"/>
  <c r="CH10" i="5"/>
  <c r="CH9" i="5"/>
  <c r="CH8" i="5"/>
  <c r="CH7" i="5"/>
  <c r="CH6" i="5"/>
  <c r="CE6" i="5"/>
  <c r="CF6" i="5"/>
  <c r="CG6" i="5"/>
  <c r="CE7" i="5"/>
  <c r="CF7" i="5"/>
  <c r="CG7" i="5"/>
  <c r="CE8" i="5"/>
  <c r="CF8" i="5"/>
  <c r="CG8" i="5"/>
  <c r="CE9" i="5"/>
  <c r="CF9" i="5"/>
  <c r="CG9" i="5"/>
  <c r="CE10" i="5"/>
  <c r="CF10" i="5"/>
  <c r="CG10" i="5"/>
  <c r="CE11" i="5"/>
  <c r="CF11" i="5"/>
  <c r="CG11" i="5"/>
  <c r="CE12" i="5"/>
  <c r="CF12" i="5"/>
  <c r="CG12" i="5"/>
  <c r="CE26" i="5"/>
  <c r="CF26" i="5"/>
  <c r="CG26" i="5"/>
  <c r="CE27" i="5"/>
  <c r="CF27" i="5"/>
  <c r="CG27" i="5"/>
  <c r="CE28" i="5"/>
  <c r="CF28" i="5"/>
  <c r="CG28" i="5"/>
  <c r="CE29" i="5"/>
  <c r="CF29" i="5"/>
  <c r="CG29" i="5"/>
  <c r="CE30" i="5"/>
  <c r="CF30" i="5"/>
  <c r="CG30" i="5"/>
  <c r="CE31" i="5"/>
  <c r="CF31" i="5"/>
  <c r="CG31" i="5"/>
  <c r="CE32" i="5"/>
  <c r="CF32" i="5"/>
  <c r="CG32" i="5"/>
  <c r="CE33" i="5"/>
  <c r="CF33" i="5"/>
  <c r="CG33" i="5"/>
  <c r="CE46" i="5"/>
  <c r="CF46" i="5"/>
  <c r="CG46" i="5"/>
  <c r="CE47" i="5"/>
  <c r="CF47" i="5"/>
  <c r="CG47" i="5"/>
  <c r="CE48" i="5"/>
  <c r="CF48" i="5"/>
  <c r="CG48" i="5"/>
  <c r="CE49" i="5"/>
  <c r="CF49" i="5"/>
  <c r="CG49" i="5"/>
  <c r="CE50" i="5"/>
  <c r="CF50" i="5"/>
  <c r="CG50" i="5"/>
  <c r="CE51" i="5"/>
  <c r="CF51" i="5"/>
  <c r="CG51" i="5"/>
  <c r="CE52" i="5"/>
  <c r="CF52" i="5"/>
  <c r="CG52" i="5"/>
  <c r="CE55" i="5"/>
  <c r="CF55" i="5"/>
  <c r="CG55" i="5"/>
  <c r="CE56" i="5"/>
  <c r="CF56" i="5"/>
  <c r="CG56" i="5"/>
  <c r="CE57" i="5"/>
  <c r="CF57" i="5"/>
  <c r="CG57" i="5"/>
  <c r="CE58" i="5"/>
  <c r="CF58" i="5"/>
  <c r="CG58" i="5"/>
  <c r="CE59" i="5"/>
  <c r="CF59" i="5"/>
  <c r="CG59" i="5"/>
  <c r="CE60" i="5"/>
  <c r="CF60" i="5"/>
  <c r="CG60" i="5"/>
  <c r="CE61" i="5"/>
  <c r="CF61" i="5"/>
  <c r="CG61" i="5"/>
  <c r="B70" i="5"/>
  <c r="B71" i="5"/>
  <c r="B72" i="5"/>
  <c r="B73" i="5"/>
  <c r="B74" i="5"/>
  <c r="B75" i="5"/>
  <c r="B76" i="5"/>
  <c r="B79" i="5"/>
  <c r="B80" i="5"/>
  <c r="B81" i="5"/>
  <c r="B82" i="5"/>
  <c r="B83" i="5"/>
  <c r="B84" i="5"/>
  <c r="B85" i="5"/>
  <c r="B86" i="5"/>
  <c r="B87" i="5"/>
  <c r="B90" i="5"/>
  <c r="B91" i="5"/>
  <c r="B92" i="5"/>
  <c r="B93" i="5"/>
  <c r="B94" i="5"/>
  <c r="B95" i="5"/>
  <c r="B96" i="5"/>
  <c r="B97" i="5"/>
  <c r="B110" i="5"/>
  <c r="B111" i="5"/>
  <c r="B112" i="5"/>
  <c r="B113" i="5"/>
  <c r="B114" i="5"/>
  <c r="B115" i="5"/>
  <c r="B116" i="5"/>
  <c r="B119" i="5"/>
  <c r="B120" i="5"/>
  <c r="B121" i="5"/>
  <c r="B122" i="5"/>
  <c r="B123" i="5"/>
  <c r="B124" i="5"/>
  <c r="B125" i="5"/>
  <c r="G20" i="11"/>
  <c r="E22" i="12"/>
  <c r="B48" i="12"/>
  <c r="E21" i="11"/>
  <c r="E27" i="11" s="1"/>
  <c r="AL146" i="6"/>
  <c r="X90" i="5"/>
  <c r="AF100" i="5"/>
  <c r="X74" i="5"/>
  <c r="AD65" i="5"/>
  <c r="Z90" i="5"/>
  <c r="AC90" i="5"/>
  <c r="AC82" i="5"/>
  <c r="AM65" i="5"/>
  <c r="CG44" i="5"/>
  <c r="W85" i="5"/>
  <c r="AD120" i="5"/>
  <c r="CE53" i="5"/>
  <c r="CI13" i="5"/>
  <c r="AE124" i="5"/>
  <c r="AE120" i="5"/>
  <c r="AB124" i="5"/>
  <c r="X105" i="5"/>
  <c r="AH65" i="5"/>
  <c r="AS65" i="5"/>
  <c r="AO65" i="5"/>
  <c r="BI65" i="5"/>
  <c r="CH53" i="5"/>
  <c r="X102" i="5"/>
  <c r="BW65" i="5"/>
  <c r="CG34" i="5"/>
  <c r="CG65" i="5" s="1"/>
  <c r="V81" i="6"/>
  <c r="F124" i="5"/>
  <c r="G124" i="5" s="1"/>
  <c r="H124" i="5" s="1"/>
  <c r="I124" i="5" s="1"/>
  <c r="F76" i="5"/>
  <c r="AC124" i="5"/>
  <c r="Z124" i="5"/>
  <c r="W124" i="5"/>
  <c r="AI65" i="5"/>
  <c r="CG62" i="5"/>
  <c r="X65" i="5"/>
  <c r="CB65" i="5"/>
  <c r="F120" i="5"/>
  <c r="AD124" i="5"/>
  <c r="AA124" i="5"/>
  <c r="AE112" i="5"/>
  <c r="CG13" i="5"/>
  <c r="AD123" i="5"/>
  <c r="AB90" i="5"/>
  <c r="W90" i="5"/>
  <c r="V70" i="5"/>
  <c r="T65" i="5"/>
  <c r="CE13" i="5"/>
  <c r="CI53" i="5"/>
  <c r="F100" i="5"/>
  <c r="Y100" i="5"/>
  <c r="AA90" i="5"/>
  <c r="Y90" i="5"/>
  <c r="V90" i="5"/>
  <c r="F90" i="5"/>
  <c r="AL90" i="5"/>
  <c r="AC94" i="5"/>
  <c r="X94" i="5"/>
  <c r="AB70" i="5"/>
  <c r="BL65" i="5"/>
  <c r="BR103" i="5"/>
  <c r="AB107" i="5"/>
  <c r="AD79" i="5"/>
  <c r="AB79" i="5"/>
  <c r="Z79" i="5"/>
  <c r="W79" i="5"/>
  <c r="BF65" i="5"/>
  <c r="BY103" i="5"/>
  <c r="F93" i="5"/>
  <c r="Y79" i="5"/>
  <c r="Z65" i="5"/>
  <c r="BP65" i="5"/>
  <c r="BU103" i="5"/>
  <c r="F79" i="5"/>
  <c r="AT79" i="5" s="1"/>
  <c r="Y113" i="5"/>
  <c r="AE79" i="5"/>
  <c r="AC79" i="5"/>
  <c r="AA79" i="5"/>
  <c r="X79" i="5"/>
  <c r="V79" i="5"/>
  <c r="AG106" i="5"/>
  <c r="AB106" i="5"/>
  <c r="W106" i="5"/>
  <c r="Z106" i="5"/>
  <c r="AD106" i="5"/>
  <c r="AF106" i="5"/>
  <c r="V106" i="5"/>
  <c r="AE106" i="5"/>
  <c r="AB96" i="5"/>
  <c r="W96" i="5"/>
  <c r="AF96" i="5"/>
  <c r="V96" i="5"/>
  <c r="AA96" i="5"/>
  <c r="W76" i="5"/>
  <c r="Y76" i="5"/>
  <c r="F106" i="5"/>
  <c r="AC65" i="5"/>
  <c r="Y112" i="5"/>
  <c r="AC112" i="5"/>
  <c r="W112" i="5"/>
  <c r="AD112" i="5"/>
  <c r="AF112" i="5"/>
  <c r="V112" i="5"/>
  <c r="AG102" i="5"/>
  <c r="W102" i="5"/>
  <c r="Z102" i="5"/>
  <c r="AA102" i="5"/>
  <c r="AF102" i="5"/>
  <c r="AD102" i="5"/>
  <c r="AE102" i="5"/>
  <c r="V102" i="5"/>
  <c r="CF102" i="5" s="1"/>
  <c r="AC102" i="5"/>
  <c r="F102" i="5"/>
  <c r="AI102" i="5" s="1"/>
  <c r="Y102" i="5"/>
  <c r="V86" i="5"/>
  <c r="AC86" i="5"/>
  <c r="W65" i="5"/>
  <c r="BN65" i="5"/>
  <c r="BS65" i="5"/>
  <c r="CI62" i="5"/>
  <c r="Z112" i="5"/>
  <c r="X112" i="5"/>
  <c r="W111" i="5"/>
  <c r="AA111" i="5"/>
  <c r="F111" i="5"/>
  <c r="Y85" i="5"/>
  <c r="AA85" i="5"/>
  <c r="AE85" i="5"/>
  <c r="X85" i="5"/>
  <c r="V82" i="5"/>
  <c r="AG124" i="5"/>
  <c r="Y124" i="5"/>
  <c r="AF124" i="5"/>
  <c r="AC111" i="5"/>
  <c r="AD90" i="5"/>
  <c r="AP103" i="5"/>
  <c r="BG103" i="5"/>
  <c r="BQ103" i="5"/>
  <c r="AL103" i="5"/>
  <c r="AW103" i="5"/>
  <c r="BF103" i="5"/>
  <c r="AO103" i="5"/>
  <c r="AQ103" i="5"/>
  <c r="BS64" i="5"/>
  <c r="CE121" i="5"/>
  <c r="Y107" i="5"/>
  <c r="AD93" i="5"/>
  <c r="X75" i="5"/>
  <c r="AF71" i="5"/>
  <c r="V71" i="5"/>
  <c r="AE71" i="5"/>
  <c r="AB71" i="5"/>
  <c r="V121" i="5"/>
  <c r="X121" i="5"/>
  <c r="CE34" i="5"/>
  <c r="CE65" i="5" s="1"/>
  <c r="CF13" i="5"/>
  <c r="BS103" i="5"/>
  <c r="BO103" i="5"/>
  <c r="AE125" i="5"/>
  <c r="BD65" i="5"/>
  <c r="R64" i="5"/>
  <c r="CJ53" i="5"/>
  <c r="CC103" i="5"/>
  <c r="CB103" i="5"/>
  <c r="AG116" i="5"/>
  <c r="AA116" i="5"/>
  <c r="AC116" i="5"/>
  <c r="AF116" i="5"/>
  <c r="AB116" i="5"/>
  <c r="AG107" i="5"/>
  <c r="AD107" i="5"/>
  <c r="F107" i="5"/>
  <c r="AH107" i="5" s="1"/>
  <c r="AI107" i="5"/>
  <c r="V103" i="5"/>
  <c r="W103" i="5"/>
  <c r="X103" i="5"/>
  <c r="AB103" i="5"/>
  <c r="AC103" i="5"/>
  <c r="AD103" i="5"/>
  <c r="AC97" i="5"/>
  <c r="AD97" i="5"/>
  <c r="F97" i="5"/>
  <c r="AN97" i="5" s="1"/>
  <c r="AA97" i="5"/>
  <c r="AE97" i="5"/>
  <c r="Z70" i="5"/>
  <c r="AG79" i="5"/>
  <c r="AE119" i="5"/>
  <c r="AK65" i="5"/>
  <c r="BO64" i="5"/>
  <c r="AH90" i="5"/>
  <c r="BB90" i="5"/>
  <c r="BF90" i="5"/>
  <c r="BK90" i="5"/>
  <c r="AX90" i="5"/>
  <c r="AZ90" i="5"/>
  <c r="BQ90" i="5"/>
  <c r="X92" i="5"/>
  <c r="AG74" i="5"/>
  <c r="Z74" i="5"/>
  <c r="AB74" i="5"/>
  <c r="Y64" i="5"/>
  <c r="AD64" i="5"/>
  <c r="CF53" i="5"/>
  <c r="AV64" i="5"/>
  <c r="BP100" i="5"/>
  <c r="AS90" i="5"/>
  <c r="U65" i="5"/>
  <c r="BX65" i="5"/>
  <c r="AE65" i="5"/>
  <c r="S65" i="5"/>
  <c r="BM65" i="5"/>
  <c r="BH64" i="5"/>
  <c r="CB90" i="5"/>
  <c r="BY90" i="5"/>
  <c r="BU90" i="5"/>
  <c r="BS90" i="5"/>
  <c r="AI103" i="5"/>
  <c r="AJ103" i="5"/>
  <c r="AV103" i="5"/>
  <c r="AZ103" i="5"/>
  <c r="AB114" i="5"/>
  <c r="AD114" i="5"/>
  <c r="AA114" i="5"/>
  <c r="AG111" i="5"/>
  <c r="Y111" i="5"/>
  <c r="AD111" i="5"/>
  <c r="V111" i="5"/>
  <c r="CF111" i="5" s="1"/>
  <c r="AB111" i="5"/>
  <c r="AE111" i="5"/>
  <c r="Z111" i="5"/>
  <c r="X111" i="5"/>
  <c r="AF111" i="5"/>
  <c r="V105" i="5"/>
  <c r="AB105" i="5"/>
  <c r="AF105" i="5"/>
  <c r="Z113" i="5"/>
  <c r="AB113" i="5"/>
  <c r="AB110" i="5"/>
  <c r="Z104" i="5"/>
  <c r="Z100" i="5"/>
  <c r="AB100" i="5"/>
  <c r="W100" i="5"/>
  <c r="V123" i="5"/>
  <c r="AG123" i="5"/>
  <c r="AG96" i="5"/>
  <c r="X96" i="5"/>
  <c r="Y96" i="5"/>
  <c r="Z96" i="5"/>
  <c r="AC96" i="5"/>
  <c r="F96" i="5"/>
  <c r="AN96" i="5" s="1"/>
  <c r="AD96" i="5"/>
  <c r="AE96" i="5"/>
  <c r="AA84" i="5"/>
  <c r="AE84" i="5"/>
  <c r="AG71" i="5"/>
  <c r="Y71" i="5"/>
  <c r="Z71" i="5"/>
  <c r="AC71" i="5"/>
  <c r="AD71" i="5"/>
  <c r="F71" i="5"/>
  <c r="AI71" i="5"/>
  <c r="W71" i="5"/>
  <c r="X71" i="5"/>
  <c r="CF71" i="5" s="1"/>
  <c r="AE103" i="5"/>
  <c r="AA103" i="5"/>
  <c r="Y103" i="5"/>
  <c r="CI24" i="5"/>
  <c r="AY65" i="5"/>
  <c r="R81" i="6"/>
  <c r="S64" i="5"/>
  <c r="Q64" i="5"/>
  <c r="BT65" i="5"/>
  <c r="AG72" i="5"/>
  <c r="AE72" i="5"/>
  <c r="X72" i="5"/>
  <c r="Z72" i="5"/>
  <c r="AC72" i="5"/>
  <c r="S72" i="6"/>
  <c r="CF34" i="5"/>
  <c r="CF65" i="5" s="1"/>
  <c r="CE123" i="5"/>
  <c r="AT64" i="5"/>
  <c r="AG105" i="5"/>
  <c r="AA105" i="5"/>
  <c r="F105" i="5"/>
  <c r="W105" i="5"/>
  <c r="Z105" i="5"/>
  <c r="AC105" i="5"/>
  <c r="AE105" i="5"/>
  <c r="Y105" i="5"/>
  <c r="AG84" i="5"/>
  <c r="X84" i="5"/>
  <c r="AF84" i="5"/>
  <c r="Y84" i="5"/>
  <c r="AC84" i="5"/>
  <c r="V84" i="5"/>
  <c r="Z84" i="5"/>
  <c r="AG75" i="5"/>
  <c r="Z75" i="5"/>
  <c r="AB75" i="5"/>
  <c r="AD75" i="5"/>
  <c r="F75" i="5"/>
  <c r="W110" i="5"/>
  <c r="AC110" i="5"/>
  <c r="X119" i="5"/>
  <c r="V119" i="5"/>
  <c r="AA119" i="5"/>
  <c r="AG119" i="5"/>
  <c r="W119" i="5"/>
  <c r="AC119" i="5"/>
  <c r="F119" i="5"/>
  <c r="Y119" i="5"/>
  <c r="AD119" i="5"/>
  <c r="AG125" i="5"/>
  <c r="W125" i="5"/>
  <c r="Y125" i="5"/>
  <c r="AF125" i="5"/>
  <c r="AD125" i="5"/>
  <c r="V125" i="5"/>
  <c r="Z125" i="5"/>
  <c r="AB125" i="5"/>
  <c r="AG122" i="5"/>
  <c r="X122" i="5"/>
  <c r="Z122" i="5"/>
  <c r="AB122" i="5"/>
  <c r="F122" i="5"/>
  <c r="AN122" i="5"/>
  <c r="AE122" i="5"/>
  <c r="Y122" i="5"/>
  <c r="AA122" i="5"/>
  <c r="AD122" i="5"/>
  <c r="AG94" i="5"/>
  <c r="Y94" i="5"/>
  <c r="AF94" i="5"/>
  <c r="Z94" i="5"/>
  <c r="AB94" i="5"/>
  <c r="AD94" i="5"/>
  <c r="AE94" i="5"/>
  <c r="F94" i="5"/>
  <c r="AG81" i="5"/>
  <c r="AN82" i="6"/>
  <c r="AN104" i="6" s="1"/>
  <c r="CJ34" i="5"/>
  <c r="CJ65" i="5"/>
  <c r="BZ65" i="5"/>
  <c r="BY64" i="5"/>
  <c r="L64" i="5"/>
  <c r="AL82" i="6"/>
  <c r="K65" i="5"/>
  <c r="AO82" i="6"/>
  <c r="AP82" i="6"/>
  <c r="O65" i="5"/>
  <c r="O64" i="5"/>
  <c r="AS120" i="5"/>
  <c r="BO120" i="5"/>
  <c r="BF120" i="5"/>
  <c r="AR120" i="5"/>
  <c r="AG115" i="5"/>
  <c r="W115" i="5"/>
  <c r="AA115" i="5"/>
  <c r="V115" i="5"/>
  <c r="Z115" i="5"/>
  <c r="AD115" i="5"/>
  <c r="AC115" i="5"/>
  <c r="AB101" i="5"/>
  <c r="AC101" i="5"/>
  <c r="AE101" i="5"/>
  <c r="AG91" i="5"/>
  <c r="AE91" i="5"/>
  <c r="Y91" i="5"/>
  <c r="AA91" i="5"/>
  <c r="F91" i="5"/>
  <c r="AJ91" i="5" s="1"/>
  <c r="AG80" i="5"/>
  <c r="V80" i="5"/>
  <c r="AD80" i="5"/>
  <c r="AA80" i="5"/>
  <c r="W80" i="5"/>
  <c r="M65" i="5"/>
  <c r="BU65" i="5"/>
  <c r="BP64" i="5"/>
  <c r="AQ82" i="6"/>
  <c r="BC120" i="5"/>
  <c r="BV65" i="5"/>
  <c r="CG53" i="5"/>
  <c r="BA64" i="5"/>
  <c r="BX120" i="5"/>
  <c r="BT120" i="5"/>
  <c r="BD120" i="5"/>
  <c r="AV120" i="5"/>
  <c r="AF115" i="5"/>
  <c r="BJ65" i="5"/>
  <c r="CA65" i="5"/>
  <c r="CE24" i="5"/>
  <c r="CE64" i="5" s="1"/>
  <c r="BS120" i="5"/>
  <c r="AB115" i="5"/>
  <c r="AC80" i="5"/>
  <c r="AH83" i="5"/>
  <c r="AJ83" i="5"/>
  <c r="AG93" i="5"/>
  <c r="V93" i="5"/>
  <c r="W93" i="5"/>
  <c r="X93" i="5"/>
  <c r="Y93" i="5"/>
  <c r="Z93" i="5"/>
  <c r="AG83" i="5"/>
  <c r="V83" i="5"/>
  <c r="W83" i="5"/>
  <c r="X83" i="5"/>
  <c r="Y83" i="5"/>
  <c r="Z83" i="5"/>
  <c r="AA83" i="5"/>
  <c r="AB83" i="5"/>
  <c r="AC83" i="5"/>
  <c r="AD83" i="5"/>
  <c r="AE83" i="5"/>
  <c r="AF83" i="5"/>
  <c r="AF120" i="5"/>
  <c r="AB120" i="5"/>
  <c r="AA120" i="5"/>
  <c r="Z120" i="5"/>
  <c r="Y120" i="5"/>
  <c r="X120" i="5"/>
  <c r="CF120" i="5" s="1"/>
  <c r="W120" i="5"/>
  <c r="V120" i="5"/>
  <c r="AD104" i="5"/>
  <c r="X104" i="5"/>
  <c r="AF123" i="5"/>
  <c r="AC120" i="5"/>
  <c r="AA123" i="5"/>
  <c r="Z123" i="5"/>
  <c r="Y123" i="5"/>
  <c r="AE93" i="5"/>
  <c r="AC93" i="5"/>
  <c r="AB93" i="5"/>
  <c r="AA93" i="5"/>
  <c r="V97" i="5"/>
  <c r="W97" i="5"/>
  <c r="X97" i="5"/>
  <c r="AG87" i="5"/>
  <c r="V87" i="5"/>
  <c r="W87" i="5"/>
  <c r="X87" i="5"/>
  <c r="Y87" i="5"/>
  <c r="Z87" i="5"/>
  <c r="AA87" i="5"/>
  <c r="AB87" i="5"/>
  <c r="AC87" i="5"/>
  <c r="AD87" i="5"/>
  <c r="AE87" i="5"/>
  <c r="AF87" i="5"/>
  <c r="AG76" i="5"/>
  <c r="V76" i="5"/>
  <c r="AB76" i="5"/>
  <c r="AF76" i="5"/>
  <c r="AC75" i="5"/>
  <c r="AC70" i="5"/>
  <c r="Y75" i="5"/>
  <c r="AF81" i="5"/>
  <c r="AF119" i="5"/>
  <c r="AB119" i="5"/>
  <c r="CF119" i="5" s="1"/>
  <c r="CE85" i="5"/>
  <c r="M98" i="5"/>
  <c r="K117" i="5"/>
  <c r="CE75" i="5"/>
  <c r="CE107" i="5"/>
  <c r="Q108" i="5"/>
  <c r="CE100" i="5"/>
  <c r="CE94" i="5"/>
  <c r="L77" i="5"/>
  <c r="M117" i="5"/>
  <c r="CE71" i="5"/>
  <c r="J117" i="5"/>
  <c r="CE112" i="5"/>
  <c r="CE106" i="5"/>
  <c r="CE82" i="5"/>
  <c r="O117" i="5"/>
  <c r="O108" i="5"/>
  <c r="L88" i="5"/>
  <c r="T98" i="5"/>
  <c r="O77" i="5"/>
  <c r="S117" i="5"/>
  <c r="N88" i="5"/>
  <c r="L108" i="5"/>
  <c r="AB73" i="14"/>
  <c r="R74" i="6"/>
  <c r="AA73" i="14"/>
  <c r="S71" i="6"/>
  <c r="T81" i="6"/>
  <c r="W81" i="6"/>
  <c r="AD73" i="14"/>
  <c r="Y73" i="14"/>
  <c r="C83" i="14"/>
  <c r="S112" i="6"/>
  <c r="D94" i="14" s="1"/>
  <c r="U70" i="6"/>
  <c r="V112" i="6"/>
  <c r="G94" i="14" s="1"/>
  <c r="V122" i="6"/>
  <c r="Z73" i="14"/>
  <c r="AC73" i="14"/>
  <c r="V113" i="6"/>
  <c r="G95" i="14"/>
  <c r="AE73" i="14"/>
  <c r="V111" i="6"/>
  <c r="K36" i="16" s="1"/>
  <c r="G93" i="14"/>
  <c r="T111" i="6"/>
  <c r="E93" i="14" s="1"/>
  <c r="T113" i="6"/>
  <c r="E95" i="14"/>
  <c r="T112" i="6"/>
  <c r="R112" i="6"/>
  <c r="C94" i="14" s="1"/>
  <c r="AM82" i="6"/>
  <c r="AM110" i="6" s="1"/>
  <c r="U122" i="6"/>
  <c r="U113" i="6"/>
  <c r="F95" i="14" s="1"/>
  <c r="S113" i="6"/>
  <c r="D95" i="14" s="1"/>
  <c r="F44" i="12"/>
  <c r="O126" i="5"/>
  <c r="BM72" i="14"/>
  <c r="BC75" i="14"/>
  <c r="BB75" i="14"/>
  <c r="BA75" i="14"/>
  <c r="AZ75" i="14"/>
  <c r="AT72" i="14"/>
  <c r="AS72" i="14"/>
  <c r="AL74" i="14"/>
  <c r="AJ76" i="14"/>
  <c r="AI75" i="14"/>
  <c r="AH74" i="14"/>
  <c r="AG72" i="14"/>
  <c r="AE75" i="14"/>
  <c r="AD74" i="14"/>
  <c r="AC72" i="14"/>
  <c r="AB75" i="14"/>
  <c r="AA74" i="14"/>
  <c r="X72" i="14"/>
  <c r="W74" i="14"/>
  <c r="V75" i="14"/>
  <c r="U76" i="14"/>
  <c r="U72" i="14"/>
  <c r="BC82" i="6"/>
  <c r="T73" i="14"/>
  <c r="S75" i="14"/>
  <c r="R73" i="14"/>
  <c r="Q75" i="14"/>
  <c r="P73" i="14"/>
  <c r="O74" i="14"/>
  <c r="N75" i="14"/>
  <c r="M73" i="14"/>
  <c r="K73" i="14"/>
  <c r="J76" i="14"/>
  <c r="J72" i="14"/>
  <c r="Z75" i="14"/>
  <c r="BL72" i="14"/>
  <c r="BD72" i="14"/>
  <c r="BC72" i="14"/>
  <c r="AQ74" i="14"/>
  <c r="AP74" i="14"/>
  <c r="AO74" i="14"/>
  <c r="AN74" i="14"/>
  <c r="AM74" i="14"/>
  <c r="AK76" i="14"/>
  <c r="AJ75" i="14"/>
  <c r="AI74" i="14"/>
  <c r="AH72" i="14"/>
  <c r="AF75" i="14"/>
  <c r="AE74" i="14"/>
  <c r="AD72" i="14"/>
  <c r="AJ120" i="5"/>
  <c r="AB74" i="14"/>
  <c r="AA72" i="14"/>
  <c r="Y75" i="14"/>
  <c r="W72" i="14"/>
  <c r="V74" i="14"/>
  <c r="U75" i="14"/>
  <c r="T76" i="14"/>
  <c r="BB82" i="6"/>
  <c r="T72" i="14"/>
  <c r="S74" i="14"/>
  <c r="R76" i="14"/>
  <c r="R72" i="14"/>
  <c r="R78" i="14" s="1"/>
  <c r="AZ82" i="6"/>
  <c r="AZ114" i="6" s="1"/>
  <c r="R96" i="14" s="1"/>
  <c r="Q74" i="14"/>
  <c r="P76" i="14"/>
  <c r="AX82" i="6"/>
  <c r="P72" i="14"/>
  <c r="O73" i="14"/>
  <c r="N74" i="14"/>
  <c r="T108" i="5"/>
  <c r="M76" i="14"/>
  <c r="AU82" i="6"/>
  <c r="M72" i="14"/>
  <c r="L76" i="14"/>
  <c r="L72" i="14"/>
  <c r="K76" i="14"/>
  <c r="AS82" i="6"/>
  <c r="K72" i="14"/>
  <c r="J75" i="14"/>
  <c r="BO72" i="14"/>
  <c r="AX72" i="14"/>
  <c r="AL76" i="14"/>
  <c r="AK75" i="14"/>
  <c r="AJ74" i="14"/>
  <c r="AO120" i="5"/>
  <c r="AG75" i="14"/>
  <c r="AM90" i="5"/>
  <c r="AF74" i="14"/>
  <c r="AE72" i="14"/>
  <c r="AC75" i="14"/>
  <c r="AI87" i="5"/>
  <c r="AI83" i="5"/>
  <c r="AB72" i="14"/>
  <c r="Y74" i="14"/>
  <c r="X75" i="14"/>
  <c r="V72" i="14"/>
  <c r="U74" i="14"/>
  <c r="T75" i="14"/>
  <c r="S73" i="14"/>
  <c r="R75" i="14"/>
  <c r="Q73" i="14"/>
  <c r="P75" i="14"/>
  <c r="O76" i="14"/>
  <c r="AW82" i="6"/>
  <c r="O72" i="14"/>
  <c r="T117" i="5"/>
  <c r="M75" i="14"/>
  <c r="L75" i="14"/>
  <c r="R108" i="5"/>
  <c r="K75" i="14"/>
  <c r="J74" i="14"/>
  <c r="Z72" i="14"/>
  <c r="BN72" i="14"/>
  <c r="AY75" i="14"/>
  <c r="AS75" i="14"/>
  <c r="AM75" i="14"/>
  <c r="AL75" i="14"/>
  <c r="AK74" i="14"/>
  <c r="AI76" i="14"/>
  <c r="AH75" i="14"/>
  <c r="AG74" i="14"/>
  <c r="AF72" i="14"/>
  <c r="AL120" i="5"/>
  <c r="AD75" i="14"/>
  <c r="AC74" i="14"/>
  <c r="AI120" i="5"/>
  <c r="AA75" i="14"/>
  <c r="Y72" i="14"/>
  <c r="X74" i="14"/>
  <c r="W75" i="14"/>
  <c r="V76" i="14"/>
  <c r="U73" i="14"/>
  <c r="T74" i="14"/>
  <c r="S76" i="14"/>
  <c r="BA82" i="6"/>
  <c r="S72" i="14"/>
  <c r="R74" i="14"/>
  <c r="Q76" i="14"/>
  <c r="Q72" i="14"/>
  <c r="AY82" i="6"/>
  <c r="P74" i="14"/>
  <c r="O75" i="14"/>
  <c r="N76" i="14"/>
  <c r="N72" i="14"/>
  <c r="T88" i="5"/>
  <c r="M74" i="14"/>
  <c r="L74" i="14"/>
  <c r="K74" i="14"/>
  <c r="S88" i="5"/>
  <c r="AF73" i="5"/>
  <c r="AB73" i="5"/>
  <c r="AA73" i="5"/>
  <c r="M126" i="5"/>
  <c r="C71" i="14"/>
  <c r="AQ114" i="6"/>
  <c r="I96" i="14" s="1"/>
  <c r="I79" i="14"/>
  <c r="I78" i="14" s="1"/>
  <c r="AP114" i="6"/>
  <c r="H79" i="14"/>
  <c r="H78" i="14"/>
  <c r="AL114" i="6"/>
  <c r="D79" i="14"/>
  <c r="D78" i="14" s="1"/>
  <c r="AN114" i="6"/>
  <c r="F79" i="14"/>
  <c r="F78" i="14" s="1"/>
  <c r="E79" i="14"/>
  <c r="E78" i="14" s="1"/>
  <c r="AO114" i="6"/>
  <c r="J38" i="16"/>
  <c r="I38" i="16"/>
  <c r="K38" i="16"/>
  <c r="H37" i="16"/>
  <c r="H38" i="16"/>
  <c r="I36" i="16"/>
  <c r="K37" i="16"/>
  <c r="AL104" i="6"/>
  <c r="AL110" i="6"/>
  <c r="AW110" i="6"/>
  <c r="O92" i="14"/>
  <c r="AU104" i="6"/>
  <c r="AU105" i="6" s="1"/>
  <c r="AZ104" i="6"/>
  <c r="AZ110" i="6"/>
  <c r="R92" i="14" s="1"/>
  <c r="BC110" i="6"/>
  <c r="U92" i="14" s="1"/>
  <c r="AY110" i="6"/>
  <c r="Q92" i="14" s="1"/>
  <c r="AP104" i="6"/>
  <c r="AP110" i="6"/>
  <c r="AO110" i="6"/>
  <c r="BA104" i="6"/>
  <c r="AQ104" i="6"/>
  <c r="AQ110" i="6"/>
  <c r="I92" i="14" s="1"/>
  <c r="AN110" i="6"/>
  <c r="BN90" i="5"/>
  <c r="BR90" i="5"/>
  <c r="BC90" i="5"/>
  <c r="AV90" i="5"/>
  <c r="BJ90" i="5"/>
  <c r="AU90" i="5"/>
  <c r="AJ90" i="5"/>
  <c r="BA90" i="5"/>
  <c r="BP90" i="5"/>
  <c r="BG90" i="5"/>
  <c r="AP90" i="5"/>
  <c r="AR93" i="5"/>
  <c r="AT120" i="5"/>
  <c r="BL100" i="5"/>
  <c r="AI90" i="5"/>
  <c r="AQ90" i="5"/>
  <c r="CA90" i="5"/>
  <c r="BD90" i="5"/>
  <c r="AY90" i="5"/>
  <c r="BO90" i="5"/>
  <c r="BH90" i="5"/>
  <c r="AW90" i="5"/>
  <c r="BX124" i="5"/>
  <c r="AI124" i="5"/>
  <c r="AK124" i="5"/>
  <c r="CB124" i="5"/>
  <c r="BI124" i="5"/>
  <c r="BF124" i="5"/>
  <c r="AZ93" i="5"/>
  <c r="AV124" i="5"/>
  <c r="BD124" i="5"/>
  <c r="CC124" i="5"/>
  <c r="BO124" i="5"/>
  <c r="AW124" i="5"/>
  <c r="BN124" i="5"/>
  <c r="BA124" i="5"/>
  <c r="AJ122" i="5"/>
  <c r="AI122" i="5"/>
  <c r="AI111" i="5"/>
  <c r="BK124" i="5"/>
  <c r="AU124" i="5"/>
  <c r="CA124" i="5"/>
  <c r="AZ124" i="5"/>
  <c r="J73" i="14"/>
  <c r="AW72" i="14"/>
  <c r="AP124" i="5"/>
  <c r="AL106" i="5"/>
  <c r="BQ106" i="5"/>
  <c r="BG93" i="5"/>
  <c r="AW93" i="5"/>
  <c r="BD82" i="6"/>
  <c r="BI93" i="5"/>
  <c r="AW106" i="5"/>
  <c r="BA111" i="5"/>
  <c r="BY106" i="5"/>
  <c r="BA93" i="5"/>
  <c r="AL93" i="5"/>
  <c r="BF106" i="5"/>
  <c r="BY93" i="5"/>
  <c r="BV93" i="5"/>
  <c r="BO93" i="5"/>
  <c r="BL93" i="5"/>
  <c r="AH93" i="5"/>
  <c r="AL96" i="5"/>
  <c r="BN93" i="5"/>
  <c r="BB93" i="5"/>
  <c r="AP93" i="5"/>
  <c r="AN93" i="5"/>
  <c r="AR97" i="5"/>
  <c r="AY111" i="5"/>
  <c r="V73" i="14"/>
  <c r="BM79" i="5"/>
  <c r="AV79" i="5"/>
  <c r="AK79" i="5"/>
  <c r="BE79" i="5"/>
  <c r="AJ79" i="5"/>
  <c r="BL79" i="5"/>
  <c r="AM79" i="5"/>
  <c r="BK79" i="5"/>
  <c r="AN119" i="5"/>
  <c r="AI79" i="5"/>
  <c r="AZ79" i="5"/>
  <c r="AR79" i="5"/>
  <c r="BH79" i="5"/>
  <c r="AS79" i="5"/>
  <c r="BB79" i="5"/>
  <c r="BI79" i="5"/>
  <c r="CI79" i="5" s="1"/>
  <c r="BJ79" i="5"/>
  <c r="BF79" i="5"/>
  <c r="AJ76" i="5"/>
  <c r="BH119" i="5"/>
  <c r="AY79" i="5"/>
  <c r="AN79" i="5"/>
  <c r="BG79" i="5"/>
  <c r="AO79" i="5"/>
  <c r="AU79" i="5"/>
  <c r="CH79" i="5" s="1"/>
  <c r="BD79" i="5"/>
  <c r="BA79" i="5"/>
  <c r="BR79" i="5"/>
  <c r="AW79" i="5"/>
  <c r="AL76" i="5"/>
  <c r="AH79" i="5"/>
  <c r="AX79" i="5"/>
  <c r="AL79" i="5"/>
  <c r="BN79" i="5"/>
  <c r="BC79" i="5"/>
  <c r="BO79" i="5"/>
  <c r="AP79" i="5"/>
  <c r="AQ79" i="5"/>
  <c r="AO76" i="5"/>
  <c r="BO76" i="5"/>
  <c r="BV76" i="5"/>
  <c r="BR76" i="5"/>
  <c r="AM76" i="5"/>
  <c r="BN76" i="5"/>
  <c r="AL102" i="5"/>
  <c r="BT76" i="5"/>
  <c r="BQ76" i="5"/>
  <c r="AH76" i="5"/>
  <c r="BG76" i="5"/>
  <c r="AJ124" i="5"/>
  <c r="CB119" i="5"/>
  <c r="AJ102" i="5"/>
  <c r="BA120" i="5"/>
  <c r="BW120" i="5"/>
  <c r="CB120" i="5"/>
  <c r="AZ120" i="5"/>
  <c r="BL120" i="5"/>
  <c r="BU120" i="5"/>
  <c r="BM120" i="5"/>
  <c r="BN120" i="5"/>
  <c r="BK120" i="5"/>
  <c r="AM120" i="5"/>
  <c r="BZ120" i="5"/>
  <c r="AP97" i="5"/>
  <c r="AS124" i="5"/>
  <c r="BJ124" i="5"/>
  <c r="AY124" i="5"/>
  <c r="AQ124" i="5"/>
  <c r="AT124" i="5"/>
  <c r="BT124" i="5"/>
  <c r="BP124" i="5"/>
  <c r="CI124" i="5" s="1"/>
  <c r="AM124" i="5"/>
  <c r="BW76" i="5"/>
  <c r="BI76" i="5"/>
  <c r="BY124" i="5"/>
  <c r="CJ124" i="5" s="1"/>
  <c r="AX76" i="5"/>
  <c r="AW76" i="5"/>
  <c r="BE76" i="5"/>
  <c r="G76" i="5"/>
  <c r="H76" i="5" s="1"/>
  <c r="I76" i="5" s="1"/>
  <c r="AX120" i="5"/>
  <c r="BH120" i="5"/>
  <c r="BH124" i="5"/>
  <c r="BB124" i="5"/>
  <c r="BM124" i="5"/>
  <c r="BR124" i="5"/>
  <c r="BS124" i="5"/>
  <c r="BW124" i="5"/>
  <c r="BZ124" i="5"/>
  <c r="BL124" i="5"/>
  <c r="BQ124" i="5"/>
  <c r="BV124" i="5"/>
  <c r="AL124" i="5"/>
  <c r="AO124" i="5"/>
  <c r="AK120" i="5"/>
  <c r="Z74" i="14"/>
  <c r="BC119" i="5"/>
  <c r="CA120" i="5"/>
  <c r="CC120" i="5"/>
  <c r="BQ120" i="5"/>
  <c r="AY120" i="5"/>
  <c r="BP120" i="5"/>
  <c r="BI120" i="5"/>
  <c r="BJ120" i="5"/>
  <c r="BG120" i="5"/>
  <c r="AH120" i="5"/>
  <c r="BB120" i="5"/>
  <c r="AP120" i="5"/>
  <c r="BG97" i="5"/>
  <c r="CI97" i="5" s="1"/>
  <c r="AN124" i="5"/>
  <c r="BG124" i="5"/>
  <c r="AX124" i="5"/>
  <c r="AH124" i="5"/>
  <c r="CG124" i="5" s="1"/>
  <c r="BC124" i="5"/>
  <c r="BZ76" i="5"/>
  <c r="AR124" i="5"/>
  <c r="BE124" i="5"/>
  <c r="CA76" i="5"/>
  <c r="BM76" i="5"/>
  <c r="BA76" i="5"/>
  <c r="AT76" i="5"/>
  <c r="BU124" i="5"/>
  <c r="BL76" i="5"/>
  <c r="BU76" i="5"/>
  <c r="G120" i="5"/>
  <c r="H120" i="5" s="1"/>
  <c r="I120" i="5" s="1"/>
  <c r="BR120" i="5"/>
  <c r="BE90" i="5"/>
  <c r="BV90" i="5"/>
  <c r="BI90" i="5"/>
  <c r="BX90" i="5"/>
  <c r="CC90" i="5"/>
  <c r="AK90" i="5"/>
  <c r="BT90" i="5"/>
  <c r="BZ90" i="5"/>
  <c r="BM90" i="5"/>
  <c r="AO90" i="5"/>
  <c r="CB100" i="5"/>
  <c r="AS97" i="5"/>
  <c r="BH111" i="5"/>
  <c r="AU111" i="5"/>
  <c r="BQ79" i="5"/>
  <c r="BX79" i="5"/>
  <c r="BP79" i="5"/>
  <c r="BT79" i="5"/>
  <c r="G79" i="5"/>
  <c r="H79" i="5" s="1"/>
  <c r="I79" i="5" s="1"/>
  <c r="BS79" i="5"/>
  <c r="BU79" i="5"/>
  <c r="CC79" i="5"/>
  <c r="BV79" i="5"/>
  <c r="BW79" i="5"/>
  <c r="BY79" i="5"/>
  <c r="CB79" i="5"/>
  <c r="BZ79" i="5"/>
  <c r="CA79" i="5"/>
  <c r="G93" i="5"/>
  <c r="H93" i="5"/>
  <c r="I93" i="5" s="1"/>
  <c r="CA93" i="5"/>
  <c r="AS93" i="5"/>
  <c r="AH102" i="5"/>
  <c r="AO102" i="5"/>
  <c r="AS102" i="5"/>
  <c r="AU102" i="5"/>
  <c r="AV102" i="5"/>
  <c r="AW102" i="5"/>
  <c r="AZ102" i="5"/>
  <c r="BC102" i="5"/>
  <c r="BF102" i="5"/>
  <c r="AK102" i="5"/>
  <c r="AR102" i="5"/>
  <c r="AX102" i="5"/>
  <c r="BR102" i="5"/>
  <c r="BS102" i="5"/>
  <c r="BW102" i="5"/>
  <c r="CB102" i="5"/>
  <c r="AN102" i="5"/>
  <c r="BG102" i="5"/>
  <c r="BH102" i="5"/>
  <c r="CI102" i="5" s="1"/>
  <c r="BJ102" i="5"/>
  <c r="BL102" i="5"/>
  <c r="BM102" i="5"/>
  <c r="BT102" i="5"/>
  <c r="BV102" i="5"/>
  <c r="BX102" i="5"/>
  <c r="BZ102" i="5"/>
  <c r="CA102" i="5"/>
  <c r="BA102" i="5"/>
  <c r="BY102" i="5"/>
  <c r="AQ102" i="5"/>
  <c r="AY102" i="5"/>
  <c r="BD102" i="5"/>
  <c r="BE102" i="5"/>
  <c r="CC102" i="5"/>
  <c r="G102" i="5"/>
  <c r="H102" i="5" s="1"/>
  <c r="I102" i="5" s="1"/>
  <c r="BB102" i="5"/>
  <c r="BI102" i="5"/>
  <c r="BN102" i="5"/>
  <c r="BP102" i="5"/>
  <c r="AT102" i="5"/>
  <c r="BK102" i="5"/>
  <c r="BU102" i="5"/>
  <c r="BO102" i="5"/>
  <c r="BQ102" i="5"/>
  <c r="AM119" i="5"/>
  <c r="BL119" i="5"/>
  <c r="BF97" i="5"/>
  <c r="AL97" i="5"/>
  <c r="AM102" i="5"/>
  <c r="AP102" i="5"/>
  <c r="AR82" i="6"/>
  <c r="AQ119" i="5"/>
  <c r="BO119" i="5"/>
  <c r="AV119" i="5"/>
  <c r="BT119" i="5"/>
  <c r="AJ107" i="5"/>
  <c r="AT97" i="5"/>
  <c r="BK97" i="5"/>
  <c r="BB97" i="5"/>
  <c r="AH97" i="5"/>
  <c r="BG119" i="5"/>
  <c r="AR119" i="5"/>
  <c r="AM107" i="5"/>
  <c r="BL97" i="5"/>
  <c r="AO97" i="5"/>
  <c r="N73" i="14"/>
  <c r="AI97" i="5"/>
  <c r="R71" i="6"/>
  <c r="AY119" i="5"/>
  <c r="BS119" i="5"/>
  <c r="BD119" i="5"/>
  <c r="BX119" i="5"/>
  <c r="AW97" i="5"/>
  <c r="CH97" i="5" s="1"/>
  <c r="AQ97" i="5"/>
  <c r="BJ97" i="5"/>
  <c r="AK97" i="5"/>
  <c r="BE111" i="5"/>
  <c r="AP111" i="5"/>
  <c r="BK111" i="5"/>
  <c r="BM111" i="5"/>
  <c r="BN111" i="5"/>
  <c r="BR111" i="5"/>
  <c r="BT111" i="5"/>
  <c r="CA111" i="5"/>
  <c r="AV111" i="5"/>
  <c r="BI111" i="5"/>
  <c r="BP111" i="5"/>
  <c r="BJ111" i="5"/>
  <c r="BL111" i="5"/>
  <c r="G111" i="5"/>
  <c r="H111" i="5" s="1"/>
  <c r="I111" i="5" s="1"/>
  <c r="BY111" i="5"/>
  <c r="CB111" i="5"/>
  <c r="BF111" i="5"/>
  <c r="BD106" i="5"/>
  <c r="CA106" i="5"/>
  <c r="BM106" i="5"/>
  <c r="BR106" i="5"/>
  <c r="BT106" i="5"/>
  <c r="BX106" i="5"/>
  <c r="AK96" i="5"/>
  <c r="AU119" i="5"/>
  <c r="BK119" i="5"/>
  <c r="CA119" i="5"/>
  <c r="AJ119" i="5"/>
  <c r="AZ119" i="5"/>
  <c r="BE97" i="5"/>
  <c r="BC97" i="5"/>
  <c r="BO97" i="5"/>
  <c r="BH97" i="5"/>
  <c r="AU97" i="5"/>
  <c r="AO96" i="5"/>
  <c r="AB117" i="5"/>
  <c r="AX97" i="5"/>
  <c r="BA97" i="5"/>
  <c r="BD97" i="5"/>
  <c r="AM97" i="5"/>
  <c r="AY97" i="5"/>
  <c r="BI97" i="5"/>
  <c r="AV97" i="5"/>
  <c r="BR97" i="5"/>
  <c r="BU97" i="5"/>
  <c r="BY97" i="5"/>
  <c r="BT97" i="5"/>
  <c r="BX97" i="5"/>
  <c r="G97" i="5"/>
  <c r="H97" i="5" s="1"/>
  <c r="I97" i="5" s="1"/>
  <c r="AJ97" i="5"/>
  <c r="BQ97" i="5"/>
  <c r="BV97" i="5"/>
  <c r="BZ97" i="5"/>
  <c r="CB97" i="5"/>
  <c r="BM97" i="5"/>
  <c r="BN97" i="5"/>
  <c r="BP97" i="5"/>
  <c r="BS97" i="5"/>
  <c r="BW97" i="5"/>
  <c r="CC97" i="5"/>
  <c r="AZ97" i="5"/>
  <c r="CA97" i="5"/>
  <c r="AN107" i="5"/>
  <c r="AO107" i="5"/>
  <c r="AU107" i="5"/>
  <c r="BB107" i="5"/>
  <c r="BE107" i="5"/>
  <c r="BI107" i="5"/>
  <c r="AP107" i="5"/>
  <c r="AY107" i="5"/>
  <c r="BC107" i="5"/>
  <c r="BK107" i="5"/>
  <c r="BQ107" i="5"/>
  <c r="AL107" i="5"/>
  <c r="AS107" i="5"/>
  <c r="AV107" i="5"/>
  <c r="AW107" i="5"/>
  <c r="BD107" i="5"/>
  <c r="BF107" i="5"/>
  <c r="BG107" i="5"/>
  <c r="BM107" i="5"/>
  <c r="BN107" i="5"/>
  <c r="AK107" i="5"/>
  <c r="BL107" i="5"/>
  <c r="BU107" i="5"/>
  <c r="BY107" i="5"/>
  <c r="BP107" i="5"/>
  <c r="G107" i="5"/>
  <c r="H107" i="5" s="1"/>
  <c r="I107" i="5" s="1"/>
  <c r="AT107" i="5"/>
  <c r="BV107" i="5"/>
  <c r="BZ107" i="5"/>
  <c r="CB107" i="5"/>
  <c r="AZ107" i="5"/>
  <c r="BS107" i="5"/>
  <c r="BW107" i="5"/>
  <c r="BX107" i="5"/>
  <c r="AM96" i="5"/>
  <c r="AJ96" i="5"/>
  <c r="AT96" i="5"/>
  <c r="AV96" i="5"/>
  <c r="BA96" i="5"/>
  <c r="BE96" i="5"/>
  <c r="AS96" i="5"/>
  <c r="AW96" i="5"/>
  <c r="AH96" i="5"/>
  <c r="AR96" i="5"/>
  <c r="BF96" i="5"/>
  <c r="BL96" i="5"/>
  <c r="BN96" i="5"/>
  <c r="BO96" i="5"/>
  <c r="BD96" i="5"/>
  <c r="BM96" i="5"/>
  <c r="BP96" i="5"/>
  <c r="BS96" i="5"/>
  <c r="BU96" i="5"/>
  <c r="BW96" i="5"/>
  <c r="BY96" i="5"/>
  <c r="CB96" i="5"/>
  <c r="AQ96" i="5"/>
  <c r="BB96" i="5"/>
  <c r="BG96" i="5"/>
  <c r="BZ96" i="5"/>
  <c r="BQ96" i="5"/>
  <c r="AP96" i="5"/>
  <c r="BC96" i="5"/>
  <c r="BH96" i="5"/>
  <c r="BI96" i="5"/>
  <c r="BK96" i="5"/>
  <c r="BR96" i="5"/>
  <c r="CA96" i="5"/>
  <c r="AY96" i="5"/>
  <c r="BJ96" i="5"/>
  <c r="BT96" i="5"/>
  <c r="BV96" i="5"/>
  <c r="BX96" i="5"/>
  <c r="AU96" i="5"/>
  <c r="AX96" i="5"/>
  <c r="AZ96" i="5"/>
  <c r="CC96" i="5"/>
  <c r="G96" i="5"/>
  <c r="H96" i="5" s="1"/>
  <c r="I96" i="5" s="1"/>
  <c r="CF96" i="5"/>
  <c r="AI96" i="5"/>
  <c r="AH71" i="5"/>
  <c r="AN71" i="5"/>
  <c r="AR71" i="5"/>
  <c r="AJ71" i="5"/>
  <c r="CG71" i="5" s="1"/>
  <c r="AM71" i="5"/>
  <c r="AX71" i="5"/>
  <c r="AY71" i="5"/>
  <c r="AZ71" i="5"/>
  <c r="BM71" i="5"/>
  <c r="AL71" i="5"/>
  <c r="AQ71" i="5"/>
  <c r="AS71" i="5"/>
  <c r="AV71" i="5"/>
  <c r="AP71" i="5"/>
  <c r="AU71" i="5"/>
  <c r="BA71" i="5"/>
  <c r="BB71" i="5"/>
  <c r="BC71" i="5"/>
  <c r="BD71" i="5"/>
  <c r="BH71" i="5"/>
  <c r="BI71" i="5"/>
  <c r="BJ71" i="5"/>
  <c r="BP71" i="5"/>
  <c r="BG71" i="5"/>
  <c r="CI71" i="5" s="1"/>
  <c r="BN71" i="5"/>
  <c r="BT71" i="5"/>
  <c r="BV71" i="5"/>
  <c r="BX71" i="5"/>
  <c r="BZ71" i="5"/>
  <c r="CC71" i="5"/>
  <c r="AW71" i="5"/>
  <c r="BE71" i="5"/>
  <c r="BK71" i="5"/>
  <c r="BW71" i="5"/>
  <c r="BY71" i="5"/>
  <c r="G71" i="5"/>
  <c r="H71" i="5" s="1"/>
  <c r="I71" i="5" s="1"/>
  <c r="BF71" i="5"/>
  <c r="BL71" i="5"/>
  <c r="CB71" i="5"/>
  <c r="AT71" i="5"/>
  <c r="CH71" i="5" s="1"/>
  <c r="BQ71" i="5"/>
  <c r="BS71" i="5"/>
  <c r="BU71" i="5"/>
  <c r="CA71" i="5"/>
  <c r="AK71" i="5"/>
  <c r="AO71" i="5"/>
  <c r="BO71" i="5"/>
  <c r="BR71" i="5"/>
  <c r="CJ71" i="5" s="1"/>
  <c r="AV82" i="6"/>
  <c r="AV114" i="6" s="1"/>
  <c r="N96" i="14" s="1"/>
  <c r="L73" i="14"/>
  <c r="AK94" i="5"/>
  <c r="AS94" i="5"/>
  <c r="AO94" i="5"/>
  <c r="AP94" i="5"/>
  <c r="AI94" i="5"/>
  <c r="AU94" i="5"/>
  <c r="AN94" i="5"/>
  <c r="AV94" i="5"/>
  <c r="BE94" i="5"/>
  <c r="BG94" i="5"/>
  <c r="BK94" i="5"/>
  <c r="BO94" i="5"/>
  <c r="BS94" i="5"/>
  <c r="BT94" i="5"/>
  <c r="BV94" i="5"/>
  <c r="AQ94" i="5"/>
  <c r="AT94" i="5"/>
  <c r="BD94" i="5"/>
  <c r="BH94" i="5"/>
  <c r="BI94" i="5"/>
  <c r="BP94" i="5"/>
  <c r="BQ94" i="5"/>
  <c r="BW94" i="5"/>
  <c r="BY94" i="5"/>
  <c r="BZ94" i="5"/>
  <c r="AW94" i="5"/>
  <c r="BF94" i="5"/>
  <c r="BN94" i="5"/>
  <c r="CA94" i="5"/>
  <c r="CC94" i="5"/>
  <c r="BR94" i="5"/>
  <c r="G94" i="5"/>
  <c r="H94" i="5" s="1"/>
  <c r="I94" i="5" s="1"/>
  <c r="BJ94" i="5"/>
  <c r="BA94" i="5"/>
  <c r="BB94" i="5"/>
  <c r="AK122" i="5"/>
  <c r="AL122" i="5"/>
  <c r="AP122" i="5"/>
  <c r="AS122" i="5"/>
  <c r="AT122" i="5"/>
  <c r="AR122" i="5"/>
  <c r="AO122" i="5"/>
  <c r="AV122" i="5"/>
  <c r="CH122" i="5" s="1"/>
  <c r="AX122" i="5"/>
  <c r="BF122" i="5"/>
  <c r="BH122" i="5"/>
  <c r="BJ122" i="5"/>
  <c r="CI122" i="5" s="1"/>
  <c r="BR122" i="5"/>
  <c r="BS122" i="5"/>
  <c r="BT122" i="5"/>
  <c r="BU122" i="5"/>
  <c r="AQ122" i="5"/>
  <c r="AY122" i="5"/>
  <c r="AZ122" i="5"/>
  <c r="BA122" i="5"/>
  <c r="BE122" i="5"/>
  <c r="BG122" i="5"/>
  <c r="BK122" i="5"/>
  <c r="BO122" i="5"/>
  <c r="BV122" i="5"/>
  <c r="BW122" i="5"/>
  <c r="BX122" i="5"/>
  <c r="BY122" i="5"/>
  <c r="AU122" i="5"/>
  <c r="BB122" i="5"/>
  <c r="BI122" i="5"/>
  <c r="BM122" i="5"/>
  <c r="BZ122" i="5"/>
  <c r="CA122" i="5"/>
  <c r="CB122" i="5"/>
  <c r="CC122" i="5"/>
  <c r="G122" i="5"/>
  <c r="H122" i="5"/>
  <c r="I122" i="5" s="1"/>
  <c r="BC122" i="5"/>
  <c r="BD122" i="5"/>
  <c r="BL122" i="5"/>
  <c r="BN122" i="5"/>
  <c r="BP122" i="5"/>
  <c r="BQ122" i="5"/>
  <c r="AW122" i="5"/>
  <c r="AI119" i="5"/>
  <c r="AL119" i="5"/>
  <c r="AT119" i="5"/>
  <c r="CH119" i="5" s="1"/>
  <c r="BB119" i="5"/>
  <c r="BJ119" i="5"/>
  <c r="BR119" i="5"/>
  <c r="BZ119" i="5"/>
  <c r="AO119" i="5"/>
  <c r="AW119" i="5"/>
  <c r="BE119" i="5"/>
  <c r="BM119" i="5"/>
  <c r="BU119" i="5"/>
  <c r="CC119" i="5"/>
  <c r="AH119" i="5"/>
  <c r="AP119" i="5"/>
  <c r="AX119" i="5"/>
  <c r="BF119" i="5"/>
  <c r="BN119" i="5"/>
  <c r="BV119" i="5"/>
  <c r="AK119" i="5"/>
  <c r="BQ119" i="5"/>
  <c r="G119" i="5"/>
  <c r="H119" i="5" s="1"/>
  <c r="I119" i="5" s="1"/>
  <c r="AS119" i="5"/>
  <c r="BY119" i="5"/>
  <c r="BA119" i="5"/>
  <c r="BI119" i="5"/>
  <c r="AK75" i="5"/>
  <c r="AL75" i="5"/>
  <c r="AM75" i="5"/>
  <c r="AN75" i="5"/>
  <c r="AQ75" i="5"/>
  <c r="AS75" i="5"/>
  <c r="AI75" i="5"/>
  <c r="AJ75" i="5"/>
  <c r="AP75" i="5"/>
  <c r="AU75" i="5"/>
  <c r="AT75" i="5"/>
  <c r="BC75" i="5"/>
  <c r="BG75" i="5"/>
  <c r="BK75" i="5"/>
  <c r="BM75" i="5"/>
  <c r="BO75" i="5"/>
  <c r="BS75" i="5"/>
  <c r="BT75" i="5"/>
  <c r="BU75" i="5"/>
  <c r="BV75" i="5"/>
  <c r="CJ75" i="5" s="1"/>
  <c r="AR75" i="5"/>
  <c r="AW75" i="5"/>
  <c r="AX75" i="5"/>
  <c r="BD75" i="5"/>
  <c r="BE75" i="5"/>
  <c r="BI75" i="5"/>
  <c r="BW75" i="5"/>
  <c r="BX75" i="5"/>
  <c r="BY75" i="5"/>
  <c r="BZ75" i="5"/>
  <c r="AH75" i="5"/>
  <c r="AO75" i="5"/>
  <c r="AY75" i="5"/>
  <c r="BH75" i="5"/>
  <c r="BL75" i="5"/>
  <c r="BN75" i="5"/>
  <c r="BP75" i="5"/>
  <c r="BQ75" i="5"/>
  <c r="CA75" i="5"/>
  <c r="CB75" i="5"/>
  <c r="CC75" i="5"/>
  <c r="G75" i="5"/>
  <c r="H75" i="5" s="1"/>
  <c r="I75" i="5" s="1"/>
  <c r="AV75" i="5"/>
  <c r="AZ75" i="5"/>
  <c r="CH75" i="5" s="1"/>
  <c r="BJ75" i="5"/>
  <c r="BA75" i="5"/>
  <c r="BR75" i="5"/>
  <c r="BF75" i="5"/>
  <c r="CI75" i="5" s="1"/>
  <c r="BB75" i="5"/>
  <c r="CF105" i="5"/>
  <c r="AT82" i="6"/>
  <c r="AT110" i="6" s="1"/>
  <c r="L92" i="14" s="1"/>
  <c r="AH105" i="5"/>
  <c r="AN105" i="5"/>
  <c r="AK105" i="5"/>
  <c r="AR105" i="5"/>
  <c r="AI105" i="5"/>
  <c r="AJ105" i="5"/>
  <c r="AL105" i="5"/>
  <c r="AM105" i="5"/>
  <c r="AQ105" i="5"/>
  <c r="AT105" i="5"/>
  <c r="BG105" i="5"/>
  <c r="CI105" i="5" s="1"/>
  <c r="BK105" i="5"/>
  <c r="BO105" i="5"/>
  <c r="BW105" i="5"/>
  <c r="BX105" i="5"/>
  <c r="BY105" i="5"/>
  <c r="BZ105" i="5"/>
  <c r="G105" i="5"/>
  <c r="H105" i="5" s="1"/>
  <c r="I105" i="5" s="1"/>
  <c r="AU105" i="5"/>
  <c r="AW105" i="5"/>
  <c r="AX105" i="5"/>
  <c r="BC105" i="5"/>
  <c r="BD105" i="5"/>
  <c r="BE105" i="5"/>
  <c r="BI105" i="5"/>
  <c r="BM105" i="5"/>
  <c r="CA105" i="5"/>
  <c r="CB105" i="5"/>
  <c r="CC105" i="5"/>
  <c r="AO105" i="5"/>
  <c r="AP105" i="5"/>
  <c r="AS105" i="5"/>
  <c r="BH105" i="5"/>
  <c r="BL105" i="5"/>
  <c r="BN105" i="5"/>
  <c r="BP105" i="5"/>
  <c r="BQ105" i="5"/>
  <c r="BR105" i="5"/>
  <c r="AV105" i="5"/>
  <c r="AY105" i="5"/>
  <c r="BA105" i="5"/>
  <c r="BU105" i="5"/>
  <c r="BT105" i="5"/>
  <c r="AZ105" i="5"/>
  <c r="BB105" i="5"/>
  <c r="BF105" i="5"/>
  <c r="BJ105" i="5"/>
  <c r="BS105" i="5"/>
  <c r="BV105" i="5"/>
  <c r="CF93" i="5"/>
  <c r="CF87" i="5"/>
  <c r="AH91" i="5"/>
  <c r="AK91" i="5"/>
  <c r="AI91" i="5"/>
  <c r="BJ91" i="5"/>
  <c r="BN91" i="5"/>
  <c r="AM91" i="5"/>
  <c r="AO91" i="5"/>
  <c r="AS91" i="5"/>
  <c r="BI91" i="5"/>
  <c r="AP91" i="5"/>
  <c r="AQ91" i="5"/>
  <c r="BE91" i="5"/>
  <c r="BH91" i="5"/>
  <c r="BL91" i="5"/>
  <c r="AL91" i="5"/>
  <c r="AZ91" i="5"/>
  <c r="BD91" i="5"/>
  <c r="BK91" i="5"/>
  <c r="BQ91" i="5"/>
  <c r="CA91" i="5"/>
  <c r="AU91" i="5"/>
  <c r="BC91" i="5"/>
  <c r="BS91" i="5"/>
  <c r="BW91" i="5"/>
  <c r="AX91" i="5"/>
  <c r="BB91" i="5"/>
  <c r="BG91" i="5"/>
  <c r="AW91" i="5"/>
  <c r="BA91" i="5"/>
  <c r="BP91" i="5"/>
  <c r="BT91" i="5"/>
  <c r="BU91" i="5"/>
  <c r="BV91" i="5"/>
  <c r="BY91" i="5"/>
  <c r="BZ91" i="5"/>
  <c r="CB91" i="5"/>
  <c r="CF83" i="5"/>
  <c r="R90" i="6"/>
  <c r="M79" i="14"/>
  <c r="U79" i="14"/>
  <c r="AK103" i="6"/>
  <c r="Q79" i="14"/>
  <c r="Q78" i="14" s="1"/>
  <c r="R79" i="14"/>
  <c r="S79" i="14"/>
  <c r="O79" i="14"/>
  <c r="O78" i="14"/>
  <c r="R88" i="6"/>
  <c r="AQ105" i="6"/>
  <c r="I90" i="14" s="1"/>
  <c r="BD110" i="6"/>
  <c r="AV104" i="6"/>
  <c r="AL105" i="6"/>
  <c r="CH124" i="5"/>
  <c r="CG102" i="5"/>
  <c r="N79" i="14"/>
  <c r="N78" i="14" s="1"/>
  <c r="CJ105" i="5"/>
  <c r="CJ122" i="5"/>
  <c r="R86" i="6"/>
  <c r="S89" i="6"/>
  <c r="S86" i="6"/>
  <c r="BB103" i="6"/>
  <c r="R145" i="6"/>
  <c r="BA103" i="6"/>
  <c r="BA105" i="6"/>
  <c r="AX103" i="6"/>
  <c r="M90" i="14"/>
  <c r="T88" i="6"/>
  <c r="S88" i="6"/>
  <c r="AJ117" i="6"/>
  <c r="Q105" i="6"/>
  <c r="F32" i="16"/>
  <c r="F40" i="16"/>
  <c r="S145" i="6"/>
  <c r="T35" i="6"/>
  <c r="I14" i="16" s="1"/>
  <c r="T145" i="6"/>
  <c r="U145" i="6"/>
  <c r="V145" i="6"/>
  <c r="W145" i="6"/>
  <c r="J82" i="6"/>
  <c r="G53" i="16"/>
  <c r="AK82" i="6"/>
  <c r="AK114" i="6" s="1"/>
  <c r="AK110" i="6"/>
  <c r="AM146" i="6"/>
  <c r="AN146" i="6"/>
  <c r="AO146" i="6"/>
  <c r="AP146" i="6"/>
  <c r="AQ146" i="6"/>
  <c r="AR146" i="6"/>
  <c r="AS146" i="6"/>
  <c r="AT146" i="6"/>
  <c r="AU146" i="6"/>
  <c r="AV146" i="6"/>
  <c r="R144" i="6"/>
  <c r="AW146" i="6"/>
  <c r="AX146" i="6"/>
  <c r="AY146" i="6"/>
  <c r="AZ146" i="6"/>
  <c r="BA146" i="6"/>
  <c r="BB146" i="6"/>
  <c r="BC146" i="6"/>
  <c r="BD146" i="6"/>
  <c r="BE146" i="6"/>
  <c r="BF146" i="6"/>
  <c r="BG146" i="6"/>
  <c r="BH146" i="6"/>
  <c r="S144" i="6"/>
  <c r="BI146" i="6"/>
  <c r="BJ146" i="6"/>
  <c r="BK146" i="6"/>
  <c r="BL146" i="6"/>
  <c r="BM146" i="6"/>
  <c r="BN146" i="6"/>
  <c r="BO146" i="6"/>
  <c r="BP146" i="6"/>
  <c r="BQ146" i="6"/>
  <c r="BR146" i="6"/>
  <c r="BS146" i="6"/>
  <c r="BT146" i="6"/>
  <c r="T144" i="6"/>
  <c r="BU146" i="6"/>
  <c r="BV146" i="6"/>
  <c r="BW146" i="6"/>
  <c r="BX146" i="6"/>
  <c r="BY146" i="6"/>
  <c r="BZ146" i="6"/>
  <c r="CA146" i="6"/>
  <c r="CB146" i="6"/>
  <c r="CC146" i="6"/>
  <c r="CD146" i="6"/>
  <c r="CE146" i="6"/>
  <c r="CF146" i="6"/>
  <c r="U144" i="6"/>
  <c r="CG146" i="6"/>
  <c r="CH146" i="6"/>
  <c r="CI146" i="6"/>
  <c r="CJ146" i="6"/>
  <c r="CK146" i="6"/>
  <c r="CL146" i="6"/>
  <c r="CM146" i="6"/>
  <c r="CN146" i="6"/>
  <c r="CO146" i="6"/>
  <c r="CP146" i="6"/>
  <c r="CQ146" i="6"/>
  <c r="CR146" i="6"/>
  <c r="V144" i="6"/>
  <c r="CS146" i="6"/>
  <c r="CT146" i="6"/>
  <c r="CU146" i="6"/>
  <c r="CV146" i="6"/>
  <c r="CW146" i="6"/>
  <c r="CX146" i="6"/>
  <c r="CY146" i="6"/>
  <c r="CZ146" i="6"/>
  <c r="DA146" i="6"/>
  <c r="DB146" i="6"/>
  <c r="DC146" i="6"/>
  <c r="DD146" i="6"/>
  <c r="W144" i="6"/>
  <c r="AQ67" i="14" l="1"/>
  <c r="BY60" i="6"/>
  <c r="BL68" i="14"/>
  <c r="CT61" i="6"/>
  <c r="CX61" i="6"/>
  <c r="BP68" i="14"/>
  <c r="AI67" i="14"/>
  <c r="BQ60" i="6"/>
  <c r="BO67" i="14"/>
  <c r="CW60" i="6"/>
  <c r="R40" i="6"/>
  <c r="R24" i="6"/>
  <c r="V51" i="6"/>
  <c r="K23" i="16" s="1"/>
  <c r="BM60" i="6"/>
  <c r="BP60" i="6"/>
  <c r="BQ61" i="6"/>
  <c r="AU65" i="14"/>
  <c r="AS60" i="6"/>
  <c r="CJ60" i="6"/>
  <c r="CR61" i="6"/>
  <c r="W28" i="6"/>
  <c r="BZ60" i="6"/>
  <c r="BA58" i="6"/>
  <c r="W41" i="6"/>
  <c r="BQ136" i="6"/>
  <c r="BP140" i="6"/>
  <c r="BT139" i="6"/>
  <c r="DB138" i="6"/>
  <c r="CT137" i="6"/>
  <c r="CM131" i="6"/>
  <c r="CM155" i="6" s="1"/>
  <c r="BW131" i="6"/>
  <c r="BW155" i="6" s="1"/>
  <c r="AY131" i="6"/>
  <c r="AY155" i="6" s="1"/>
  <c r="AZ136" i="6"/>
  <c r="CC135" i="6"/>
  <c r="BA135" i="6"/>
  <c r="CZ136" i="6"/>
  <c r="CG138" i="6"/>
  <c r="BS140" i="6"/>
  <c r="T128" i="6"/>
  <c r="S128" i="6"/>
  <c r="BP138" i="6"/>
  <c r="S127" i="6"/>
  <c r="DC137" i="6"/>
  <c r="CN136" i="6"/>
  <c r="DA131" i="6"/>
  <c r="DA155" i="6" s="1"/>
  <c r="CW131" i="6"/>
  <c r="CW155" i="6" s="1"/>
  <c r="U125" i="6"/>
  <c r="BR135" i="6"/>
  <c r="AS136" i="6"/>
  <c r="BP137" i="6"/>
  <c r="AZ139" i="6"/>
  <c r="S126" i="6"/>
  <c r="U126" i="6"/>
  <c r="R130" i="6"/>
  <c r="BC135" i="6"/>
  <c r="CJ135" i="6"/>
  <c r="CY135" i="6"/>
  <c r="BB136" i="6"/>
  <c r="BC136" i="6"/>
  <c r="BV140" i="6"/>
  <c r="BX137" i="6"/>
  <c r="CU138" i="6"/>
  <c r="AN135" i="6"/>
  <c r="CT135" i="6"/>
  <c r="AQ135" i="6"/>
  <c r="DB135" i="6"/>
  <c r="AX135" i="6"/>
  <c r="CR135" i="6"/>
  <c r="CK136" i="6"/>
  <c r="BR136" i="6"/>
  <c r="BK136" i="6"/>
  <c r="BT136" i="6"/>
  <c r="BA140" i="6"/>
  <c r="AU140" i="6"/>
  <c r="CB137" i="6"/>
  <c r="DD137" i="6"/>
  <c r="DB137" i="6"/>
  <c r="AR138" i="6"/>
  <c r="AM139" i="6"/>
  <c r="CN139" i="6"/>
  <c r="BD135" i="6"/>
  <c r="AO135" i="6"/>
  <c r="AY135" i="6"/>
  <c r="AO136" i="6"/>
  <c r="DA136" i="6"/>
  <c r="CH136" i="6"/>
  <c r="CM136" i="6"/>
  <c r="AQ140" i="6"/>
  <c r="CG137" i="6"/>
  <c r="CG76" i="5"/>
  <c r="CI96" i="5"/>
  <c r="CG97" i="5"/>
  <c r="BD114" i="6"/>
  <c r="V96" i="14" s="1"/>
  <c r="BD104" i="6"/>
  <c r="AX114" i="6"/>
  <c r="P96" i="14" s="1"/>
  <c r="AX110" i="6"/>
  <c r="P92" i="14" s="1"/>
  <c r="P79" i="14"/>
  <c r="P78" i="14" s="1"/>
  <c r="Y126" i="5"/>
  <c r="CG75" i="5"/>
  <c r="CH96" i="5"/>
  <c r="CJ97" i="5"/>
  <c r="CG119" i="5"/>
  <c r="AR114" i="6"/>
  <c r="J96" i="14" s="1"/>
  <c r="AR110" i="6"/>
  <c r="J92" i="14" s="1"/>
  <c r="J79" i="14"/>
  <c r="J78" i="14" s="1"/>
  <c r="AR104" i="6"/>
  <c r="CJ79" i="5"/>
  <c r="BB114" i="6"/>
  <c r="T96" i="14" s="1"/>
  <c r="BB110" i="6"/>
  <c r="T92" i="14" s="1"/>
  <c r="BB104" i="6"/>
  <c r="CY70" i="6"/>
  <c r="CX86" i="6"/>
  <c r="BP72" i="14"/>
  <c r="CZ19" i="6"/>
  <c r="CY33" i="6"/>
  <c r="BQ66" i="14" s="1"/>
  <c r="S146" i="6"/>
  <c r="R146" i="6"/>
  <c r="CG96" i="5"/>
  <c r="AS114" i="6"/>
  <c r="K96" i="14" s="1"/>
  <c r="AS104" i="6"/>
  <c r="AS110" i="6"/>
  <c r="K92" i="14" s="1"/>
  <c r="BC114" i="6"/>
  <c r="U96" i="14" s="1"/>
  <c r="BC104" i="6"/>
  <c r="BS100" i="5"/>
  <c r="BF100" i="5"/>
  <c r="AX100" i="5"/>
  <c r="BN100" i="5"/>
  <c r="BZ100" i="5"/>
  <c r="AL100" i="5"/>
  <c r="AP100" i="5"/>
  <c r="BJ100" i="5"/>
  <c r="AZ100" i="5"/>
  <c r="BX100" i="5"/>
  <c r="BT100" i="5"/>
  <c r="BI100" i="5"/>
  <c r="AM100" i="5"/>
  <c r="AN100" i="5"/>
  <c r="AJ100" i="5"/>
  <c r="AK100" i="5"/>
  <c r="BW100" i="5"/>
  <c r="AO100" i="5"/>
  <c r="BE100" i="5"/>
  <c r="CA100" i="5"/>
  <c r="CC100" i="5"/>
  <c r="BH100" i="5"/>
  <c r="BO100" i="5"/>
  <c r="BV100" i="5"/>
  <c r="AS100" i="5"/>
  <c r="BA100" i="5"/>
  <c r="AR100" i="5"/>
  <c r="AW100" i="5"/>
  <c r="BR100" i="5"/>
  <c r="AY100" i="5"/>
  <c r="BY100" i="5"/>
  <c r="BG100" i="5"/>
  <c r="BD100" i="5"/>
  <c r="AU100" i="5"/>
  <c r="AV100" i="5"/>
  <c r="AH100" i="5"/>
  <c r="BQ100" i="5"/>
  <c r="BM100" i="5"/>
  <c r="G100" i="5"/>
  <c r="H100" i="5" s="1"/>
  <c r="I100" i="5" s="1"/>
  <c r="AT100" i="5"/>
  <c r="BB100" i="5"/>
  <c r="W26" i="6"/>
  <c r="CS33" i="6"/>
  <c r="BK66" i="14" s="1"/>
  <c r="BM33" i="6"/>
  <c r="AE66" i="14" s="1"/>
  <c r="T26" i="6"/>
  <c r="Q66" i="14"/>
  <c r="S33" i="6"/>
  <c r="P65" i="14"/>
  <c r="CS60" i="6"/>
  <c r="W34" i="6"/>
  <c r="BK67" i="14"/>
  <c r="W146" i="6"/>
  <c r="V146" i="6"/>
  <c r="T79" i="14"/>
  <c r="T78" i="14" s="1"/>
  <c r="CH105" i="5"/>
  <c r="CG105" i="5"/>
  <c r="BC100" i="5"/>
  <c r="AX104" i="6"/>
  <c r="AX105" i="6" s="1"/>
  <c r="P90" i="14" s="1"/>
  <c r="G37" i="16"/>
  <c r="AI100" i="5"/>
  <c r="BL106" i="5"/>
  <c r="AJ106" i="5"/>
  <c r="BE106" i="5"/>
  <c r="AZ106" i="5"/>
  <c r="AP106" i="5"/>
  <c r="AM106" i="5"/>
  <c r="BH106" i="5"/>
  <c r="BK106" i="5"/>
  <c r="AT106" i="5"/>
  <c r="CB106" i="5"/>
  <c r="AV106" i="5"/>
  <c r="AS106" i="5"/>
  <c r="BW106" i="5"/>
  <c r="BB106" i="5"/>
  <c r="BJ106" i="5"/>
  <c r="AR106" i="5"/>
  <c r="AU106" i="5"/>
  <c r="BC106" i="5"/>
  <c r="AO106" i="5"/>
  <c r="BZ106" i="5"/>
  <c r="BS106" i="5"/>
  <c r="BU106" i="5"/>
  <c r="CC106" i="5"/>
  <c r="BA106" i="5"/>
  <c r="AX106" i="5"/>
  <c r="G106" i="5"/>
  <c r="H106" i="5" s="1"/>
  <c r="I106" i="5" s="1"/>
  <c r="AK106" i="5"/>
  <c r="AH106" i="5"/>
  <c r="CG106" i="5" s="1"/>
  <c r="AQ106" i="5"/>
  <c r="AN106" i="5"/>
  <c r="BG106" i="5"/>
  <c r="CI106" i="5" s="1"/>
  <c r="BN106" i="5"/>
  <c r="AY65" i="14"/>
  <c r="L79" i="14"/>
  <c r="L78" i="14" s="1"/>
  <c r="V79" i="14"/>
  <c r="AV110" i="6"/>
  <c r="N92" i="14" s="1"/>
  <c r="AT104" i="6"/>
  <c r="K79" i="14"/>
  <c r="K78" i="14" s="1"/>
  <c r="AT114" i="6"/>
  <c r="L96" i="14" s="1"/>
  <c r="BV106" i="5"/>
  <c r="BI106" i="5"/>
  <c r="CI120" i="5"/>
  <c r="CG79" i="5"/>
  <c r="BP106" i="5"/>
  <c r="BO106" i="5"/>
  <c r="AI106" i="5"/>
  <c r="BU100" i="5"/>
  <c r="AQ100" i="5"/>
  <c r="AY106" i="5"/>
  <c r="AY114" i="6"/>
  <c r="Q96" i="14" s="1"/>
  <c r="AY104" i="6"/>
  <c r="AC88" i="5"/>
  <c r="G79" i="14"/>
  <c r="G78" i="14" s="1"/>
  <c r="AO104" i="6"/>
  <c r="BK100" i="5"/>
  <c r="T128" i="5"/>
  <c r="CF124" i="5"/>
  <c r="AR111" i="5"/>
  <c r="AS111" i="5"/>
  <c r="AQ111" i="5"/>
  <c r="AW111" i="5"/>
  <c r="BG111" i="5"/>
  <c r="AT111" i="5"/>
  <c r="AZ111" i="5"/>
  <c r="AX111" i="5"/>
  <c r="AJ111" i="5"/>
  <c r="BD111" i="5"/>
  <c r="BO111" i="5"/>
  <c r="CI111" i="5" s="1"/>
  <c r="BX111" i="5"/>
  <c r="BC111" i="5"/>
  <c r="BZ111" i="5"/>
  <c r="BS111" i="5"/>
  <c r="CJ111" i="5" s="1"/>
  <c r="CC111" i="5"/>
  <c r="AK111" i="5"/>
  <c r="AL111" i="5"/>
  <c r="AM111" i="5"/>
  <c r="CF24" i="5"/>
  <c r="CF64" i="5" s="1"/>
  <c r="P98" i="5"/>
  <c r="P77" i="5"/>
  <c r="P128" i="5" s="1"/>
  <c r="N117" i="5"/>
  <c r="N108" i="5"/>
  <c r="N98" i="5"/>
  <c r="N77" i="5"/>
  <c r="N128" i="5" s="1"/>
  <c r="K88" i="5"/>
  <c r="K128" i="5" s="1"/>
  <c r="CE125" i="5"/>
  <c r="CE114" i="5"/>
  <c r="CE110" i="5"/>
  <c r="CE104" i="5"/>
  <c r="J108" i="5"/>
  <c r="J98" i="5"/>
  <c r="CE90" i="5"/>
  <c r="CE84" i="5"/>
  <c r="CE80" i="5"/>
  <c r="CE74" i="5"/>
  <c r="J77" i="5"/>
  <c r="CE70" i="5"/>
  <c r="CJ64" i="5"/>
  <c r="CB64" i="5"/>
  <c r="CA64" i="5"/>
  <c r="BZ64" i="5"/>
  <c r="BX64" i="5"/>
  <c r="BW64" i="5"/>
  <c r="BU64" i="5"/>
  <c r="BK95" i="14"/>
  <c r="W113" i="6"/>
  <c r="H95" i="14" s="1"/>
  <c r="AW65" i="5"/>
  <c r="AW64" i="5"/>
  <c r="AL65" i="5"/>
  <c r="AL64" i="5"/>
  <c r="T122" i="6"/>
  <c r="AI64" i="5"/>
  <c r="AF64" i="5"/>
  <c r="AB64" i="5"/>
  <c r="AA64" i="5"/>
  <c r="X64" i="5"/>
  <c r="W64" i="5"/>
  <c r="V64" i="5"/>
  <c r="U108" i="5"/>
  <c r="T64" i="5"/>
  <c r="S108" i="5"/>
  <c r="S77" i="5"/>
  <c r="S128" i="5" s="1"/>
  <c r="R117" i="5"/>
  <c r="R98" i="5"/>
  <c r="R88" i="5"/>
  <c r="Q117" i="5"/>
  <c r="Q98" i="5"/>
  <c r="Q88" i="5"/>
  <c r="AF121" i="5"/>
  <c r="Y121" i="5"/>
  <c r="AG121" i="5"/>
  <c r="AG126" i="5" s="1"/>
  <c r="W121" i="5"/>
  <c r="AB121" i="5"/>
  <c r="AB126" i="5" s="1"/>
  <c r="AD121" i="5"/>
  <c r="AD126" i="5" s="1"/>
  <c r="Z121" i="5"/>
  <c r="Z126" i="5" s="1"/>
  <c r="F121" i="5"/>
  <c r="AE121" i="5"/>
  <c r="AA121" i="5"/>
  <c r="AC121" i="5"/>
  <c r="AC126" i="5" s="1"/>
  <c r="F114" i="5"/>
  <c r="X114" i="5"/>
  <c r="V114" i="5"/>
  <c r="Z114" i="5"/>
  <c r="Y114" i="5"/>
  <c r="W114" i="5"/>
  <c r="AE114" i="5"/>
  <c r="AF114" i="5"/>
  <c r="AC114" i="5"/>
  <c r="F74" i="5"/>
  <c r="V74" i="5"/>
  <c r="AD74" i="5"/>
  <c r="AE74" i="5"/>
  <c r="Y74" i="5"/>
  <c r="AA74" i="5"/>
  <c r="AC74" i="5"/>
  <c r="W74" i="5"/>
  <c r="W70" i="5"/>
  <c r="AF70" i="5"/>
  <c r="AG70" i="5"/>
  <c r="AG77" i="5" s="1"/>
  <c r="X70" i="5"/>
  <c r="AE70" i="5"/>
  <c r="F70" i="5"/>
  <c r="AA70" i="5"/>
  <c r="AD70" i="5"/>
  <c r="AG64" i="5"/>
  <c r="K126" i="5"/>
  <c r="U126" i="5"/>
  <c r="Q126" i="5"/>
  <c r="BT64" i="5"/>
  <c r="BD64" i="5"/>
  <c r="AZ64" i="5"/>
  <c r="AN64" i="5"/>
  <c r="AJ64" i="5"/>
  <c r="BH65" i="14"/>
  <c r="BU40" i="6"/>
  <c r="U24" i="6"/>
  <c r="V65" i="14"/>
  <c r="BN68" i="14"/>
  <c r="W35" i="6"/>
  <c r="D66" i="14"/>
  <c r="R33" i="6"/>
  <c r="Z54" i="6"/>
  <c r="Q52" i="6"/>
  <c r="F24" i="16" s="1"/>
  <c r="E94" i="14"/>
  <c r="I37" i="16"/>
  <c r="K64" i="5"/>
  <c r="M64" i="5"/>
  <c r="P126" i="5"/>
  <c r="O98" i="5"/>
  <c r="O88" i="5"/>
  <c r="O128" i="5" s="1"/>
  <c r="M108" i="5"/>
  <c r="M77" i="5"/>
  <c r="K98" i="5"/>
  <c r="CE124" i="5"/>
  <c r="CE120" i="5"/>
  <c r="CE113" i="5"/>
  <c r="CE103" i="5"/>
  <c r="CE97" i="5"/>
  <c r="CE93" i="5"/>
  <c r="CE87" i="5"/>
  <c r="CE83" i="5"/>
  <c r="CE79" i="5"/>
  <c r="J88" i="5"/>
  <c r="CE73" i="5"/>
  <c r="C95" i="14"/>
  <c r="G38" i="16"/>
  <c r="D37" i="12"/>
  <c r="C39" i="12"/>
  <c r="C40" i="12" s="1"/>
  <c r="C41" i="12" s="1"/>
  <c r="AE113" i="5"/>
  <c r="F113" i="5"/>
  <c r="AC113" i="5"/>
  <c r="AC117" i="5" s="1"/>
  <c r="V113" i="5"/>
  <c r="W113" i="5"/>
  <c r="AF113" i="5"/>
  <c r="X113" i="5"/>
  <c r="AA113" i="5"/>
  <c r="F110" i="5"/>
  <c r="AF110" i="5"/>
  <c r="AF117" i="5" s="1"/>
  <c r="AA110" i="5"/>
  <c r="X110" i="5"/>
  <c r="AD110" i="5"/>
  <c r="Y110" i="5"/>
  <c r="Y117" i="5" s="1"/>
  <c r="Z110" i="5"/>
  <c r="AE110" i="5"/>
  <c r="V110" i="5"/>
  <c r="AG110" i="5"/>
  <c r="AG117" i="5" s="1"/>
  <c r="F104" i="5"/>
  <c r="AA104" i="5"/>
  <c r="AF104" i="5"/>
  <c r="W104" i="5"/>
  <c r="W108" i="5" s="1"/>
  <c r="AB104" i="5"/>
  <c r="AB108" i="5" s="1"/>
  <c r="AE104" i="5"/>
  <c r="V104" i="5"/>
  <c r="AG104" i="5"/>
  <c r="AC104" i="5"/>
  <c r="AA101" i="5"/>
  <c r="W101" i="5"/>
  <c r="AF101" i="5"/>
  <c r="Y101" i="5"/>
  <c r="AG101" i="5"/>
  <c r="V101" i="5"/>
  <c r="F101" i="5"/>
  <c r="X101" i="5"/>
  <c r="Z101" i="5"/>
  <c r="AD101" i="5"/>
  <c r="Y95" i="5"/>
  <c r="Y98" i="5" s="1"/>
  <c r="X95" i="5"/>
  <c r="AA95" i="5"/>
  <c r="Z95" i="5"/>
  <c r="AD95" i="5"/>
  <c r="V95" i="5"/>
  <c r="AG95" i="5"/>
  <c r="W95" i="5"/>
  <c r="AB95" i="5"/>
  <c r="F95" i="5"/>
  <c r="AF95" i="5"/>
  <c r="AC95" i="5"/>
  <c r="W92" i="5"/>
  <c r="Z92" i="5"/>
  <c r="AD92" i="5"/>
  <c r="AF92" i="5"/>
  <c r="AG92" i="5"/>
  <c r="F92" i="5"/>
  <c r="AE92" i="5"/>
  <c r="AA92" i="5"/>
  <c r="AA98" i="5" s="1"/>
  <c r="AC92" i="5"/>
  <c r="V92" i="5"/>
  <c r="Y92" i="5"/>
  <c r="X86" i="5"/>
  <c r="AF86" i="5"/>
  <c r="AB86" i="5"/>
  <c r="F86" i="5"/>
  <c r="Z86" i="5"/>
  <c r="AE86" i="5"/>
  <c r="Y86" i="5"/>
  <c r="W86" i="5"/>
  <c r="AG86" i="5"/>
  <c r="AA86" i="5"/>
  <c r="AA82" i="5"/>
  <c r="AG82" i="5"/>
  <c r="AG88" i="5" s="1"/>
  <c r="F82" i="5"/>
  <c r="AD82" i="5"/>
  <c r="AF82" i="5"/>
  <c r="W82" i="5"/>
  <c r="CF82" i="5" s="1"/>
  <c r="X82" i="5"/>
  <c r="Z82" i="5"/>
  <c r="AE82" i="5"/>
  <c r="AG73" i="5"/>
  <c r="F73" i="5"/>
  <c r="AD73" i="5"/>
  <c r="Z73" i="5"/>
  <c r="Z77" i="5" s="1"/>
  <c r="V73" i="5"/>
  <c r="AE73" i="5"/>
  <c r="Y73" i="5"/>
  <c r="AC73" i="5"/>
  <c r="X73" i="5"/>
  <c r="CE119" i="5"/>
  <c r="J126" i="5"/>
  <c r="CE126" i="5" s="1"/>
  <c r="Z81" i="5"/>
  <c r="F81" i="5"/>
  <c r="AC81" i="5"/>
  <c r="X81" i="5"/>
  <c r="AA81" i="5"/>
  <c r="V81" i="5"/>
  <c r="AB81" i="5"/>
  <c r="W81" i="5"/>
  <c r="W88" i="5" s="1"/>
  <c r="AD81" i="5"/>
  <c r="BK64" i="5"/>
  <c r="BZ58" i="6"/>
  <c r="AR65" i="14"/>
  <c r="AT65" i="14"/>
  <c r="M65" i="14"/>
  <c r="AP60" i="6"/>
  <c r="H67" i="14"/>
  <c r="AM52" i="6"/>
  <c r="AM61" i="6" s="1"/>
  <c r="R44" i="6"/>
  <c r="AU61" i="6"/>
  <c r="G36" i="16"/>
  <c r="C93" i="14"/>
  <c r="U35" i="6"/>
  <c r="M35" i="6" s="1"/>
  <c r="S78" i="14"/>
  <c r="CJ96" i="5"/>
  <c r="CI107" i="5"/>
  <c r="BW111" i="5"/>
  <c r="BU111" i="5"/>
  <c r="BV111" i="5"/>
  <c r="AH111" i="5"/>
  <c r="CG111" i="5" s="1"/>
  <c r="BQ111" i="5"/>
  <c r="BB111" i="5"/>
  <c r="CJ102" i="5"/>
  <c r="CH102" i="5"/>
  <c r="AN111" i="5"/>
  <c r="AO111" i="5"/>
  <c r="W73" i="5"/>
  <c r="AE81" i="5"/>
  <c r="Y70" i="5"/>
  <c r="Y77" i="5" s="1"/>
  <c r="AE95" i="5"/>
  <c r="BE64" i="5"/>
  <c r="CC64" i="5"/>
  <c r="Y81" i="5"/>
  <c r="Y104" i="5"/>
  <c r="AG113" i="5"/>
  <c r="AG114" i="5"/>
  <c r="AF74" i="5"/>
  <c r="AB92" i="5"/>
  <c r="Y82" i="5"/>
  <c r="AD86" i="5"/>
  <c r="BZ93" i="5"/>
  <c r="AJ93" i="5"/>
  <c r="BF93" i="5"/>
  <c r="BE93" i="5"/>
  <c r="AM93" i="5"/>
  <c r="AK93" i="5"/>
  <c r="BC93" i="5"/>
  <c r="AQ93" i="5"/>
  <c r="BM93" i="5"/>
  <c r="BU93" i="5"/>
  <c r="BK93" i="5"/>
  <c r="BH93" i="5"/>
  <c r="BQ93" i="5"/>
  <c r="CC93" i="5"/>
  <c r="BD93" i="5"/>
  <c r="AI93" i="5"/>
  <c r="AY93" i="5"/>
  <c r="AX93" i="5"/>
  <c r="BR93" i="5"/>
  <c r="BW93" i="5"/>
  <c r="BX93" i="5"/>
  <c r="AV93" i="5"/>
  <c r="BJ93" i="5"/>
  <c r="AO93" i="5"/>
  <c r="BS93" i="5"/>
  <c r="CB93" i="5"/>
  <c r="BP93" i="5"/>
  <c r="AU93" i="5"/>
  <c r="BT93" i="5"/>
  <c r="AT93" i="5"/>
  <c r="CF79" i="5"/>
  <c r="AD113" i="5"/>
  <c r="Y108" i="5"/>
  <c r="BE65" i="5"/>
  <c r="AB82" i="5"/>
  <c r="AS76" i="5"/>
  <c r="AV76" i="5"/>
  <c r="BY76" i="5"/>
  <c r="AZ76" i="5"/>
  <c r="BF76" i="5"/>
  <c r="CB76" i="5"/>
  <c r="BP76" i="5"/>
  <c r="AU76" i="5"/>
  <c r="BK76" i="5"/>
  <c r="BB76" i="5"/>
  <c r="AP76" i="5"/>
  <c r="CC76" i="5"/>
  <c r="BD76" i="5"/>
  <c r="BX76" i="5"/>
  <c r="AQ76" i="5"/>
  <c r="AR76" i="5"/>
  <c r="AI76" i="5"/>
  <c r="BS76" i="5"/>
  <c r="CJ76" i="5" s="1"/>
  <c r="AK76" i="5"/>
  <c r="BJ76" i="5"/>
  <c r="BH76" i="5"/>
  <c r="AY76" i="5"/>
  <c r="BC76" i="5"/>
  <c r="AN76" i="5"/>
  <c r="L126" i="5"/>
  <c r="L117" i="5"/>
  <c r="CE117" i="5" s="1"/>
  <c r="CE122" i="5"/>
  <c r="CE115" i="5"/>
  <c r="CE91" i="5"/>
  <c r="CE102" i="5"/>
  <c r="CE92" i="5"/>
  <c r="CE72" i="5"/>
  <c r="AH64" i="5"/>
  <c r="AE64" i="5"/>
  <c r="AC64" i="5"/>
  <c r="U88" i="5"/>
  <c r="R126" i="5"/>
  <c r="BB64" i="5"/>
  <c r="AP64" i="5"/>
  <c r="AL8" i="6"/>
  <c r="AK42" i="6"/>
  <c r="BD65" i="14"/>
  <c r="BR40" i="6"/>
  <c r="BK61" i="6"/>
  <c r="AC68" i="14"/>
  <c r="I68" i="14"/>
  <c r="AQ61" i="6"/>
  <c r="BA114" i="6"/>
  <c r="S96" i="14" s="1"/>
  <c r="BA110" i="6"/>
  <c r="S92" i="14" s="1"/>
  <c r="CH24" i="5"/>
  <c r="CH64" i="5" s="1"/>
  <c r="D22" i="12"/>
  <c r="D29" i="12" s="1"/>
  <c r="M88" i="5"/>
  <c r="L98" i="5"/>
  <c r="L128" i="5" s="1"/>
  <c r="CE105" i="5"/>
  <c r="BI64" i="5"/>
  <c r="BE103" i="5"/>
  <c r="BD103" i="5"/>
  <c r="BN103" i="5"/>
  <c r="AS103" i="5"/>
  <c r="BJ103" i="5"/>
  <c r="BC103" i="5"/>
  <c r="BB103" i="5"/>
  <c r="G103" i="5"/>
  <c r="H103" i="5" s="1"/>
  <c r="I103" i="5" s="1"/>
  <c r="BW103" i="5"/>
  <c r="AN103" i="5"/>
  <c r="AM103" i="5"/>
  <c r="AY103" i="5"/>
  <c r="AH103" i="5"/>
  <c r="BZ103" i="5"/>
  <c r="BH103" i="5"/>
  <c r="CI103" i="5" s="1"/>
  <c r="AR103" i="5"/>
  <c r="BP103" i="5"/>
  <c r="BL103" i="5"/>
  <c r="CA103" i="5"/>
  <c r="BT103" i="5"/>
  <c r="CJ103" i="5" s="1"/>
  <c r="AU103" i="5"/>
  <c r="AT103" i="5"/>
  <c r="CH103" i="5" s="1"/>
  <c r="BM103" i="5"/>
  <c r="Z64" i="5"/>
  <c r="Q77" i="5"/>
  <c r="W116" i="5"/>
  <c r="W117" i="5" s="1"/>
  <c r="F116" i="5"/>
  <c r="AE116" i="5"/>
  <c r="Z116" i="5"/>
  <c r="V116" i="5"/>
  <c r="Y116" i="5"/>
  <c r="X107" i="5"/>
  <c r="V107" i="5"/>
  <c r="AF107" i="5"/>
  <c r="AA107" i="5"/>
  <c r="AE107" i="5"/>
  <c r="AE100" i="5"/>
  <c r="AE108" i="5" s="1"/>
  <c r="AA100" i="5"/>
  <c r="AA108" i="5" s="1"/>
  <c r="X100" i="5"/>
  <c r="V100" i="5"/>
  <c r="AD100" i="5"/>
  <c r="AD108" i="5" s="1"/>
  <c r="AD91" i="5"/>
  <c r="AD98" i="5" s="1"/>
  <c r="AF91" i="5"/>
  <c r="V91" i="5"/>
  <c r="W91" i="5"/>
  <c r="W98" i="5" s="1"/>
  <c r="X91" i="5"/>
  <c r="X98" i="5" s="1"/>
  <c r="Z91" i="5"/>
  <c r="AA76" i="5"/>
  <c r="Z76" i="5"/>
  <c r="AE76" i="5"/>
  <c r="X76" i="5"/>
  <c r="AX64" i="5"/>
  <c r="P68" i="14"/>
  <c r="AX61" i="6"/>
  <c r="J65" i="14"/>
  <c r="CD61" i="6"/>
  <c r="AV68" i="14"/>
  <c r="BD67" i="14"/>
  <c r="CL60" i="6"/>
  <c r="AW51" i="6"/>
  <c r="S51" i="6" s="1"/>
  <c r="H23" i="16" s="1"/>
  <c r="S43" i="6"/>
  <c r="AP101" i="6"/>
  <c r="AP98" i="6"/>
  <c r="AT101" i="6"/>
  <c r="AT98" i="6"/>
  <c r="AJ94" i="5"/>
  <c r="AM94" i="5"/>
  <c r="AH94" i="5"/>
  <c r="E29" i="12"/>
  <c r="CG24" i="5"/>
  <c r="CG64" i="5" s="1"/>
  <c r="F22" i="12"/>
  <c r="J64" i="5"/>
  <c r="N64" i="5"/>
  <c r="P64" i="5"/>
  <c r="CE101" i="5"/>
  <c r="CE96" i="5"/>
  <c r="CE76" i="5"/>
  <c r="CI34" i="5"/>
  <c r="CI65" i="5" s="1"/>
  <c r="BQ65" i="5"/>
  <c r="BM64" i="5"/>
  <c r="S122" i="6"/>
  <c r="F123" i="5"/>
  <c r="AC123" i="5"/>
  <c r="AE123" i="5"/>
  <c r="AB123" i="5"/>
  <c r="X123" i="5"/>
  <c r="X126" i="5" s="1"/>
  <c r="W123" i="5"/>
  <c r="AF85" i="5"/>
  <c r="Z85" i="5"/>
  <c r="AD85" i="5"/>
  <c r="F85" i="5"/>
  <c r="V85" i="5"/>
  <c r="CF85" i="5" s="1"/>
  <c r="AG85" i="5"/>
  <c r="AC85" i="5"/>
  <c r="X80" i="5"/>
  <c r="AF80" i="5"/>
  <c r="AF88" i="5" s="1"/>
  <c r="AE80" i="5"/>
  <c r="F80" i="5"/>
  <c r="Z80" i="5"/>
  <c r="Y80" i="5"/>
  <c r="Y88" i="5" s="1"/>
  <c r="F72" i="5"/>
  <c r="AD72" i="5"/>
  <c r="AF72" i="5"/>
  <c r="AB72" i="5"/>
  <c r="AB77" i="5" s="1"/>
  <c r="V72" i="5"/>
  <c r="Y72" i="5"/>
  <c r="BR64" i="5"/>
  <c r="AR68" i="14"/>
  <c r="BZ61" i="6"/>
  <c r="U146" i="6"/>
  <c r="T146" i="6"/>
  <c r="R87" i="6"/>
  <c r="M78" i="14"/>
  <c r="CC91" i="5"/>
  <c r="BX91" i="5"/>
  <c r="BR91" i="5"/>
  <c r="CJ91" i="5" s="1"/>
  <c r="G91" i="5"/>
  <c r="H91" i="5" s="1"/>
  <c r="I91" i="5" s="1"/>
  <c r="AT91" i="5"/>
  <c r="AY91" i="5"/>
  <c r="BO91" i="5"/>
  <c r="AV91" i="5"/>
  <c r="BF91" i="5"/>
  <c r="BM91" i="5"/>
  <c r="AN91" i="5"/>
  <c r="CG91" i="5" s="1"/>
  <c r="AR91" i="5"/>
  <c r="AZ94" i="5"/>
  <c r="CB94" i="5"/>
  <c r="AY94" i="5"/>
  <c r="BX94" i="5"/>
  <c r="BL94" i="5"/>
  <c r="CI94" i="5" s="1"/>
  <c r="AX94" i="5"/>
  <c r="BU94" i="5"/>
  <c r="CJ94" i="5" s="1"/>
  <c r="BM94" i="5"/>
  <c r="BC94" i="5"/>
  <c r="AR94" i="5"/>
  <c r="AL94" i="5"/>
  <c r="BT107" i="5"/>
  <c r="CC107" i="5"/>
  <c r="BR107" i="5"/>
  <c r="CA107" i="5"/>
  <c r="AQ107" i="5"/>
  <c r="BJ107" i="5"/>
  <c r="BA107" i="5"/>
  <c r="AR107" i="5"/>
  <c r="CG107" i="5" s="1"/>
  <c r="BH107" i="5"/>
  <c r="BO107" i="5"/>
  <c r="AX107" i="5"/>
  <c r="CH107" i="5" s="1"/>
  <c r="AM104" i="6"/>
  <c r="AM114" i="6"/>
  <c r="R114" i="6" s="1"/>
  <c r="AW114" i="6"/>
  <c r="AW104" i="6"/>
  <c r="AU114" i="6"/>
  <c r="M96" i="14" s="1"/>
  <c r="AU110" i="6"/>
  <c r="M92" i="14" s="1"/>
  <c r="K108" i="5"/>
  <c r="AD76" i="5"/>
  <c r="BQ64" i="5"/>
  <c r="AB80" i="5"/>
  <c r="AB88" i="5" s="1"/>
  <c r="AB91" i="5"/>
  <c r="AC91" i="5"/>
  <c r="AH122" i="5"/>
  <c r="CG122" i="5" s="1"/>
  <c r="AM122" i="5"/>
  <c r="BP119" i="5"/>
  <c r="CI119" i="5" s="1"/>
  <c r="BW119" i="5"/>
  <c r="CJ119" i="5" s="1"/>
  <c r="AA72" i="5"/>
  <c r="W72" i="5"/>
  <c r="AD116" i="5"/>
  <c r="AC100" i="5"/>
  <c r="AG100" i="5"/>
  <c r="AG108" i="5" s="1"/>
  <c r="AX103" i="5"/>
  <c r="AK103" i="5"/>
  <c r="W107" i="5"/>
  <c r="X116" i="5"/>
  <c r="BX103" i="5"/>
  <c r="BI103" i="5"/>
  <c r="BA103" i="5"/>
  <c r="BK103" i="5"/>
  <c r="AB85" i="5"/>
  <c r="Z107" i="5"/>
  <c r="BV103" i="5"/>
  <c r="D21" i="11"/>
  <c r="D27" i="11" s="1"/>
  <c r="I67" i="14"/>
  <c r="AQ60" i="6"/>
  <c r="J67" i="14"/>
  <c r="AR60" i="6"/>
  <c r="F68" i="14"/>
  <c r="AN61" i="6"/>
  <c r="W67" i="14"/>
  <c r="BE60" i="6"/>
  <c r="S28" i="6"/>
  <c r="AW35" i="6"/>
  <c r="AU67" i="14"/>
  <c r="CC60" i="6"/>
  <c r="BW61" i="6"/>
  <c r="AO68" i="14"/>
  <c r="AW68" i="14"/>
  <c r="CE61" i="6"/>
  <c r="BG68" i="14"/>
  <c r="CO61" i="6"/>
  <c r="BQ67" i="14"/>
  <c r="CY60" i="6"/>
  <c r="AM48" i="6"/>
  <c r="AM57" i="6" s="1"/>
  <c r="AN48" i="6"/>
  <c r="AN57" i="6" s="1"/>
  <c r="CU49" i="6"/>
  <c r="CE49" i="6"/>
  <c r="CE58" i="6" s="1"/>
  <c r="BO49" i="6"/>
  <c r="AY49" i="6"/>
  <c r="CB49" i="6"/>
  <c r="CB58" i="6" s="1"/>
  <c r="CX49" i="6"/>
  <c r="CH49" i="6"/>
  <c r="BR49" i="6"/>
  <c r="DC49" i="6"/>
  <c r="CI49" i="6"/>
  <c r="CI58" i="6" s="1"/>
  <c r="BK49" i="6"/>
  <c r="BK58" i="6" s="1"/>
  <c r="AQ49" i="6"/>
  <c r="AQ58" i="6" s="1"/>
  <c r="DB49" i="6"/>
  <c r="CD49" i="6"/>
  <c r="BJ49" i="6"/>
  <c r="AN49" i="6"/>
  <c r="DD49" i="6"/>
  <c r="CJ49" i="6"/>
  <c r="AP49" i="6"/>
  <c r="CO49" i="6"/>
  <c r="CO58" i="6" s="1"/>
  <c r="BY49" i="6"/>
  <c r="BY58" i="6" s="1"/>
  <c r="BE49" i="6"/>
  <c r="BE58" i="6" s="1"/>
  <c r="BT49" i="6"/>
  <c r="CQ49" i="6"/>
  <c r="BS49" i="6"/>
  <c r="AU49" i="6"/>
  <c r="AU58" i="6" s="1"/>
  <c r="CP49" i="6"/>
  <c r="CP58" i="6" s="1"/>
  <c r="BN49" i="6"/>
  <c r="AR49" i="6"/>
  <c r="AR58" i="6" s="1"/>
  <c r="CV49" i="6"/>
  <c r="BD49" i="6"/>
  <c r="BD58" i="6" s="1"/>
  <c r="CK49" i="6"/>
  <c r="BQ49" i="6"/>
  <c r="BQ58" i="6" s="1"/>
  <c r="AO49" i="6"/>
  <c r="AO58" i="6" s="1"/>
  <c r="AL49" i="6"/>
  <c r="CM49" i="6"/>
  <c r="BG49" i="6"/>
  <c r="BG58" i="6" s="1"/>
  <c r="BL49" i="6"/>
  <c r="CL49" i="6"/>
  <c r="CL58" i="6" s="1"/>
  <c r="BF49" i="6"/>
  <c r="AV49" i="6"/>
  <c r="AV58" i="6" s="1"/>
  <c r="CR49" i="6"/>
  <c r="DA49" i="6"/>
  <c r="CG49" i="6"/>
  <c r="CG58" i="6" s="1"/>
  <c r="BM49" i="6"/>
  <c r="AS49" i="6"/>
  <c r="AT49" i="6"/>
  <c r="AT58" i="6" s="1"/>
  <c r="BW49" i="6"/>
  <c r="BW58" i="6" s="1"/>
  <c r="CT49" i="6"/>
  <c r="AX49" i="6"/>
  <c r="AX58" i="6" s="1"/>
  <c r="BP49" i="6"/>
  <c r="BU49" i="6"/>
  <c r="BX49" i="6"/>
  <c r="BX58" i="6" s="1"/>
  <c r="BW51" i="6"/>
  <c r="BW60" i="6" s="1"/>
  <c r="U43" i="6"/>
  <c r="AM98" i="6"/>
  <c r="AM101" i="6"/>
  <c r="BM94" i="14"/>
  <c r="W112" i="6"/>
  <c r="H94" i="14" s="1"/>
  <c r="AN94" i="14"/>
  <c r="U112" i="6"/>
  <c r="BL93" i="14"/>
  <c r="W111" i="6"/>
  <c r="H93" i="14" s="1"/>
  <c r="Q93" i="14"/>
  <c r="S111" i="6"/>
  <c r="AR90" i="5"/>
  <c r="BL90" i="5"/>
  <c r="G90" i="5"/>
  <c r="H90" i="5" s="1"/>
  <c r="I90" i="5" s="1"/>
  <c r="AN90" i="5"/>
  <c r="BW90" i="5"/>
  <c r="CJ90" i="5" s="1"/>
  <c r="AT90" i="5"/>
  <c r="BE120" i="5"/>
  <c r="BV120" i="5"/>
  <c r="CJ120" i="5" s="1"/>
  <c r="AQ120" i="5"/>
  <c r="AN120" i="5"/>
  <c r="CG120" i="5" s="1"/>
  <c r="AU120" i="5"/>
  <c r="CH120" i="5" s="1"/>
  <c r="BY120" i="5"/>
  <c r="AW120" i="5"/>
  <c r="B11" i="11"/>
  <c r="G10" i="11"/>
  <c r="C22" i="12"/>
  <c r="C29" i="12" s="1"/>
  <c r="C26" i="11"/>
  <c r="G26" i="11" s="1"/>
  <c r="G25" i="11"/>
  <c r="BC64" i="5"/>
  <c r="AY64" i="5"/>
  <c r="AU64" i="5"/>
  <c r="AR64" i="5"/>
  <c r="U64" i="5"/>
  <c r="F125" i="5"/>
  <c r="AC125" i="5"/>
  <c r="AA125" i="5"/>
  <c r="X125" i="5"/>
  <c r="CF125" i="5" s="1"/>
  <c r="V122" i="5"/>
  <c r="CF122" i="5" s="1"/>
  <c r="AC122" i="5"/>
  <c r="W122" i="5"/>
  <c r="AF122" i="5"/>
  <c r="X115" i="5"/>
  <c r="CF115" i="5" s="1"/>
  <c r="F115" i="5"/>
  <c r="AE115" i="5"/>
  <c r="Y115" i="5"/>
  <c r="F112" i="5"/>
  <c r="AG112" i="5"/>
  <c r="AA112" i="5"/>
  <c r="CF112" i="5" s="1"/>
  <c r="Y106" i="5"/>
  <c r="X106" i="5"/>
  <c r="CF106" i="5" s="1"/>
  <c r="AA106" i="5"/>
  <c r="AC106" i="5"/>
  <c r="AG103" i="5"/>
  <c r="Z103" i="5"/>
  <c r="CF103" i="5" s="1"/>
  <c r="Z97" i="5"/>
  <c r="AB97" i="5"/>
  <c r="AF97" i="5"/>
  <c r="AG97" i="5"/>
  <c r="Y97" i="5"/>
  <c r="CF97" i="5" s="1"/>
  <c r="V94" i="5"/>
  <c r="W94" i="5"/>
  <c r="AG90" i="5"/>
  <c r="AG98" i="5" s="1"/>
  <c r="AF90" i="5"/>
  <c r="AE90" i="5"/>
  <c r="AE98" i="5" s="1"/>
  <c r="W84" i="5"/>
  <c r="AB84" i="5"/>
  <c r="CF84" i="5" s="1"/>
  <c r="F84" i="5"/>
  <c r="AD84" i="5"/>
  <c r="AF75" i="5"/>
  <c r="V75" i="5"/>
  <c r="CF75" i="5" s="1"/>
  <c r="AE75" i="5"/>
  <c r="AA75" i="5"/>
  <c r="W75" i="5"/>
  <c r="CF58" i="6"/>
  <c r="AP65" i="14"/>
  <c r="BM68" i="14"/>
  <c r="CU61" i="6"/>
  <c r="CE60" i="6"/>
  <c r="AW67" i="14"/>
  <c r="AV61" i="6"/>
  <c r="K68" i="14"/>
  <c r="AS61" i="6"/>
  <c r="W68" i="14"/>
  <c r="BE61" i="6"/>
  <c r="CA60" i="6"/>
  <c r="AS67" i="14"/>
  <c r="BB52" i="6"/>
  <c r="BB61" i="6" s="1"/>
  <c r="S44" i="6"/>
  <c r="V43" i="6"/>
  <c r="AR101" i="6"/>
  <c r="AR98" i="6"/>
  <c r="AV98" i="6"/>
  <c r="AB153" i="6"/>
  <c r="AB156" i="6" s="1"/>
  <c r="AB149" i="6"/>
  <c r="Y149" i="6"/>
  <c r="Y153" i="6"/>
  <c r="Y156" i="6" s="1"/>
  <c r="AZ107" i="6"/>
  <c r="S107" i="6" s="1"/>
  <c r="H33" i="16" s="1"/>
  <c r="S95" i="6"/>
  <c r="BT89" i="6"/>
  <c r="T89" i="6" s="1"/>
  <c r="L73" i="6"/>
  <c r="C21" i="11"/>
  <c r="O25" i="6"/>
  <c r="CQ25" i="6"/>
  <c r="CQ32" i="6" s="1"/>
  <c r="CJ25" i="6"/>
  <c r="CJ32" i="6" s="1"/>
  <c r="CJ58" i="6" s="1"/>
  <c r="CH25" i="6"/>
  <c r="CH32" i="6" s="1"/>
  <c r="AM37" i="6"/>
  <c r="AM109" i="6" s="1"/>
  <c r="BL58" i="6"/>
  <c r="CN61" i="6"/>
  <c r="CY61" i="6"/>
  <c r="AN58" i="6"/>
  <c r="CG61" i="6"/>
  <c r="AG67" i="14"/>
  <c r="BO60" i="6"/>
  <c r="BJ61" i="6"/>
  <c r="CD60" i="6"/>
  <c r="AU68" i="14"/>
  <c r="CC61" i="6"/>
  <c r="S52" i="6"/>
  <c r="H24" i="16" s="1"/>
  <c r="V41" i="6"/>
  <c r="CH60" i="6"/>
  <c r="AB120" i="6"/>
  <c r="Y120" i="6"/>
  <c r="Z119" i="6"/>
  <c r="AG119" i="6"/>
  <c r="Q158" i="6"/>
  <c r="AZ98" i="6"/>
  <c r="AZ101" i="6"/>
  <c r="AZ103" i="6" s="1"/>
  <c r="AZ105" i="6" s="1"/>
  <c r="R90" i="14" s="1"/>
  <c r="AW98" i="6"/>
  <c r="AW101" i="6"/>
  <c r="AW103" i="6" s="1"/>
  <c r="AW105" i="6" s="1"/>
  <c r="AO17" i="6"/>
  <c r="V24" i="6"/>
  <c r="BF32" i="6"/>
  <c r="CI61" i="6"/>
  <c r="BJ60" i="6"/>
  <c r="AL34" i="6"/>
  <c r="AL60" i="6" s="1"/>
  <c r="R27" i="6"/>
  <c r="DD60" i="6"/>
  <c r="DB61" i="6"/>
  <c r="AL98" i="6"/>
  <c r="AS101" i="6"/>
  <c r="AS98" i="6"/>
  <c r="AK98" i="6"/>
  <c r="R91" i="6"/>
  <c r="R92" i="6"/>
  <c r="R97" i="6"/>
  <c r="W130" i="6"/>
  <c r="T130" i="6"/>
  <c r="DD140" i="6"/>
  <c r="CY140" i="6"/>
  <c r="BZ140" i="6"/>
  <c r="BE140" i="6"/>
  <c r="CS140" i="6"/>
  <c r="CJ140" i="6"/>
  <c r="BG140" i="6"/>
  <c r="AT140" i="6"/>
  <c r="CK139" i="6"/>
  <c r="BC139" i="6"/>
  <c r="AO139" i="6"/>
  <c r="R129" i="6"/>
  <c r="BF139" i="6"/>
  <c r="BM138" i="6"/>
  <c r="CA138" i="6"/>
  <c r="BN138" i="6"/>
  <c r="AO138" i="6"/>
  <c r="R128" i="6"/>
  <c r="BO137" i="6"/>
  <c r="BN137" i="6"/>
  <c r="BU137" i="6"/>
  <c r="AP137" i="6"/>
  <c r="CI137" i="6"/>
  <c r="CH137" i="6"/>
  <c r="BM137" i="6"/>
  <c r="BL137" i="6"/>
  <c r="BW137" i="6"/>
  <c r="DA137" i="6"/>
  <c r="BD137" i="6"/>
  <c r="V126" i="6"/>
  <c r="CJ136" i="6"/>
  <c r="BH136" i="6"/>
  <c r="CQ136" i="6"/>
  <c r="BS136" i="6"/>
  <c r="DB136" i="6"/>
  <c r="BV136" i="6"/>
  <c r="AT136" i="6"/>
  <c r="AQ136" i="6"/>
  <c r="AL136" i="6"/>
  <c r="BA136" i="6"/>
  <c r="CF136" i="6"/>
  <c r="AR136" i="6"/>
  <c r="BW136" i="6"/>
  <c r="CP136" i="6"/>
  <c r="BJ136" i="6"/>
  <c r="AM136" i="6"/>
  <c r="AW136" i="6"/>
  <c r="DD136" i="6"/>
  <c r="BP136" i="6"/>
  <c r="CI136" i="6"/>
  <c r="CL136" i="6"/>
  <c r="CO136" i="6"/>
  <c r="BE136" i="6"/>
  <c r="CT131" i="6"/>
  <c r="CT155" i="6" s="1"/>
  <c r="W125" i="6"/>
  <c r="BJ131" i="6"/>
  <c r="BJ155" i="6" s="1"/>
  <c r="T125" i="6"/>
  <c r="AT131" i="6"/>
  <c r="AT155" i="6" s="1"/>
  <c r="AP131" i="6"/>
  <c r="AP155" i="6" s="1"/>
  <c r="CZ135" i="6"/>
  <c r="CL135" i="6"/>
  <c r="BN135" i="6"/>
  <c r="CG135" i="6"/>
  <c r="BE135" i="6"/>
  <c r="BS135" i="6"/>
  <c r="CB135" i="6"/>
  <c r="AZ135" i="6"/>
  <c r="BW135" i="6"/>
  <c r="CW135" i="6"/>
  <c r="CU135" i="6"/>
  <c r="BF135" i="6"/>
  <c r="BO135" i="6"/>
  <c r="BU135" i="6"/>
  <c r="CI135" i="6"/>
  <c r="BT135" i="6"/>
  <c r="AL135" i="6"/>
  <c r="CS135" i="6"/>
  <c r="CD135" i="6"/>
  <c r="BM135" i="6"/>
  <c r="CX135" i="6"/>
  <c r="AV135" i="6"/>
  <c r="BH61" i="6"/>
  <c r="W44" i="6"/>
  <c r="AC64" i="6"/>
  <c r="AR131" i="6"/>
  <c r="AR155" i="6" s="1"/>
  <c r="BH131" i="6"/>
  <c r="BH155" i="6" s="1"/>
  <c r="CY131" i="6"/>
  <c r="CY155" i="6" s="1"/>
  <c r="CU131" i="6"/>
  <c r="CU155" i="6" s="1"/>
  <c r="CQ131" i="6"/>
  <c r="CQ155" i="6" s="1"/>
  <c r="CI131" i="6"/>
  <c r="CI155" i="6" s="1"/>
  <c r="CE131" i="6"/>
  <c r="CE155" i="6" s="1"/>
  <c r="CA131" i="6"/>
  <c r="CA155" i="6" s="1"/>
  <c r="BS131" i="6"/>
  <c r="BS155" i="6" s="1"/>
  <c r="BO131" i="6"/>
  <c r="BO155" i="6" s="1"/>
  <c r="BK131" i="6"/>
  <c r="BK155" i="6" s="1"/>
  <c r="BC131" i="6"/>
  <c r="BC155" i="6" s="1"/>
  <c r="AU131" i="6"/>
  <c r="AU155" i="6" s="1"/>
  <c r="AQ131" i="6"/>
  <c r="AQ155" i="6" s="1"/>
  <c r="AD154" i="6"/>
  <c r="Q154" i="6" s="1"/>
  <c r="Q141" i="6"/>
  <c r="AE54" i="6"/>
  <c r="R26" i="6"/>
  <c r="R28" i="6"/>
  <c r="CA61" i="6"/>
  <c r="R41" i="6"/>
  <c r="R43" i="6"/>
  <c r="BL61" i="6"/>
  <c r="AN101" i="6"/>
  <c r="AD119" i="6"/>
  <c r="V130" i="6"/>
  <c r="S130" i="6"/>
  <c r="BX140" i="6"/>
  <c r="CM140" i="6"/>
  <c r="CL140" i="6"/>
  <c r="BB140" i="6"/>
  <c r="CG140" i="6"/>
  <c r="AO140" i="6"/>
  <c r="S129" i="6"/>
  <c r="BQ139" i="6"/>
  <c r="BW139" i="6"/>
  <c r="AK139" i="6"/>
  <c r="CH138" i="6"/>
  <c r="DD138" i="6"/>
  <c r="AK138" i="6"/>
  <c r="AQ138" i="6"/>
  <c r="AK131" i="6"/>
  <c r="AK155" i="6" s="1"/>
  <c r="V127" i="6"/>
  <c r="BQ131" i="6"/>
  <c r="BQ155" i="6" s="1"/>
  <c r="AY101" i="6"/>
  <c r="S97" i="6"/>
  <c r="BU74" i="6"/>
  <c r="AM76" i="14" s="1"/>
  <c r="BT90" i="6"/>
  <c r="V96" i="6"/>
  <c r="V97" i="6"/>
  <c r="U77" i="14"/>
  <c r="U78" i="14" s="1"/>
  <c r="BC91" i="6"/>
  <c r="BZ72" i="6"/>
  <c r="BY88" i="6"/>
  <c r="W129" i="6"/>
  <c r="U129" i="6"/>
  <c r="U128" i="6"/>
  <c r="T127" i="6"/>
  <c r="W126" i="6"/>
  <c r="T126" i="6"/>
  <c r="CS131" i="6"/>
  <c r="CS155" i="6" s="1"/>
  <c r="CO131" i="6"/>
  <c r="CO155" i="6" s="1"/>
  <c r="CK131" i="6"/>
  <c r="CK155" i="6" s="1"/>
  <c r="CG131" i="6"/>
  <c r="CG155" i="6" s="1"/>
  <c r="CC131" i="6"/>
  <c r="CC155" i="6" s="1"/>
  <c r="BU131" i="6"/>
  <c r="BU155" i="6" s="1"/>
  <c r="BM131" i="6"/>
  <c r="BM155" i="6" s="1"/>
  <c r="BI131" i="6"/>
  <c r="BI155" i="6" s="1"/>
  <c r="BA131" i="6"/>
  <c r="BA155" i="6" s="1"/>
  <c r="AO131" i="6"/>
  <c r="AO155" i="6" s="1"/>
  <c r="AJ54" i="6"/>
  <c r="AA54" i="6"/>
  <c r="CA107" i="6"/>
  <c r="O96" i="14"/>
  <c r="S90" i="14"/>
  <c r="AK104" i="6"/>
  <c r="C79" i="14"/>
  <c r="C78" i="14" s="1"/>
  <c r="J14" i="16"/>
  <c r="BB105" i="6"/>
  <c r="O90" i="14"/>
  <c r="V92" i="14"/>
  <c r="Q117" i="6"/>
  <c r="AJ119" i="6"/>
  <c r="D43" i="12"/>
  <c r="C48" i="12"/>
  <c r="C27" i="11"/>
  <c r="AW87" i="5"/>
  <c r="BJ87" i="5"/>
  <c r="BZ87" i="5"/>
  <c r="BC87" i="5"/>
  <c r="CA87" i="5"/>
  <c r="BF87" i="5"/>
  <c r="BY87" i="5"/>
  <c r="AQ87" i="5"/>
  <c r="AT87" i="5"/>
  <c r="BD87" i="5"/>
  <c r="AS87" i="5"/>
  <c r="BH87" i="5"/>
  <c r="AN87" i="5"/>
  <c r="BS87" i="5"/>
  <c r="BT87" i="5"/>
  <c r="AP87" i="5"/>
  <c r="CC87" i="5"/>
  <c r="BW87" i="5"/>
  <c r="AV87" i="5"/>
  <c r="AU87" i="5"/>
  <c r="BE87" i="5"/>
  <c r="AX87" i="5"/>
  <c r="BK87" i="5"/>
  <c r="AH87" i="5"/>
  <c r="AO87" i="5"/>
  <c r="BU87" i="5"/>
  <c r="BR87" i="5"/>
  <c r="BV87" i="5"/>
  <c r="CB87" i="5"/>
  <c r="AL87" i="5"/>
  <c r="BI87" i="5"/>
  <c r="AZ87" i="5"/>
  <c r="BO87" i="5"/>
  <c r="AY87" i="5"/>
  <c r="BM87" i="5"/>
  <c r="AJ87" i="5"/>
  <c r="BX87" i="5"/>
  <c r="BQ87" i="5"/>
  <c r="BP87" i="5"/>
  <c r="G87" i="5"/>
  <c r="H87" i="5" s="1"/>
  <c r="I87" i="5" s="1"/>
  <c r="BA87" i="5"/>
  <c r="AM87" i="5"/>
  <c r="BL87" i="5"/>
  <c r="BB87" i="5"/>
  <c r="AR87" i="5"/>
  <c r="BG87" i="5"/>
  <c r="BN87" i="5"/>
  <c r="AK87" i="5"/>
  <c r="CC83" i="5"/>
  <c r="BZ83" i="5"/>
  <c r="BR83" i="5"/>
  <c r="BH83" i="5"/>
  <c r="AO83" i="5"/>
  <c r="BB83" i="5"/>
  <c r="BK83" i="5"/>
  <c r="AK83" i="5"/>
  <c r="AZ83" i="5"/>
  <c r="G83" i="5"/>
  <c r="H83" i="5" s="1"/>
  <c r="I83" i="5" s="1"/>
  <c r="BL83" i="5"/>
  <c r="AL83" i="5"/>
  <c r="AQ83" i="5"/>
  <c r="BC83" i="5"/>
  <c r="BX83" i="5"/>
  <c r="CA83" i="5"/>
  <c r="BP83" i="5"/>
  <c r="AT83" i="5"/>
  <c r="BF83" i="5"/>
  <c r="BO83" i="5"/>
  <c r="AM83" i="5"/>
  <c r="BE83" i="5"/>
  <c r="CB83" i="5"/>
  <c r="BY83" i="5"/>
  <c r="BW83" i="5"/>
  <c r="BU83" i="5"/>
  <c r="BS83" i="5"/>
  <c r="BM83" i="5"/>
  <c r="BD83" i="5"/>
  <c r="BQ83" i="5"/>
  <c r="BA83" i="5"/>
  <c r="AS83" i="5"/>
  <c r="AP83" i="5"/>
  <c r="AU83" i="5"/>
  <c r="BG83" i="5"/>
  <c r="AR83" i="5"/>
  <c r="AX83" i="5"/>
  <c r="BN83" i="5"/>
  <c r="BV83" i="5"/>
  <c r="BT83" i="5"/>
  <c r="AN83" i="5"/>
  <c r="AV83" i="5"/>
  <c r="BJ83" i="5"/>
  <c r="AW83" i="5"/>
  <c r="AY83" i="5"/>
  <c r="BI83" i="5"/>
  <c r="C49" i="12"/>
  <c r="F29" i="12"/>
  <c r="F27" i="11"/>
  <c r="BW123" i="5"/>
  <c r="BE123" i="5"/>
  <c r="AX123" i="5"/>
  <c r="BR123" i="5"/>
  <c r="AT123" i="5"/>
  <c r="BI123" i="5"/>
  <c r="AY123" i="5"/>
  <c r="BM123" i="5"/>
  <c r="AQ123" i="5"/>
  <c r="BC123" i="5"/>
  <c r="G123" i="5"/>
  <c r="H123" i="5" s="1"/>
  <c r="I123" i="5" s="1"/>
  <c r="BU123" i="5"/>
  <c r="BT123" i="5"/>
  <c r="BF123" i="5"/>
  <c r="BV123" i="5"/>
  <c r="AU123" i="5"/>
  <c r="BP123" i="5"/>
  <c r="AZ123" i="5"/>
  <c r="AK123" i="5"/>
  <c r="AP123" i="5"/>
  <c r="BL123" i="5"/>
  <c r="BS123" i="5"/>
  <c r="BY123" i="5"/>
  <c r="BN123" i="5"/>
  <c r="AN123" i="5"/>
  <c r="BX123" i="5"/>
  <c r="BG123" i="5"/>
  <c r="BZ123" i="5"/>
  <c r="BA123" i="5"/>
  <c r="BQ123" i="5"/>
  <c r="BK123" i="5"/>
  <c r="AM123" i="5"/>
  <c r="AS123" i="5"/>
  <c r="BO123" i="5"/>
  <c r="CC123" i="5"/>
  <c r="CB123" i="5"/>
  <c r="BJ123" i="5"/>
  <c r="AV123" i="5"/>
  <c r="CA123" i="5"/>
  <c r="BH123" i="5"/>
  <c r="AL123" i="5"/>
  <c r="BD123" i="5"/>
  <c r="AR123" i="5"/>
  <c r="AW123" i="5"/>
  <c r="AO123" i="5"/>
  <c r="BB123" i="5"/>
  <c r="BP110" i="5"/>
  <c r="BF110" i="5"/>
  <c r="BW110" i="5"/>
  <c r="BU110" i="5"/>
  <c r="BG110" i="5"/>
  <c r="BL110" i="5"/>
  <c r="BE110" i="5"/>
  <c r="BH110" i="5"/>
  <c r="AI110" i="5"/>
  <c r="BI110" i="5"/>
  <c r="AH110" i="5"/>
  <c r="AP110" i="5"/>
  <c r="AU110" i="5"/>
  <c r="BR110" i="5"/>
  <c r="BJ110" i="5"/>
  <c r="BY110" i="5"/>
  <c r="BQ110" i="5"/>
  <c r="BV110" i="5"/>
  <c r="AJ110" i="5"/>
  <c r="AN110" i="5"/>
  <c r="BO110" i="5"/>
  <c r="BK110" i="5"/>
  <c r="AW110" i="5"/>
  <c r="BM110" i="5"/>
  <c r="AL110" i="5"/>
  <c r="AQ110" i="5"/>
  <c r="AV110" i="5"/>
  <c r="BX110" i="5"/>
  <c r="CA110" i="5"/>
  <c r="G110" i="5"/>
  <c r="H110" i="5" s="1"/>
  <c r="I110" i="5" s="1"/>
  <c r="BS110" i="5"/>
  <c r="BZ110" i="5"/>
  <c r="AK110" i="5"/>
  <c r="AX110" i="5"/>
  <c r="AM110" i="5"/>
  <c r="AY110" i="5"/>
  <c r="BN110" i="5"/>
  <c r="AR110" i="5"/>
  <c r="AO110" i="5"/>
  <c r="CC110" i="5"/>
  <c r="CB110" i="5"/>
  <c r="BT110" i="5"/>
  <c r="BA110" i="5"/>
  <c r="AZ110" i="5"/>
  <c r="BB110" i="5"/>
  <c r="BC110" i="5"/>
  <c r="BD110" i="5"/>
  <c r="AT110" i="5"/>
  <c r="AS110" i="5"/>
  <c r="AY104" i="5"/>
  <c r="BC104" i="5"/>
  <c r="G104" i="5"/>
  <c r="H104" i="5" s="1"/>
  <c r="I104" i="5" s="1"/>
  <c r="AL104" i="5"/>
  <c r="BH104" i="5"/>
  <c r="AQ104" i="5"/>
  <c r="BO104" i="5"/>
  <c r="AU104" i="5"/>
  <c r="BM104" i="5"/>
  <c r="AP104" i="5"/>
  <c r="BL104" i="5"/>
  <c r="AS104" i="5"/>
  <c r="BJ104" i="5"/>
  <c r="CR58" i="6"/>
  <c r="BJ65" i="14"/>
  <c r="CA114" i="5"/>
  <c r="BL114" i="5"/>
  <c r="BG114" i="5"/>
  <c r="BV114" i="5"/>
  <c r="AN114" i="5"/>
  <c r="BD114" i="5"/>
  <c r="AR114" i="5"/>
  <c r="AM114" i="5"/>
  <c r="BE114" i="5"/>
  <c r="BS114" i="5"/>
  <c r="BT114" i="5"/>
  <c r="BQ114" i="5"/>
  <c r="BH114" i="5"/>
  <c r="BZ114" i="5"/>
  <c r="BR114" i="5"/>
  <c r="BY114" i="5"/>
  <c r="AT114" i="5"/>
  <c r="AU114" i="5"/>
  <c r="BI114" i="5"/>
  <c r="BB114" i="5"/>
  <c r="AO114" i="5"/>
  <c r="BK114" i="5"/>
  <c r="BA114" i="5"/>
  <c r="G114" i="5"/>
  <c r="H114" i="5" s="1"/>
  <c r="I114" i="5" s="1"/>
  <c r="CC114" i="5"/>
  <c r="BO114" i="5"/>
  <c r="AS114" i="5"/>
  <c r="AX114" i="5"/>
  <c r="AW114" i="5"/>
  <c r="BM114" i="5"/>
  <c r="BC114" i="5"/>
  <c r="AP114" i="5"/>
  <c r="BP114" i="5"/>
  <c r="AZ114" i="5"/>
  <c r="BU114" i="5"/>
  <c r="CB114" i="5"/>
  <c r="BX114" i="5"/>
  <c r="AQ114" i="5"/>
  <c r="BW114" i="5"/>
  <c r="BJ114" i="5"/>
  <c r="BF114" i="5"/>
  <c r="CI114" i="5" s="1"/>
  <c r="AK114" i="5"/>
  <c r="AY114" i="5"/>
  <c r="BN114" i="5"/>
  <c r="AL114" i="5"/>
  <c r="AV114" i="5"/>
  <c r="CC72" i="5"/>
  <c r="AS72" i="5"/>
  <c r="BT72" i="5"/>
  <c r="BW72" i="5"/>
  <c r="BP72" i="5"/>
  <c r="BF72" i="5"/>
  <c r="BU72" i="5"/>
  <c r="BX72" i="5"/>
  <c r="G72" i="5"/>
  <c r="H72" i="5" s="1"/>
  <c r="I72" i="5" s="1"/>
  <c r="BQ72" i="5"/>
  <c r="BL72" i="5"/>
  <c r="BR72" i="5"/>
  <c r="BV72" i="5"/>
  <c r="BY72" i="5"/>
  <c r="CA72" i="5"/>
  <c r="BH72" i="5"/>
  <c r="CB72" i="5"/>
  <c r="BS72" i="5"/>
  <c r="BE72" i="5"/>
  <c r="BZ72" i="5"/>
  <c r="AC107" i="5"/>
  <c r="AL42" i="6"/>
  <c r="AJ8" i="6"/>
  <c r="W24" i="6"/>
  <c r="AQ65" i="14"/>
  <c r="V40" i="6"/>
  <c r="AY58" i="6"/>
  <c r="Q65" i="14"/>
  <c r="CN58" i="6"/>
  <c r="BF65" i="14"/>
  <c r="CM58" i="6"/>
  <c r="BE65" i="14"/>
  <c r="CK58" i="6"/>
  <c r="BC65" i="14"/>
  <c r="BW40" i="6"/>
  <c r="U40" i="6" s="1"/>
  <c r="W40" i="6"/>
  <c r="CA40" i="6"/>
  <c r="CD58" i="6"/>
  <c r="AV65" i="14"/>
  <c r="R65" i="14"/>
  <c r="AZ58" i="6"/>
  <c r="AD65" i="14"/>
  <c r="U26" i="6"/>
  <c r="BU33" i="6"/>
  <c r="BC58" i="6"/>
  <c r="U65" i="14"/>
  <c r="X65" i="14"/>
  <c r="BF58" i="6"/>
  <c r="AM65" i="14"/>
  <c r="BU58" i="6"/>
  <c r="AZ40" i="6"/>
  <c r="BP25" i="6"/>
  <c r="BP32" i="6" s="1"/>
  <c r="DB60" i="6"/>
  <c r="CV61" i="6"/>
  <c r="BK60" i="6"/>
  <c r="Q67" i="14"/>
  <c r="BB68" i="14"/>
  <c r="CX60" i="6"/>
  <c r="BC60" i="6"/>
  <c r="CU60" i="6"/>
  <c r="BM67" i="14"/>
  <c r="V49" i="6"/>
  <c r="K21" i="16" s="1"/>
  <c r="AK51" i="6"/>
  <c r="U28" i="6"/>
  <c r="Y65" i="14"/>
  <c r="H65" i="14"/>
  <c r="AP58" i="6"/>
  <c r="AS58" i="6"/>
  <c r="S27" i="6"/>
  <c r="AZ60" i="6"/>
  <c r="BG67" i="14"/>
  <c r="CO60" i="6"/>
  <c r="BJ67" i="14"/>
  <c r="CR60" i="6"/>
  <c r="W27" i="6"/>
  <c r="BV52" i="6"/>
  <c r="U52" i="6" s="1"/>
  <c r="J24" i="16" s="1"/>
  <c r="U44" i="6"/>
  <c r="AA120" i="6"/>
  <c r="BV155" i="6"/>
  <c r="S25" i="6"/>
  <c r="AW32" i="6"/>
  <c r="BO25" i="6"/>
  <c r="BO32" i="6" s="1"/>
  <c r="BM25" i="6"/>
  <c r="BM32" i="6" s="1"/>
  <c r="BS25" i="6"/>
  <c r="BS32" i="6" s="1"/>
  <c r="BR25" i="6"/>
  <c r="BR32" i="6" s="1"/>
  <c r="BN25" i="6"/>
  <c r="BN32" i="6" s="1"/>
  <c r="BT25" i="6"/>
  <c r="BT32" i="6" s="1"/>
  <c r="AB67" i="14"/>
  <c r="D64" i="14"/>
  <c r="AL48" i="6"/>
  <c r="BD61" i="6"/>
  <c r="V68" i="14"/>
  <c r="U51" i="6"/>
  <c r="J23" i="16" s="1"/>
  <c r="BU60" i="6"/>
  <c r="BK68" i="14"/>
  <c r="CS61" i="6"/>
  <c r="AA68" i="14"/>
  <c r="BI61" i="6"/>
  <c r="D65" i="14"/>
  <c r="AL58" i="6"/>
  <c r="N67" i="14"/>
  <c r="AV60" i="6"/>
  <c r="BX34" i="6"/>
  <c r="U27" i="6"/>
  <c r="AQ68" i="14"/>
  <c r="BY61" i="6"/>
  <c r="CM34" i="6"/>
  <c r="V27" i="6"/>
  <c r="AK50" i="6"/>
  <c r="DA61" i="6"/>
  <c r="W52" i="6"/>
  <c r="T68" i="14"/>
  <c r="V33" i="6"/>
  <c r="BB58" i="6"/>
  <c r="T65" i="14"/>
  <c r="S24" i="6"/>
  <c r="BE40" i="6"/>
  <c r="BD40" i="6"/>
  <c r="BC61" i="6"/>
  <c r="U68" i="14"/>
  <c r="CZ61" i="6"/>
  <c r="BR68" i="14"/>
  <c r="BL67" i="14"/>
  <c r="V34" i="6"/>
  <c r="BS60" i="6"/>
  <c r="AK67" i="14"/>
  <c r="C65" i="14"/>
  <c r="AK37" i="6"/>
  <c r="R32" i="6"/>
  <c r="O67" i="14"/>
  <c r="S34" i="6"/>
  <c r="R25" i="6"/>
  <c r="L67" i="14"/>
  <c r="AT60" i="6"/>
  <c r="AK61" i="6"/>
  <c r="R35" i="6"/>
  <c r="C68" i="14"/>
  <c r="BL34" i="6"/>
  <c r="T27" i="6"/>
  <c r="AE68" i="14"/>
  <c r="BM61" i="6"/>
  <c r="BV61" i="6"/>
  <c r="U61" i="6" s="1"/>
  <c r="CH35" i="6"/>
  <c r="V28" i="6"/>
  <c r="CV60" i="6"/>
  <c r="BN67" i="14"/>
  <c r="BS67" i="14"/>
  <c r="DA60" i="6"/>
  <c r="T51" i="6"/>
  <c r="I23" i="16" s="1"/>
  <c r="T44" i="6"/>
  <c r="CT51" i="6"/>
  <c r="W51" i="6" s="1"/>
  <c r="W43" i="6"/>
  <c r="CA58" i="6"/>
  <c r="V25" i="6"/>
  <c r="BS40" i="6"/>
  <c r="BN40" i="6"/>
  <c r="BP40" i="6"/>
  <c r="U25" i="6"/>
  <c r="BV32" i="6"/>
  <c r="BI25" i="6"/>
  <c r="T33" i="6"/>
  <c r="AL37" i="6"/>
  <c r="AL109" i="6" s="1"/>
  <c r="AL117" i="6" s="1"/>
  <c r="BJ25" i="6"/>
  <c r="BJ32" i="6" s="1"/>
  <c r="V26" i="6"/>
  <c r="AK68" i="14"/>
  <c r="BP61" i="6"/>
  <c r="BF60" i="6"/>
  <c r="X68" i="14"/>
  <c r="AM68" i="14"/>
  <c r="AM60" i="6"/>
  <c r="E67" i="14"/>
  <c r="BD60" i="6"/>
  <c r="AK58" i="6"/>
  <c r="AO61" i="6"/>
  <c r="G68" i="14"/>
  <c r="L68" i="14"/>
  <c r="AT61" i="6"/>
  <c r="S26" i="6"/>
  <c r="BH60" i="6"/>
  <c r="Z67" i="14"/>
  <c r="AZ61" i="6"/>
  <c r="R68" i="14"/>
  <c r="BD68" i="14"/>
  <c r="CL61" i="6"/>
  <c r="R52" i="6"/>
  <c r="G24" i="16" s="1"/>
  <c r="CK52" i="6"/>
  <c r="V52" i="6" s="1"/>
  <c r="K24" i="16" s="1"/>
  <c r="V44" i="6"/>
  <c r="AD153" i="6"/>
  <c r="AD149" i="6"/>
  <c r="AA155" i="6"/>
  <c r="Q155" i="6" s="1"/>
  <c r="Q131" i="6"/>
  <c r="BA61" i="6"/>
  <c r="T28" i="6"/>
  <c r="AO101" i="6"/>
  <c r="AO98" i="6"/>
  <c r="AN93" i="14"/>
  <c r="U111" i="6"/>
  <c r="AH119" i="6"/>
  <c r="AH64" i="6"/>
  <c r="AD64" i="6"/>
  <c r="Q63" i="6"/>
  <c r="AP61" i="6"/>
  <c r="R95" i="6"/>
  <c r="AK107" i="6"/>
  <c r="R107" i="6" s="1"/>
  <c r="G33" i="16" s="1"/>
  <c r="AI120" i="6"/>
  <c r="AD120" i="6"/>
  <c r="CN140" i="6"/>
  <c r="BT140" i="6"/>
  <c r="AZ140" i="6"/>
  <c r="CQ140" i="6"/>
  <c r="BW140" i="6"/>
  <c r="BC140" i="6"/>
  <c r="CP140" i="6"/>
  <c r="CW139" i="6"/>
  <c r="CC139" i="6"/>
  <c r="BE139" i="6"/>
  <c r="CZ139" i="6"/>
  <c r="CF139" i="6"/>
  <c r="BH139" i="6"/>
  <c r="DC139" i="6"/>
  <c r="CI139" i="6"/>
  <c r="BK139" i="6"/>
  <c r="DB139" i="6"/>
  <c r="CH139" i="6"/>
  <c r="CT139" i="6"/>
  <c r="CP139" i="6"/>
  <c r="CS139" i="6"/>
  <c r="BU139" i="6"/>
  <c r="BA139" i="6"/>
  <c r="CV139" i="6"/>
  <c r="BX139" i="6"/>
  <c r="BD139" i="6"/>
  <c r="CY139" i="6"/>
  <c r="CA139" i="6"/>
  <c r="BG139" i="6"/>
  <c r="CL139" i="6"/>
  <c r="BB139" i="6"/>
  <c r="CD139" i="6"/>
  <c r="BJ139" i="6"/>
  <c r="CT138" i="6"/>
  <c r="BV138" i="6"/>
  <c r="BB138" i="6"/>
  <c r="CS138" i="6"/>
  <c r="BU138" i="6"/>
  <c r="BA138" i="6"/>
  <c r="CV138" i="6"/>
  <c r="BX138" i="6"/>
  <c r="BD138" i="6"/>
  <c r="CM138" i="6"/>
  <c r="CI138" i="6"/>
  <c r="CL138" i="6"/>
  <c r="BR138" i="6"/>
  <c r="AX138" i="6"/>
  <c r="CK138" i="6"/>
  <c r="BQ138" i="6"/>
  <c r="AW138" i="6"/>
  <c r="CN138" i="6"/>
  <c r="BT138" i="6"/>
  <c r="AZ138" i="6"/>
  <c r="BG138" i="6"/>
  <c r="BS138" i="6"/>
  <c r="AU138" i="6"/>
  <c r="AN131" i="6"/>
  <c r="AN155" i="6" s="1"/>
  <c r="CY137" i="6"/>
  <c r="CE137" i="6"/>
  <c r="BG137" i="6"/>
  <c r="CX137" i="6"/>
  <c r="CD137" i="6"/>
  <c r="BF137" i="6"/>
  <c r="CW137" i="6"/>
  <c r="CC137" i="6"/>
  <c r="BE137" i="6"/>
  <c r="CN137" i="6"/>
  <c r="CR137" i="6"/>
  <c r="AQ137" i="6"/>
  <c r="AZ137" i="6"/>
  <c r="AV137" i="6"/>
  <c r="DD131" i="6"/>
  <c r="DD155" i="6" s="1"/>
  <c r="CZ131" i="6"/>
  <c r="CZ155" i="6" s="1"/>
  <c r="CR131" i="6"/>
  <c r="CR155" i="6" s="1"/>
  <c r="CN131" i="6"/>
  <c r="CN155" i="6" s="1"/>
  <c r="CF131" i="6"/>
  <c r="CF155" i="6" s="1"/>
  <c r="BX131" i="6"/>
  <c r="BX155" i="6" s="1"/>
  <c r="BP131" i="6"/>
  <c r="BP155" i="6" s="1"/>
  <c r="BL131" i="6"/>
  <c r="BL155" i="6" s="1"/>
  <c r="BD131" i="6"/>
  <c r="BD155" i="6" s="1"/>
  <c r="AZ131" i="6"/>
  <c r="AZ155" i="6" s="1"/>
  <c r="AM131" i="6"/>
  <c r="AM155" i="6" s="1"/>
  <c r="Q37" i="6"/>
  <c r="Q51" i="6"/>
  <c r="F23" i="16" s="1"/>
  <c r="AN98" i="6"/>
  <c r="AC120" i="6"/>
  <c r="Z120" i="6"/>
  <c r="BM140" i="6"/>
  <c r="BQ140" i="6"/>
  <c r="CK140" i="6"/>
  <c r="BR140" i="6"/>
  <c r="CX140" i="6"/>
  <c r="CA140" i="6"/>
  <c r="BD140" i="6"/>
  <c r="CV140" i="6"/>
  <c r="AN137" i="6"/>
  <c r="CJ137" i="6"/>
  <c r="BA137" i="6"/>
  <c r="BA141" i="6" s="1"/>
  <c r="BA154" i="6" s="1"/>
  <c r="CS137" i="6"/>
  <c r="BV137" i="6"/>
  <c r="BC137" i="6"/>
  <c r="CU137" i="6"/>
  <c r="BO138" i="6"/>
  <c r="BC138" i="6"/>
  <c r="CJ138" i="6"/>
  <c r="DA138" i="6"/>
  <c r="BN139" i="6"/>
  <c r="CQ139" i="6"/>
  <c r="AW139" i="6"/>
  <c r="Q43" i="6"/>
  <c r="AE119" i="6"/>
  <c r="AE64" i="6"/>
  <c r="AC153" i="6"/>
  <c r="AC156" i="6" s="1"/>
  <c r="AC149" i="6"/>
  <c r="Q98" i="6"/>
  <c r="F25" i="16"/>
  <c r="F27" i="16" s="1"/>
  <c r="BH18" i="6"/>
  <c r="BG41" i="6"/>
  <c r="AL131" i="6"/>
  <c r="BQ70" i="6"/>
  <c r="BP86" i="6"/>
  <c r="CM70" i="6"/>
  <c r="CL86" i="6"/>
  <c r="CK89" i="6"/>
  <c r="CL73" i="6"/>
  <c r="BK75" i="6"/>
  <c r="AB77" i="14"/>
  <c r="U130" i="6"/>
  <c r="CR140" i="6"/>
  <c r="CB140" i="6"/>
  <c r="BL140" i="6"/>
  <c r="AV140" i="6"/>
  <c r="CU140" i="6"/>
  <c r="CE140" i="6"/>
  <c r="BO140" i="6"/>
  <c r="AY140" i="6"/>
  <c r="CT140" i="6"/>
  <c r="CD140" i="6"/>
  <c r="BN140" i="6"/>
  <c r="AX140" i="6"/>
  <c r="BU140" i="6"/>
  <c r="CW140" i="6"/>
  <c r="BY140" i="6"/>
  <c r="CC140" i="6"/>
  <c r="CO140" i="6"/>
  <c r="V129" i="6"/>
  <c r="CO139" i="6"/>
  <c r="BY139" i="6"/>
  <c r="BI139" i="6"/>
  <c r="AS139" i="6"/>
  <c r="CR139" i="6"/>
  <c r="CB139" i="6"/>
  <c r="BL139" i="6"/>
  <c r="AV139" i="6"/>
  <c r="CU139" i="6"/>
  <c r="CE139" i="6"/>
  <c r="BO139" i="6"/>
  <c r="AY139" i="6"/>
  <c r="BV139" i="6"/>
  <c r="BR139" i="6"/>
  <c r="AT139" i="6"/>
  <c r="AX139" i="6"/>
  <c r="AQ139" i="6"/>
  <c r="W128" i="6"/>
  <c r="V128" i="6"/>
  <c r="CP138" i="6"/>
  <c r="BZ138" i="6"/>
  <c r="BJ138" i="6"/>
  <c r="AT138" i="6"/>
  <c r="CO138" i="6"/>
  <c r="BY138" i="6"/>
  <c r="BI138" i="6"/>
  <c r="AS138" i="6"/>
  <c r="CR138" i="6"/>
  <c r="CB138" i="6"/>
  <c r="BL138" i="6"/>
  <c r="AV138" i="6"/>
  <c r="BW138" i="6"/>
  <c r="CY138" i="6"/>
  <c r="AP138" i="6"/>
  <c r="AN138" i="6"/>
  <c r="AY138" i="6"/>
  <c r="BK138" i="6"/>
  <c r="W127" i="6"/>
  <c r="U127" i="6"/>
  <c r="CQ137" i="6"/>
  <c r="CA137" i="6"/>
  <c r="BK137" i="6"/>
  <c r="AU137" i="6"/>
  <c r="CP137" i="6"/>
  <c r="BZ137" i="6"/>
  <c r="BJ137" i="6"/>
  <c r="AT137" i="6"/>
  <c r="CO137" i="6"/>
  <c r="BY137" i="6"/>
  <c r="BI137" i="6"/>
  <c r="AS137" i="6"/>
  <c r="BH137" i="6"/>
  <c r="CZ137" i="6"/>
  <c r="AM137" i="6"/>
  <c r="CF137" i="6"/>
  <c r="AL137" i="6"/>
  <c r="AO137" i="6"/>
  <c r="R127" i="6"/>
  <c r="CR136" i="6"/>
  <c r="CB136" i="6"/>
  <c r="BL136" i="6"/>
  <c r="AV136" i="6"/>
  <c r="CU136" i="6"/>
  <c r="CE136" i="6"/>
  <c r="BO136" i="6"/>
  <c r="AY136" i="6"/>
  <c r="CT136" i="6"/>
  <c r="CT141" i="6" s="1"/>
  <c r="CT154" i="6" s="1"/>
  <c r="CD136" i="6"/>
  <c r="BN136" i="6"/>
  <c r="AX136" i="6"/>
  <c r="BI136" i="6"/>
  <c r="CS136" i="6"/>
  <c r="BU136" i="6"/>
  <c r="CC136" i="6"/>
  <c r="CG136" i="6"/>
  <c r="BM136" i="6"/>
  <c r="R126" i="6"/>
  <c r="S125" i="6"/>
  <c r="AS131" i="6"/>
  <c r="AS155" i="6" s="1"/>
  <c r="DD135" i="6"/>
  <c r="DC135" i="6"/>
  <c r="CP135" i="6"/>
  <c r="BZ135" i="6"/>
  <c r="BJ135" i="6"/>
  <c r="AT135" i="6"/>
  <c r="CA135" i="6"/>
  <c r="CO135" i="6"/>
  <c r="BY135" i="6"/>
  <c r="BI135" i="6"/>
  <c r="AS135" i="6"/>
  <c r="BG135" i="6"/>
  <c r="CN135" i="6"/>
  <c r="BX135" i="6"/>
  <c r="BH135" i="6"/>
  <c r="AR135" i="6"/>
  <c r="CE135" i="6"/>
  <c r="AM135" i="6"/>
  <c r="AC54" i="6"/>
  <c r="Q54" i="6" s="1"/>
  <c r="CF86" i="6"/>
  <c r="CG70" i="6"/>
  <c r="CC79" i="6"/>
  <c r="CB95" i="6"/>
  <c r="CB107" i="6" s="1"/>
  <c r="AA77" i="14"/>
  <c r="BI91" i="6"/>
  <c r="BN71" i="6"/>
  <c r="BM87" i="6"/>
  <c r="AB64" i="6"/>
  <c r="R125" i="6"/>
  <c r="AW131" i="6"/>
  <c r="BK135" i="6"/>
  <c r="AP135" i="6"/>
  <c r="BL135" i="6"/>
  <c r="CF135" i="6"/>
  <c r="AU135" i="6"/>
  <c r="AW135" i="6"/>
  <c r="BQ135" i="6"/>
  <c r="CK135" i="6"/>
  <c r="CM135" i="6"/>
  <c r="BB135" i="6"/>
  <c r="BV135" i="6"/>
  <c r="CQ135" i="6"/>
  <c r="CV135" i="6"/>
  <c r="DA135" i="6"/>
  <c r="CW136" i="6"/>
  <c r="AN136" i="6"/>
  <c r="AP136" i="6"/>
  <c r="BY136" i="6"/>
  <c r="BF136" i="6"/>
  <c r="BZ136" i="6"/>
  <c r="CX136" i="6"/>
  <c r="BG136" i="6"/>
  <c r="CA136" i="6"/>
  <c r="CY136" i="6"/>
  <c r="BD136" i="6"/>
  <c r="BX136" i="6"/>
  <c r="CV136" i="6"/>
  <c r="AW140" i="6"/>
  <c r="AS140" i="6"/>
  <c r="BI140" i="6"/>
  <c r="DA140" i="6"/>
  <c r="BJ140" i="6"/>
  <c r="CH140" i="6"/>
  <c r="DB140" i="6"/>
  <c r="BK140" i="6"/>
  <c r="CI140" i="6"/>
  <c r="DC140" i="6"/>
  <c r="BH140" i="6"/>
  <c r="CF140" i="6"/>
  <c r="CZ140" i="6"/>
  <c r="CV137" i="6"/>
  <c r="BT137" i="6"/>
  <c r="BT141" i="6" s="1"/>
  <c r="BT154" i="6" s="1"/>
  <c r="AR137" i="6"/>
  <c r="AW137" i="6"/>
  <c r="BQ137" i="6"/>
  <c r="CK137" i="6"/>
  <c r="AX137" i="6"/>
  <c r="BR137" i="6"/>
  <c r="CL137" i="6"/>
  <c r="AY137" i="6"/>
  <c r="BS137" i="6"/>
  <c r="CM137" i="6"/>
  <c r="CQ138" i="6"/>
  <c r="CE138" i="6"/>
  <c r="AL138" i="6"/>
  <c r="DC138" i="6"/>
  <c r="BH138" i="6"/>
  <c r="CF138" i="6"/>
  <c r="CZ138" i="6"/>
  <c r="BE138" i="6"/>
  <c r="CC138" i="6"/>
  <c r="CW138" i="6"/>
  <c r="BF138" i="6"/>
  <c r="CD138" i="6"/>
  <c r="CX138" i="6"/>
  <c r="AP139" i="6"/>
  <c r="BZ139" i="6"/>
  <c r="CX139" i="6"/>
  <c r="AN139" i="6"/>
  <c r="AU139" i="6"/>
  <c r="BS139" i="6"/>
  <c r="CM139" i="6"/>
  <c r="AR139" i="6"/>
  <c r="BP139" i="6"/>
  <c r="BP141" i="6" s="1"/>
  <c r="BP154" i="6" s="1"/>
  <c r="CJ139" i="6"/>
  <c r="DD139" i="6"/>
  <c r="BM139" i="6"/>
  <c r="CG139" i="6"/>
  <c r="DA139" i="6"/>
  <c r="AD54" i="6"/>
  <c r="BJ91" i="6"/>
  <c r="CI89" i="6"/>
  <c r="CC70" i="6"/>
  <c r="CB86" i="6"/>
  <c r="BV73" i="6"/>
  <c r="BU89" i="6"/>
  <c r="CB89" i="6"/>
  <c r="CC73" i="6"/>
  <c r="BE74" i="6"/>
  <c r="BD90" i="6"/>
  <c r="BQ75" i="6"/>
  <c r="AH77" i="14"/>
  <c r="BP91" i="6"/>
  <c r="BF75" i="6"/>
  <c r="W77" i="14"/>
  <c r="BE91" i="6"/>
  <c r="BV74" i="6"/>
  <c r="BU90" i="6"/>
  <c r="BE71" i="6"/>
  <c r="BD87" i="6"/>
  <c r="BC87" i="6"/>
  <c r="BU79" i="6"/>
  <c r="T79" i="6"/>
  <c r="BT95" i="6"/>
  <c r="V77" i="14"/>
  <c r="V78" i="14" s="1"/>
  <c r="BD91" i="6"/>
  <c r="K33" i="6" l="1"/>
  <c r="U155" i="6"/>
  <c r="BL141" i="6"/>
  <c r="BL154" i="6" s="1"/>
  <c r="T155" i="6"/>
  <c r="AK141" i="6"/>
  <c r="AK154" i="6" s="1"/>
  <c r="CU141" i="6"/>
  <c r="CU154" i="6" s="1"/>
  <c r="CR141" i="6"/>
  <c r="CR154" i="6" s="1"/>
  <c r="CP141" i="6"/>
  <c r="CP154" i="6" s="1"/>
  <c r="R137" i="6"/>
  <c r="C96" i="14"/>
  <c r="G39" i="16"/>
  <c r="Z128" i="5"/>
  <c r="AN103" i="6"/>
  <c r="AN105" i="6"/>
  <c r="AN117" i="6" s="1"/>
  <c r="AQ125" i="5"/>
  <c r="BD125" i="5"/>
  <c r="BX125" i="5"/>
  <c r="AN125" i="5"/>
  <c r="CB125" i="5"/>
  <c r="BC125" i="5"/>
  <c r="AL125" i="5"/>
  <c r="BZ125" i="5"/>
  <c r="BB125" i="5"/>
  <c r="AI125" i="5"/>
  <c r="CC125" i="5"/>
  <c r="BA125" i="5"/>
  <c r="AO125" i="5"/>
  <c r="BP125" i="5"/>
  <c r="BM125" i="5"/>
  <c r="BK125" i="5"/>
  <c r="BK126" i="5" s="1"/>
  <c r="AK125" i="5"/>
  <c r="AK126" i="5" s="1"/>
  <c r="CA125" i="5"/>
  <c r="BG125" i="5"/>
  <c r="AJ125" i="5"/>
  <c r="BF125" i="5"/>
  <c r="AP125" i="5"/>
  <c r="BV125" i="5"/>
  <c r="AM125" i="5"/>
  <c r="AT125" i="5"/>
  <c r="AR125" i="5"/>
  <c r="BW125" i="5"/>
  <c r="AW125" i="5"/>
  <c r="BQ125" i="5"/>
  <c r="BL125" i="5"/>
  <c r="BJ125" i="5"/>
  <c r="BT125" i="5"/>
  <c r="AH125" i="5"/>
  <c r="CG125" i="5" s="1"/>
  <c r="AZ125" i="5"/>
  <c r="BO125" i="5"/>
  <c r="AY125" i="5"/>
  <c r="BR125" i="5"/>
  <c r="BR126" i="5" s="1"/>
  <c r="BH125" i="5"/>
  <c r="G125" i="5"/>
  <c r="H125" i="5" s="1"/>
  <c r="I125" i="5" s="1"/>
  <c r="AS125" i="5"/>
  <c r="AS126" i="5" s="1"/>
  <c r="AX125" i="5"/>
  <c r="BS125" i="5"/>
  <c r="AV125" i="5"/>
  <c r="BN125" i="5"/>
  <c r="BU125" i="5"/>
  <c r="BU126" i="5" s="1"/>
  <c r="AU125" i="5"/>
  <c r="BI125" i="5"/>
  <c r="BY125" i="5"/>
  <c r="BE125" i="5"/>
  <c r="CG90" i="5"/>
  <c r="CL141" i="6"/>
  <c r="CL154" i="6" s="1"/>
  <c r="AT141" i="6"/>
  <c r="AT154" i="6" s="1"/>
  <c r="V155" i="6"/>
  <c r="BB65" i="14"/>
  <c r="BO126" i="5"/>
  <c r="BX126" i="5"/>
  <c r="AZ126" i="5"/>
  <c r="BI126" i="5"/>
  <c r="AP17" i="6"/>
  <c r="AO31" i="6"/>
  <c r="BI65" i="14"/>
  <c r="CQ58" i="6"/>
  <c r="U49" i="6"/>
  <c r="J21" i="16" s="1"/>
  <c r="AC98" i="5"/>
  <c r="CJ107" i="5"/>
  <c r="CH94" i="5"/>
  <c r="Z88" i="5"/>
  <c r="X88" i="5"/>
  <c r="AP85" i="5"/>
  <c r="AH85" i="5"/>
  <c r="CC85" i="5"/>
  <c r="BR85" i="5"/>
  <c r="BM85" i="5"/>
  <c r="BM88" i="5" s="1"/>
  <c r="BE85" i="5"/>
  <c r="BO85" i="5"/>
  <c r="BV85" i="5"/>
  <c r="AS85" i="5"/>
  <c r="AI85" i="5"/>
  <c r="BB85" i="5"/>
  <c r="BY85" i="5"/>
  <c r="BH85" i="5"/>
  <c r="AJ85" i="5"/>
  <c r="BW85" i="5"/>
  <c r="AO85" i="5"/>
  <c r="AV85" i="5"/>
  <c r="AL85" i="5"/>
  <c r="BS85" i="5"/>
  <c r="AU85" i="5"/>
  <c r="BU85" i="5"/>
  <c r="BQ85" i="5"/>
  <c r="BI85" i="5"/>
  <c r="BD85" i="5"/>
  <c r="AX85" i="5"/>
  <c r="AN85" i="5"/>
  <c r="BX85" i="5"/>
  <c r="AR85" i="5"/>
  <c r="G85" i="5"/>
  <c r="H85" i="5" s="1"/>
  <c r="I85" i="5" s="1"/>
  <c r="BK85" i="5"/>
  <c r="CA85" i="5"/>
  <c r="AZ85" i="5"/>
  <c r="AW85" i="5"/>
  <c r="BP85" i="5"/>
  <c r="BL85" i="5"/>
  <c r="BZ85" i="5"/>
  <c r="AK85" i="5"/>
  <c r="BJ85" i="5"/>
  <c r="BF85" i="5"/>
  <c r="CB85" i="5"/>
  <c r="BA85" i="5"/>
  <c r="BC85" i="5"/>
  <c r="AQ85" i="5"/>
  <c r="AY85" i="5"/>
  <c r="AM85" i="5"/>
  <c r="AM88" i="5" s="1"/>
  <c r="BT85" i="5"/>
  <c r="BG85" i="5"/>
  <c r="AT85" i="5"/>
  <c r="BN85" i="5"/>
  <c r="CF123" i="5"/>
  <c r="Q128" i="5"/>
  <c r="CG103" i="5"/>
  <c r="CI76" i="5"/>
  <c r="CG93" i="5"/>
  <c r="AU73" i="5"/>
  <c r="AH73" i="5"/>
  <c r="BX73" i="5"/>
  <c r="BX77" i="5" s="1"/>
  <c r="BG73" i="5"/>
  <c r="AR73" i="5"/>
  <c r="AP73" i="5"/>
  <c r="AI73" i="5"/>
  <c r="AK73" i="5"/>
  <c r="BP73" i="5"/>
  <c r="BH73" i="5"/>
  <c r="BH77" i="5" s="1"/>
  <c r="CA73" i="5"/>
  <c r="CB73" i="5"/>
  <c r="AO73" i="5"/>
  <c r="BE73" i="5"/>
  <c r="BS73" i="5"/>
  <c r="BS77" i="5" s="1"/>
  <c r="CC73" i="5"/>
  <c r="BK73" i="5"/>
  <c r="BZ73" i="5"/>
  <c r="AL73" i="5"/>
  <c r="BC73" i="5"/>
  <c r="BO73" i="5"/>
  <c r="AM73" i="5"/>
  <c r="BB73" i="5"/>
  <c r="AJ73" i="5"/>
  <c r="AV73" i="5"/>
  <c r="BV73" i="5"/>
  <c r="BD73" i="5"/>
  <c r="BY73" i="5"/>
  <c r="BN73" i="5"/>
  <c r="AS73" i="5"/>
  <c r="BL73" i="5"/>
  <c r="BW73" i="5"/>
  <c r="AT73" i="5"/>
  <c r="AX73" i="5"/>
  <c r="BQ73" i="5"/>
  <c r="BQ77" i="5" s="1"/>
  <c r="AW73" i="5"/>
  <c r="AZ73" i="5"/>
  <c r="BJ73" i="5"/>
  <c r="AN73" i="5"/>
  <c r="BM73" i="5"/>
  <c r="AY73" i="5"/>
  <c r="BR73" i="5"/>
  <c r="BA73" i="5"/>
  <c r="BT73" i="5"/>
  <c r="AQ73" i="5"/>
  <c r="BI73" i="5"/>
  <c r="BF73" i="5"/>
  <c r="CI73" i="5" s="1"/>
  <c r="BU73" i="5"/>
  <c r="G73" i="5"/>
  <c r="H73" i="5" s="1"/>
  <c r="I73" i="5" s="1"/>
  <c r="BR82" i="5"/>
  <c r="AJ82" i="5"/>
  <c r="AS82" i="5"/>
  <c r="BD82" i="5"/>
  <c r="BB82" i="5"/>
  <c r="AO82" i="5"/>
  <c r="BZ82" i="5"/>
  <c r="G82" i="5"/>
  <c r="H82" i="5" s="1"/>
  <c r="I82" i="5" s="1"/>
  <c r="BG82" i="5"/>
  <c r="CB82" i="5"/>
  <c r="AI82" i="5"/>
  <c r="BS82" i="5"/>
  <c r="BW82" i="5"/>
  <c r="BH82" i="5"/>
  <c r="BP82" i="5"/>
  <c r="AX82" i="5"/>
  <c r="BF82" i="5"/>
  <c r="BU82" i="5"/>
  <c r="BU88" i="5" s="1"/>
  <c r="BK82" i="5"/>
  <c r="AN82" i="5"/>
  <c r="AK82" i="5"/>
  <c r="AK88" i="5" s="1"/>
  <c r="AU82" i="5"/>
  <c r="CA82" i="5"/>
  <c r="BC82" i="5"/>
  <c r="BJ82" i="5"/>
  <c r="CC82" i="5"/>
  <c r="BM82" i="5"/>
  <c r="AH82" i="5"/>
  <c r="AL82" i="5"/>
  <c r="AZ82" i="5"/>
  <c r="BV82" i="5"/>
  <c r="BN82" i="5"/>
  <c r="AY82" i="5"/>
  <c r="BY82" i="5"/>
  <c r="BY88" i="5" s="1"/>
  <c r="BX82" i="5"/>
  <c r="AR82" i="5"/>
  <c r="AT82" i="5"/>
  <c r="AW82" i="5"/>
  <c r="AP82" i="5"/>
  <c r="BT82" i="5"/>
  <c r="AV82" i="5"/>
  <c r="BA82" i="5"/>
  <c r="BL82" i="5"/>
  <c r="BO82" i="5"/>
  <c r="BQ82" i="5"/>
  <c r="AQ82" i="5"/>
  <c r="BI82" i="5"/>
  <c r="BE82" i="5"/>
  <c r="AM82" i="5"/>
  <c r="CF101" i="5"/>
  <c r="CF104" i="5"/>
  <c r="V117" i="5"/>
  <c r="CF110" i="5"/>
  <c r="AD117" i="5"/>
  <c r="BH70" i="5"/>
  <c r="AR70" i="5"/>
  <c r="AI70" i="5"/>
  <c r="AX70" i="5"/>
  <c r="AX77" i="5" s="1"/>
  <c r="BQ70" i="5"/>
  <c r="BL70" i="5"/>
  <c r="AU70" i="5"/>
  <c r="AH70" i="5"/>
  <c r="AQ70" i="5"/>
  <c r="BM70" i="5"/>
  <c r="AL70" i="5"/>
  <c r="CB70" i="5"/>
  <c r="CB77" i="5" s="1"/>
  <c r="AS70" i="5"/>
  <c r="G70" i="5"/>
  <c r="H70" i="5" s="1"/>
  <c r="I70" i="5" s="1"/>
  <c r="AP70" i="5"/>
  <c r="BU70" i="5"/>
  <c r="BU77" i="5" s="1"/>
  <c r="BX70" i="5"/>
  <c r="BZ70" i="5"/>
  <c r="BY70" i="5"/>
  <c r="BY77" i="5" s="1"/>
  <c r="BW70" i="5"/>
  <c r="BW77" i="5" s="1"/>
  <c r="BO70" i="5"/>
  <c r="AV70" i="5"/>
  <c r="BB70" i="5"/>
  <c r="BK70" i="5"/>
  <c r="BK77" i="5" s="1"/>
  <c r="BD70" i="5"/>
  <c r="BV70" i="5"/>
  <c r="BP70" i="5"/>
  <c r="BP77" i="5" s="1"/>
  <c r="BF70" i="5"/>
  <c r="CI70" i="5" s="1"/>
  <c r="AJ70" i="5"/>
  <c r="AZ70" i="5"/>
  <c r="BT70" i="5"/>
  <c r="BT77" i="5" s="1"/>
  <c r="AY70" i="5"/>
  <c r="BS70" i="5"/>
  <c r="BA70" i="5"/>
  <c r="AM70" i="5"/>
  <c r="BE70" i="5"/>
  <c r="BE77" i="5" s="1"/>
  <c r="BG70" i="5"/>
  <c r="BN70" i="5"/>
  <c r="BI70" i="5"/>
  <c r="AK70" i="5"/>
  <c r="AK77" i="5" s="1"/>
  <c r="AN70" i="5"/>
  <c r="BR70" i="5"/>
  <c r="AW70" i="5"/>
  <c r="AT70" i="5"/>
  <c r="BJ70" i="5"/>
  <c r="CA70" i="5"/>
  <c r="CA77" i="5" s="1"/>
  <c r="CA128" i="5" s="1"/>
  <c r="BC70" i="5"/>
  <c r="CC70" i="5"/>
  <c r="CC77" i="5" s="1"/>
  <c r="AO70" i="5"/>
  <c r="AF77" i="5"/>
  <c r="CF74" i="5"/>
  <c r="CF114" i="5"/>
  <c r="AA126" i="5"/>
  <c r="CE98" i="5"/>
  <c r="CH111" i="5"/>
  <c r="CH100" i="5"/>
  <c r="CG100" i="5"/>
  <c r="AH108" i="5"/>
  <c r="BG108" i="5"/>
  <c r="AK108" i="5"/>
  <c r="BN108" i="5"/>
  <c r="R110" i="6"/>
  <c r="CF80" i="5"/>
  <c r="AR126" i="5"/>
  <c r="BV126" i="5"/>
  <c r="AX126" i="5"/>
  <c r="AR112" i="5"/>
  <c r="BN112" i="5"/>
  <c r="BF112" i="5"/>
  <c r="BK112" i="5"/>
  <c r="BB112" i="5"/>
  <c r="BB117" i="5" s="1"/>
  <c r="AN112" i="5"/>
  <c r="AN117" i="5" s="1"/>
  <c r="AX112" i="5"/>
  <c r="BO112" i="5"/>
  <c r="AL112" i="5"/>
  <c r="BT112" i="5"/>
  <c r="BT117" i="5" s="1"/>
  <c r="AQ112" i="5"/>
  <c r="BM112" i="5"/>
  <c r="G112" i="5"/>
  <c r="H112" i="5" s="1"/>
  <c r="I112" i="5" s="1"/>
  <c r="BA112" i="5"/>
  <c r="BA117" i="5" s="1"/>
  <c r="BS112" i="5"/>
  <c r="BC112" i="5"/>
  <c r="BC117" i="5" s="1"/>
  <c r="CC112" i="5"/>
  <c r="AW112" i="5"/>
  <c r="AW117" i="5" s="1"/>
  <c r="AS112" i="5"/>
  <c r="CB112" i="5"/>
  <c r="CA112" i="5"/>
  <c r="CA117" i="5" s="1"/>
  <c r="AY112" i="5"/>
  <c r="AY117" i="5" s="1"/>
  <c r="BG112" i="5"/>
  <c r="AT112" i="5"/>
  <c r="AJ112" i="5"/>
  <c r="AJ117" i="5" s="1"/>
  <c r="BH112" i="5"/>
  <c r="AO112" i="5"/>
  <c r="AM112" i="5"/>
  <c r="BI112" i="5"/>
  <c r="BI117" i="5" s="1"/>
  <c r="BY112" i="5"/>
  <c r="BY117" i="5" s="1"/>
  <c r="BZ112" i="5"/>
  <c r="BJ112" i="5"/>
  <c r="BL112" i="5"/>
  <c r="AK112" i="5"/>
  <c r="AK117" i="5" s="1"/>
  <c r="BE112" i="5"/>
  <c r="BP112" i="5"/>
  <c r="AU112" i="5"/>
  <c r="AU117" i="5" s="1"/>
  <c r="AH112" i="5"/>
  <c r="CG112" i="5" s="1"/>
  <c r="BD112" i="5"/>
  <c r="AV112" i="5"/>
  <c r="AV117" i="5" s="1"/>
  <c r="BU112" i="5"/>
  <c r="BU117" i="5" s="1"/>
  <c r="BW112" i="5"/>
  <c r="BW117" i="5" s="1"/>
  <c r="BQ112" i="5"/>
  <c r="BR112" i="5"/>
  <c r="AZ112" i="5"/>
  <c r="BV112" i="5"/>
  <c r="BV117" i="5" s="1"/>
  <c r="AP112" i="5"/>
  <c r="AI112" i="5"/>
  <c r="BX112" i="5"/>
  <c r="D93" i="14"/>
  <c r="H36" i="16"/>
  <c r="AT103" i="6"/>
  <c r="AT105" i="6"/>
  <c r="Y128" i="5"/>
  <c r="AF108" i="5"/>
  <c r="AX113" i="5"/>
  <c r="BJ113" i="5"/>
  <c r="AQ113" i="5"/>
  <c r="AQ117" i="5" s="1"/>
  <c r="BU113" i="5"/>
  <c r="BB113" i="5"/>
  <c r="AJ113" i="5"/>
  <c r="BG113" i="5"/>
  <c r="AR113" i="5"/>
  <c r="CC113" i="5"/>
  <c r="BF113" i="5"/>
  <c r="BY113" i="5"/>
  <c r="BK113" i="5"/>
  <c r="BK117" i="5" s="1"/>
  <c r="BE113" i="5"/>
  <c r="BE117" i="5" s="1"/>
  <c r="BI113" i="5"/>
  <c r="BN113" i="5"/>
  <c r="CA113" i="5"/>
  <c r="AV113" i="5"/>
  <c r="AZ113" i="5"/>
  <c r="BS113" i="5"/>
  <c r="BO113" i="5"/>
  <c r="BL113" i="5"/>
  <c r="BL117" i="5" s="1"/>
  <c r="AI113" i="5"/>
  <c r="BA113" i="5"/>
  <c r="BX113" i="5"/>
  <c r="BM113" i="5"/>
  <c r="BP113" i="5"/>
  <c r="BW113" i="5"/>
  <c r="AM113" i="5"/>
  <c r="AN113" i="5"/>
  <c r="BT113" i="5"/>
  <c r="AU113" i="5"/>
  <c r="AH113" i="5"/>
  <c r="BZ113" i="5"/>
  <c r="BZ117" i="5" s="1"/>
  <c r="BZ128" i="5" s="1"/>
  <c r="AK113" i="5"/>
  <c r="AL113" i="5"/>
  <c r="AS113" i="5"/>
  <c r="AS117" i="5" s="1"/>
  <c r="G113" i="5"/>
  <c r="H113" i="5" s="1"/>
  <c r="I113" i="5" s="1"/>
  <c r="AY113" i="5"/>
  <c r="CB113" i="5"/>
  <c r="BV113" i="5"/>
  <c r="AO113" i="5"/>
  <c r="AO117" i="5" s="1"/>
  <c r="BC113" i="5"/>
  <c r="AP113" i="5"/>
  <c r="BD113" i="5"/>
  <c r="BQ113" i="5"/>
  <c r="BQ117" i="5" s="1"/>
  <c r="AW113" i="5"/>
  <c r="BH113" i="5"/>
  <c r="BR113" i="5"/>
  <c r="AT113" i="5"/>
  <c r="CH113" i="5" s="1"/>
  <c r="AA77" i="5"/>
  <c r="J128" i="5"/>
  <c r="CE77" i="5"/>
  <c r="CJ100" i="5"/>
  <c r="BW108" i="5"/>
  <c r="BB141" i="6"/>
  <c r="BB154" i="6" s="1"/>
  <c r="AV141" i="6"/>
  <c r="AV154" i="6" s="1"/>
  <c r="BR141" i="6"/>
  <c r="BR154" i="6" s="1"/>
  <c r="S137" i="6"/>
  <c r="V140" i="6"/>
  <c r="R140" i="6"/>
  <c r="BD141" i="6"/>
  <c r="BD154" i="6" s="1"/>
  <c r="CN141" i="6"/>
  <c r="CN154" i="6" s="1"/>
  <c r="BN141" i="6"/>
  <c r="BN154" i="6" s="1"/>
  <c r="BO141" i="6"/>
  <c r="BO154" i="6" s="1"/>
  <c r="AO141" i="6"/>
  <c r="AO154" i="6" s="1"/>
  <c r="V131" i="6"/>
  <c r="V137" i="6"/>
  <c r="R34" i="6"/>
  <c r="G13" i="16" s="1"/>
  <c r="R49" i="6"/>
  <c r="G21" i="16" s="1"/>
  <c r="S40" i="6"/>
  <c r="H12" i="16"/>
  <c r="BV77" i="5"/>
  <c r="AQ108" i="5"/>
  <c r="AL126" i="5"/>
  <c r="AN126" i="5"/>
  <c r="BT126" i="5"/>
  <c r="AQ126" i="5"/>
  <c r="CS25" i="6"/>
  <c r="DD25" i="6"/>
  <c r="DD32" i="6" s="1"/>
  <c r="DC25" i="6"/>
  <c r="DC32" i="6" s="1"/>
  <c r="CZ25" i="6"/>
  <c r="CZ32" i="6" s="1"/>
  <c r="CT25" i="6"/>
  <c r="CT32" i="6" s="1"/>
  <c r="BL65" i="14" s="1"/>
  <c r="DA25" i="6"/>
  <c r="DA32" i="6" s="1"/>
  <c r="BS65" i="14" s="1"/>
  <c r="CY25" i="6"/>
  <c r="CY32" i="6" s="1"/>
  <c r="CW25" i="6"/>
  <c r="CW32" i="6" s="1"/>
  <c r="CX25" i="6"/>
  <c r="CX32" i="6" s="1"/>
  <c r="CU25" i="6"/>
  <c r="CU32" i="6" s="1"/>
  <c r="BM65" i="14" s="1"/>
  <c r="DB25" i="6"/>
  <c r="DB32" i="6" s="1"/>
  <c r="CV25" i="6"/>
  <c r="CV32" i="6" s="1"/>
  <c r="CF94" i="5"/>
  <c r="G11" i="11"/>
  <c r="B21" i="11"/>
  <c r="CH90" i="5"/>
  <c r="BL98" i="5"/>
  <c r="AB98" i="5"/>
  <c r="AB128" i="5" s="1"/>
  <c r="CI91" i="5"/>
  <c r="CH91" i="5"/>
  <c r="AR80" i="5"/>
  <c r="AR88" i="5" s="1"/>
  <c r="AW80" i="5"/>
  <c r="AW88" i="5" s="1"/>
  <c r="BA80" i="5"/>
  <c r="BA88" i="5" s="1"/>
  <c r="BI80" i="5"/>
  <c r="BF80" i="5"/>
  <c r="AN80" i="5"/>
  <c r="AN88" i="5" s="1"/>
  <c r="BG80" i="5"/>
  <c r="BG88" i="5" s="1"/>
  <c r="CA80" i="5"/>
  <c r="BW80" i="5"/>
  <c r="BR80" i="5"/>
  <c r="BX80" i="5"/>
  <c r="BX88" i="5" s="1"/>
  <c r="BX128" i="5" s="1"/>
  <c r="CC80" i="5"/>
  <c r="AJ80" i="5"/>
  <c r="AJ88" i="5" s="1"/>
  <c r="AT80" i="5"/>
  <c r="AY80" i="5"/>
  <c r="AY88" i="5" s="1"/>
  <c r="BD80" i="5"/>
  <c r="BH80" i="5"/>
  <c r="BH88" i="5" s="1"/>
  <c r="AP80" i="5"/>
  <c r="BJ80" i="5"/>
  <c r="BJ88" i="5" s="1"/>
  <c r="G80" i="5"/>
  <c r="H80" i="5" s="1"/>
  <c r="I80" i="5" s="1"/>
  <c r="BU80" i="5"/>
  <c r="CB80" i="5"/>
  <c r="CB88" i="5" s="1"/>
  <c r="AH80" i="5"/>
  <c r="AV80" i="5"/>
  <c r="BC80" i="5"/>
  <c r="BC88" i="5" s="1"/>
  <c r="BL80" i="5"/>
  <c r="BL88" i="5" s="1"/>
  <c r="BK80" i="5"/>
  <c r="BK88" i="5" s="1"/>
  <c r="BS80" i="5"/>
  <c r="BV80" i="5"/>
  <c r="BV88" i="5" s="1"/>
  <c r="AI80" i="5"/>
  <c r="AX80" i="5"/>
  <c r="AX88" i="5" s="1"/>
  <c r="BM80" i="5"/>
  <c r="AK80" i="5"/>
  <c r="AM80" i="5"/>
  <c r="BN80" i="5"/>
  <c r="BN88" i="5" s="1"/>
  <c r="BY80" i="5"/>
  <c r="AL80" i="5"/>
  <c r="AL88" i="5" s="1"/>
  <c r="AZ80" i="5"/>
  <c r="AZ88" i="5" s="1"/>
  <c r="AS80" i="5"/>
  <c r="AS88" i="5" s="1"/>
  <c r="AO80" i="5"/>
  <c r="BO80" i="5"/>
  <c r="BQ80" i="5"/>
  <c r="BQ88" i="5" s="1"/>
  <c r="BZ80" i="5"/>
  <c r="BZ88" i="5" s="1"/>
  <c r="BE80" i="5"/>
  <c r="BT80" i="5"/>
  <c r="AU80" i="5"/>
  <c r="AU88" i="5" s="1"/>
  <c r="BB80" i="5"/>
  <c r="BB88" i="5" s="1"/>
  <c r="AQ80" i="5"/>
  <c r="BP80" i="5"/>
  <c r="AH123" i="5"/>
  <c r="CG123" i="5" s="1"/>
  <c r="AJ123" i="5"/>
  <c r="AI123" i="5"/>
  <c r="AP103" i="6"/>
  <c r="AP105" i="6"/>
  <c r="V98" i="5"/>
  <c r="CF98" i="5" s="1"/>
  <c r="CF91" i="5"/>
  <c r="V108" i="5"/>
  <c r="CF100" i="5"/>
  <c r="AM8" i="6"/>
  <c r="AL50" i="6"/>
  <c r="AL59" i="6" s="1"/>
  <c r="D60" i="14"/>
  <c r="U128" i="5"/>
  <c r="CH76" i="5"/>
  <c r="CJ93" i="5"/>
  <c r="CI93" i="5"/>
  <c r="V126" i="5"/>
  <c r="CF81" i="5"/>
  <c r="BL81" i="5"/>
  <c r="CB81" i="5"/>
  <c r="BT81" i="5"/>
  <c r="BT88" i="5" s="1"/>
  <c r="BS81" i="5"/>
  <c r="BS88" i="5" s="1"/>
  <c r="BC81" i="5"/>
  <c r="AM81" i="5"/>
  <c r="BZ81" i="5"/>
  <c r="BJ81" i="5"/>
  <c r="AT81" i="5"/>
  <c r="BU81" i="5"/>
  <c r="BE81" i="5"/>
  <c r="AO81" i="5"/>
  <c r="AO88" i="5" s="1"/>
  <c r="BX81" i="5"/>
  <c r="BH81" i="5"/>
  <c r="AN81" i="5"/>
  <c r="AZ81" i="5"/>
  <c r="BO81" i="5"/>
  <c r="AU81" i="5"/>
  <c r="BN81" i="5"/>
  <c r="AP81" i="5"/>
  <c r="BY81" i="5"/>
  <c r="BA81" i="5"/>
  <c r="BD81" i="5"/>
  <c r="BD88" i="5" s="1"/>
  <c r="AJ81" i="5"/>
  <c r="CA81" i="5"/>
  <c r="AY81" i="5"/>
  <c r="BR81" i="5"/>
  <c r="AL81" i="5"/>
  <c r="CC81" i="5"/>
  <c r="AW81" i="5"/>
  <c r="BW81" i="5"/>
  <c r="BW88" i="5" s="1"/>
  <c r="AQ81" i="5"/>
  <c r="AQ88" i="5" s="1"/>
  <c r="BF81" i="5"/>
  <c r="AH81" i="5"/>
  <c r="BQ81" i="5"/>
  <c r="AS81" i="5"/>
  <c r="G81" i="5"/>
  <c r="H81" i="5" s="1"/>
  <c r="I81" i="5" s="1"/>
  <c r="BK81" i="5"/>
  <c r="AI81" i="5"/>
  <c r="BB81" i="5"/>
  <c r="BM81" i="5"/>
  <c r="AK81" i="5"/>
  <c r="BG81" i="5"/>
  <c r="BV81" i="5"/>
  <c r="BI81" i="5"/>
  <c r="AV81" i="5"/>
  <c r="AR81" i="5"/>
  <c r="BP81" i="5"/>
  <c r="AX81" i="5"/>
  <c r="CF73" i="5"/>
  <c r="CF86" i="5"/>
  <c r="BL86" i="5"/>
  <c r="AZ86" i="5"/>
  <c r="BJ86" i="5"/>
  <c r="BA86" i="5"/>
  <c r="AX86" i="5"/>
  <c r="BF86" i="5"/>
  <c r="BS86" i="5"/>
  <c r="BX86" i="5"/>
  <c r="CA86" i="5"/>
  <c r="BY86" i="5"/>
  <c r="AI86" i="5"/>
  <c r="BC86" i="5"/>
  <c r="BH86" i="5"/>
  <c r="BO86" i="5"/>
  <c r="AO86" i="5"/>
  <c r="AK86" i="5"/>
  <c r="BE86" i="5"/>
  <c r="BE88" i="5" s="1"/>
  <c r="AP86" i="5"/>
  <c r="BK86" i="5"/>
  <c r="AL86" i="5"/>
  <c r="AM86" i="5"/>
  <c r="BQ86" i="5"/>
  <c r="AQ86" i="5"/>
  <c r="BW86" i="5"/>
  <c r="CC86" i="5"/>
  <c r="BM86" i="5"/>
  <c r="AS86" i="5"/>
  <c r="AJ86" i="5"/>
  <c r="AH86" i="5"/>
  <c r="CG86" i="5" s="1"/>
  <c r="BT86" i="5"/>
  <c r="BP86" i="5"/>
  <c r="AV86" i="5"/>
  <c r="BN86" i="5"/>
  <c r="AW86" i="5"/>
  <c r="AR86" i="5"/>
  <c r="AY86" i="5"/>
  <c r="BV86" i="5"/>
  <c r="G86" i="5"/>
  <c r="H86" i="5" s="1"/>
  <c r="I86" i="5" s="1"/>
  <c r="AT86" i="5"/>
  <c r="BB86" i="5"/>
  <c r="BG86" i="5"/>
  <c r="BZ86" i="5"/>
  <c r="BU86" i="5"/>
  <c r="AU86" i="5"/>
  <c r="BD86" i="5"/>
  <c r="CB86" i="5"/>
  <c r="BI86" i="5"/>
  <c r="AN86" i="5"/>
  <c r="BR86" i="5"/>
  <c r="CJ86" i="5" s="1"/>
  <c r="Z108" i="5"/>
  <c r="AE117" i="5"/>
  <c r="X117" i="5"/>
  <c r="CF113" i="5"/>
  <c r="M128" i="5"/>
  <c r="AE77" i="5"/>
  <c r="W77" i="5"/>
  <c r="CF70" i="5"/>
  <c r="AZ74" i="5"/>
  <c r="BV74" i="5"/>
  <c r="BC74" i="5"/>
  <c r="BM74" i="5"/>
  <c r="AH74" i="5"/>
  <c r="AR74" i="5"/>
  <c r="BG74" i="5"/>
  <c r="AT74" i="5"/>
  <c r="BP74" i="5"/>
  <c r="AY74" i="5"/>
  <c r="BU74" i="5"/>
  <c r="BZ74" i="5"/>
  <c r="AX74" i="5"/>
  <c r="AO74" i="5"/>
  <c r="BF74" i="5"/>
  <c r="AW74" i="5"/>
  <c r="BQ74" i="5"/>
  <c r="BA74" i="5"/>
  <c r="AN74" i="5"/>
  <c r="BT74" i="5"/>
  <c r="G74" i="5"/>
  <c r="H74" i="5" s="1"/>
  <c r="I74" i="5" s="1"/>
  <c r="AL74" i="5"/>
  <c r="BK74" i="5"/>
  <c r="AQ74" i="5"/>
  <c r="CB74" i="5"/>
  <c r="BL74" i="5"/>
  <c r="AU74" i="5"/>
  <c r="AM74" i="5"/>
  <c r="AV74" i="5"/>
  <c r="CC74" i="5"/>
  <c r="BX74" i="5"/>
  <c r="BO74" i="5"/>
  <c r="CA74" i="5"/>
  <c r="BH74" i="5"/>
  <c r="BI74" i="5"/>
  <c r="AJ74" i="5"/>
  <c r="BJ74" i="5"/>
  <c r="BE74" i="5"/>
  <c r="AS74" i="5"/>
  <c r="BY74" i="5"/>
  <c r="BS74" i="5"/>
  <c r="BD74" i="5"/>
  <c r="AK74" i="5"/>
  <c r="BN74" i="5"/>
  <c r="BR74" i="5"/>
  <c r="BW74" i="5"/>
  <c r="AP74" i="5"/>
  <c r="BB74" i="5"/>
  <c r="AI74" i="5"/>
  <c r="AE126" i="5"/>
  <c r="AF126" i="5"/>
  <c r="R128" i="5"/>
  <c r="CE108" i="5"/>
  <c r="AV108" i="5"/>
  <c r="AJ108" i="5"/>
  <c r="CI64" i="5"/>
  <c r="CZ70" i="6"/>
  <c r="CY86" i="6"/>
  <c r="BQ72" i="14"/>
  <c r="V88" i="5"/>
  <c r="BL77" i="5"/>
  <c r="CA126" i="5"/>
  <c r="BG126" i="5"/>
  <c r="BO88" i="5"/>
  <c r="AS103" i="6"/>
  <c r="AS105" i="6"/>
  <c r="K90" i="14" s="1"/>
  <c r="AG120" i="6"/>
  <c r="F94" i="14"/>
  <c r="J37" i="16"/>
  <c r="AM103" i="6"/>
  <c r="AM105" i="6" s="1"/>
  <c r="AM117" i="6" s="1"/>
  <c r="AW61" i="6"/>
  <c r="O68" i="14"/>
  <c r="S35" i="6"/>
  <c r="W49" i="6"/>
  <c r="CG94" i="5"/>
  <c r="CF116" i="5"/>
  <c r="AI101" i="5"/>
  <c r="AR101" i="5"/>
  <c r="AR108" i="5" s="1"/>
  <c r="AW101" i="5"/>
  <c r="AW108" i="5" s="1"/>
  <c r="BA101" i="5"/>
  <c r="BI101" i="5"/>
  <c r="BI108" i="5" s="1"/>
  <c r="BH101" i="5"/>
  <c r="AQ101" i="5"/>
  <c r="BJ101" i="5"/>
  <c r="BN101" i="5"/>
  <c r="AH101" i="5"/>
  <c r="BU101" i="5"/>
  <c r="BU108" i="5" s="1"/>
  <c r="BY101" i="5"/>
  <c r="BY108" i="5" s="1"/>
  <c r="AK101" i="5"/>
  <c r="AU101" i="5"/>
  <c r="AZ101" i="5"/>
  <c r="AZ108" i="5" s="1"/>
  <c r="BM101" i="5"/>
  <c r="BM108" i="5" s="1"/>
  <c r="AL101" i="5"/>
  <c r="BK101" i="5"/>
  <c r="BS101" i="5"/>
  <c r="BS108" i="5" s="1"/>
  <c r="BR101" i="5"/>
  <c r="BX101" i="5"/>
  <c r="AT101" i="5"/>
  <c r="BB101" i="5"/>
  <c r="BB108" i="5" s="1"/>
  <c r="BF101" i="5"/>
  <c r="BG101" i="5"/>
  <c r="BW101" i="5"/>
  <c r="G101" i="5"/>
  <c r="H101" i="5" s="1"/>
  <c r="I101" i="5" s="1"/>
  <c r="CC101" i="5"/>
  <c r="CC108" i="5" s="1"/>
  <c r="AJ101" i="5"/>
  <c r="AV101" i="5"/>
  <c r="BC101" i="5"/>
  <c r="BC108" i="5" s="1"/>
  <c r="BL101" i="5"/>
  <c r="BL108" i="5" s="1"/>
  <c r="AN101" i="5"/>
  <c r="CA101" i="5"/>
  <c r="BV101" i="5"/>
  <c r="BV108" i="5" s="1"/>
  <c r="AM101" i="5"/>
  <c r="AX101" i="5"/>
  <c r="BD101" i="5"/>
  <c r="AP101" i="5"/>
  <c r="AP108" i="5" s="1"/>
  <c r="BO101" i="5"/>
  <c r="BO108" i="5" s="1"/>
  <c r="BQ101" i="5"/>
  <c r="BQ108" i="5" s="1"/>
  <c r="BZ101" i="5"/>
  <c r="BZ108" i="5" s="1"/>
  <c r="AY101" i="5"/>
  <c r="AY108" i="5" s="1"/>
  <c r="AS101" i="5"/>
  <c r="AS108" i="5" s="1"/>
  <c r="BT101" i="5"/>
  <c r="BT108" i="5" s="1"/>
  <c r="CB101" i="5"/>
  <c r="CB108" i="5" s="1"/>
  <c r="AO101" i="5"/>
  <c r="AO108" i="5" s="1"/>
  <c r="BE101" i="5"/>
  <c r="BE108" i="5" s="1"/>
  <c r="BP101" i="5"/>
  <c r="AG128" i="5"/>
  <c r="BD108" i="5"/>
  <c r="T131" i="6"/>
  <c r="AW60" i="6"/>
  <c r="R138" i="6"/>
  <c r="S140" i="6"/>
  <c r="CY141" i="6"/>
  <c r="CY154" i="6" s="1"/>
  <c r="CO141" i="6"/>
  <c r="CO154" i="6" s="1"/>
  <c r="CB141" i="6"/>
  <c r="CB154" i="6" s="1"/>
  <c r="BW141" i="6"/>
  <c r="BW154" i="6" s="1"/>
  <c r="U137" i="6"/>
  <c r="R98" i="6"/>
  <c r="W155" i="6"/>
  <c r="AD156" i="6"/>
  <c r="T40" i="6"/>
  <c r="D67" i="14"/>
  <c r="BZ77" i="5"/>
  <c r="BJ108" i="5"/>
  <c r="BH126" i="5"/>
  <c r="BN126" i="5"/>
  <c r="BM126" i="5"/>
  <c r="BP88" i="5"/>
  <c r="CC88" i="5"/>
  <c r="CA72" i="6"/>
  <c r="BZ88" i="6"/>
  <c r="AR74" i="14"/>
  <c r="AY105" i="6"/>
  <c r="Q90" i="14" s="1"/>
  <c r="AY103" i="6"/>
  <c r="CH58" i="6"/>
  <c r="AZ65" i="14"/>
  <c r="V32" i="6"/>
  <c r="K11" i="16" s="1"/>
  <c r="AR103" i="6"/>
  <c r="AR105" i="6"/>
  <c r="AJ84" i="5"/>
  <c r="AK84" i="5"/>
  <c r="AR84" i="5"/>
  <c r="AS84" i="5"/>
  <c r="BA84" i="5"/>
  <c r="BR84" i="5"/>
  <c r="BG84" i="5"/>
  <c r="BS84" i="5"/>
  <c r="AP84" i="5"/>
  <c r="AP88" i="5" s="1"/>
  <c r="BD84" i="5"/>
  <c r="BX84" i="5"/>
  <c r="BQ84" i="5"/>
  <c r="BH84" i="5"/>
  <c r="AM84" i="5"/>
  <c r="AV84" i="5"/>
  <c r="AI84" i="5"/>
  <c r="BJ84" i="5"/>
  <c r="BK84" i="5"/>
  <c r="BU84" i="5"/>
  <c r="AX84" i="5"/>
  <c r="BY84" i="5"/>
  <c r="CC84" i="5"/>
  <c r="BP84" i="5"/>
  <c r="AN84" i="5"/>
  <c r="BB84" i="5"/>
  <c r="BC84" i="5"/>
  <c r="BV84" i="5"/>
  <c r="BI84" i="5"/>
  <c r="BI88" i="5" s="1"/>
  <c r="CA84" i="5"/>
  <c r="CA88" i="5" s="1"/>
  <c r="AQ84" i="5"/>
  <c r="BF84" i="5"/>
  <c r="BM84" i="5"/>
  <c r="AU84" i="5"/>
  <c r="BW84" i="5"/>
  <c r="CB84" i="5"/>
  <c r="AT84" i="5"/>
  <c r="G84" i="5"/>
  <c r="H84" i="5" s="1"/>
  <c r="I84" i="5" s="1"/>
  <c r="BO84" i="5"/>
  <c r="AW84" i="5"/>
  <c r="BZ84" i="5"/>
  <c r="BL84" i="5"/>
  <c r="AH84" i="5"/>
  <c r="AL84" i="5"/>
  <c r="AZ84" i="5"/>
  <c r="BT84" i="5"/>
  <c r="BE84" i="5"/>
  <c r="AY84" i="5"/>
  <c r="AO84" i="5"/>
  <c r="BN84" i="5"/>
  <c r="AF98" i="5"/>
  <c r="AN115" i="5"/>
  <c r="AR115" i="5"/>
  <c r="AW115" i="5"/>
  <c r="BA115" i="5"/>
  <c r="BI115" i="5"/>
  <c r="AJ115" i="5"/>
  <c r="BF115" i="5"/>
  <c r="BP115" i="5"/>
  <c r="AO115" i="5"/>
  <c r="CA115" i="5"/>
  <c r="BT115" i="5"/>
  <c r="CB115" i="5"/>
  <c r="AM115" i="5"/>
  <c r="AV115" i="5"/>
  <c r="BB115" i="5"/>
  <c r="BH115" i="5"/>
  <c r="BE115" i="5"/>
  <c r="BR115" i="5"/>
  <c r="BS115" i="5"/>
  <c r="BQ115" i="5"/>
  <c r="CC115" i="5"/>
  <c r="AP115" i="5"/>
  <c r="AY115" i="5"/>
  <c r="BM115" i="5"/>
  <c r="BG115" i="5"/>
  <c r="BZ115" i="5"/>
  <c r="BJ115" i="5"/>
  <c r="BJ117" i="5" s="1"/>
  <c r="AI115" i="5"/>
  <c r="AT115" i="5"/>
  <c r="AZ115" i="5"/>
  <c r="BL115" i="5"/>
  <c r="BK115" i="5"/>
  <c r="BN115" i="5"/>
  <c r="BU115" i="5"/>
  <c r="AH115" i="5"/>
  <c r="CG115" i="5" s="1"/>
  <c r="AU115" i="5"/>
  <c r="BC115" i="5"/>
  <c r="AQ115" i="5"/>
  <c r="BO115" i="5"/>
  <c r="BW115" i="5"/>
  <c r="BX115" i="5"/>
  <c r="AL115" i="5"/>
  <c r="AX115" i="5"/>
  <c r="AS115" i="5"/>
  <c r="G115" i="5"/>
  <c r="H115" i="5" s="1"/>
  <c r="I115" i="5" s="1"/>
  <c r="AK115" i="5"/>
  <c r="BD115" i="5"/>
  <c r="BV115" i="5"/>
  <c r="BY115" i="5"/>
  <c r="CF72" i="5"/>
  <c r="AN72" i="5"/>
  <c r="BG72" i="5"/>
  <c r="CI72" i="5" s="1"/>
  <c r="AT72" i="5"/>
  <c r="AX72" i="5"/>
  <c r="BB72" i="5"/>
  <c r="BN72" i="5"/>
  <c r="AH72" i="5"/>
  <c r="AQ72" i="5"/>
  <c r="AU72" i="5"/>
  <c r="AZ72" i="5"/>
  <c r="BJ72" i="5"/>
  <c r="AJ72" i="5"/>
  <c r="BO72" i="5"/>
  <c r="AY72" i="5"/>
  <c r="BI72" i="5"/>
  <c r="AK72" i="5"/>
  <c r="AI72" i="5"/>
  <c r="AM72" i="5"/>
  <c r="CG72" i="5" s="1"/>
  <c r="BM72" i="5"/>
  <c r="AR72" i="5"/>
  <c r="BA72" i="5"/>
  <c r="AO72" i="5"/>
  <c r="AW72" i="5"/>
  <c r="AP72" i="5"/>
  <c r="BC72" i="5"/>
  <c r="AV72" i="5"/>
  <c r="BD72" i="5"/>
  <c r="BK72" i="5"/>
  <c r="AL72" i="5"/>
  <c r="AE88" i="5"/>
  <c r="CF76" i="5"/>
  <c r="Z98" i="5"/>
  <c r="X108" i="5"/>
  <c r="AK116" i="5"/>
  <c r="BN116" i="5"/>
  <c r="BR116" i="5"/>
  <c r="AZ116" i="5"/>
  <c r="BI116" i="5"/>
  <c r="AX116" i="5"/>
  <c r="BG116" i="5"/>
  <c r="BX116" i="5"/>
  <c r="BS116" i="5"/>
  <c r="AT116" i="5"/>
  <c r="AS116" i="5"/>
  <c r="AN116" i="5"/>
  <c r="AL116" i="5"/>
  <c r="AL117" i="5" s="1"/>
  <c r="AQ116" i="5"/>
  <c r="BB116" i="5"/>
  <c r="AU116" i="5"/>
  <c r="BO116" i="5"/>
  <c r="BZ116" i="5"/>
  <c r="CC116" i="5"/>
  <c r="AR116" i="5"/>
  <c r="BK116" i="5"/>
  <c r="BC116" i="5"/>
  <c r="G116" i="5"/>
  <c r="H116" i="5" s="1"/>
  <c r="I116" i="5" s="1"/>
  <c r="BM116" i="5"/>
  <c r="BJ116" i="5"/>
  <c r="BT116" i="5"/>
  <c r="AV116" i="5"/>
  <c r="AJ116" i="5"/>
  <c r="AW116" i="5"/>
  <c r="AH116" i="5"/>
  <c r="BF116" i="5"/>
  <c r="AI116" i="5"/>
  <c r="AO116" i="5"/>
  <c r="BQ116" i="5"/>
  <c r="BH116" i="5"/>
  <c r="AY116" i="5"/>
  <c r="BE116" i="5"/>
  <c r="AM116" i="5"/>
  <c r="BY116" i="5"/>
  <c r="BD116" i="5"/>
  <c r="BV116" i="5"/>
  <c r="BA116" i="5"/>
  <c r="BL116" i="5"/>
  <c r="CA116" i="5"/>
  <c r="CB116" i="5"/>
  <c r="CB117" i="5" s="1"/>
  <c r="BU116" i="5"/>
  <c r="BW116" i="5"/>
  <c r="BP116" i="5"/>
  <c r="AP116" i="5"/>
  <c r="AP117" i="5" s="1"/>
  <c r="CH93" i="5"/>
  <c r="AD88" i="5"/>
  <c r="AA88" i="5"/>
  <c r="AC77" i="5"/>
  <c r="CF92" i="5"/>
  <c r="BY92" i="5"/>
  <c r="BW92" i="5"/>
  <c r="BW98" i="5" s="1"/>
  <c r="BC92" i="5"/>
  <c r="BC98" i="5" s="1"/>
  <c r="BB92" i="5"/>
  <c r="BO92" i="5"/>
  <c r="AJ92" i="5"/>
  <c r="AJ98" i="5" s="1"/>
  <c r="G92" i="5"/>
  <c r="H92" i="5" s="1"/>
  <c r="I92" i="5" s="1"/>
  <c r="AS92" i="5"/>
  <c r="BA92" i="5"/>
  <c r="AU92" i="5"/>
  <c r="AU98" i="5" s="1"/>
  <c r="CB92" i="5"/>
  <c r="CB98" i="5" s="1"/>
  <c r="BG92" i="5"/>
  <c r="AY92" i="5"/>
  <c r="AY98" i="5" s="1"/>
  <c r="BL92" i="5"/>
  <c r="AK92" i="5"/>
  <c r="AK98" i="5" s="1"/>
  <c r="BR92" i="5"/>
  <c r="AL92" i="5"/>
  <c r="BD92" i="5"/>
  <c r="BF92" i="5"/>
  <c r="AT92" i="5"/>
  <c r="BX92" i="5"/>
  <c r="BX98" i="5" s="1"/>
  <c r="BZ92" i="5"/>
  <c r="BZ98" i="5" s="1"/>
  <c r="AQ92" i="5"/>
  <c r="BU92" i="5"/>
  <c r="AI92" i="5"/>
  <c r="AI98" i="5" s="1"/>
  <c r="BH92" i="5"/>
  <c r="BH98" i="5" s="1"/>
  <c r="AH92" i="5"/>
  <c r="BM92" i="5"/>
  <c r="BJ92" i="5"/>
  <c r="AN92" i="5"/>
  <c r="AN98" i="5" s="1"/>
  <c r="BS92" i="5"/>
  <c r="AW92" i="5"/>
  <c r="BP92" i="5"/>
  <c r="BV92" i="5"/>
  <c r="CA92" i="5"/>
  <c r="CA98" i="5" s="1"/>
  <c r="AP92" i="5"/>
  <c r="AV92" i="5"/>
  <c r="AV98" i="5" s="1"/>
  <c r="BT92" i="5"/>
  <c r="BT98" i="5" s="1"/>
  <c r="AM92" i="5"/>
  <c r="AM98" i="5" s="1"/>
  <c r="BQ92" i="5"/>
  <c r="BN92" i="5"/>
  <c r="BI92" i="5"/>
  <c r="BI98" i="5" s="1"/>
  <c r="BK92" i="5"/>
  <c r="BK98" i="5" s="1"/>
  <c r="AO92" i="5"/>
  <c r="CC92" i="5"/>
  <c r="CC98" i="5" s="1"/>
  <c r="AZ92" i="5"/>
  <c r="AR92" i="5"/>
  <c r="AR98" i="5" s="1"/>
  <c r="AX92" i="5"/>
  <c r="BE92" i="5"/>
  <c r="AH95" i="5"/>
  <c r="AQ95" i="5"/>
  <c r="AO95" i="5"/>
  <c r="AL95" i="5"/>
  <c r="AZ95" i="5"/>
  <c r="BP95" i="5"/>
  <c r="BI95" i="5"/>
  <c r="G95" i="5"/>
  <c r="H95" i="5" s="1"/>
  <c r="I95" i="5" s="1"/>
  <c r="BD95" i="5"/>
  <c r="BO95" i="5"/>
  <c r="BO98" i="5" s="1"/>
  <c r="BZ95" i="5"/>
  <c r="BF95" i="5"/>
  <c r="BY95" i="5"/>
  <c r="AT95" i="5"/>
  <c r="AM95" i="5"/>
  <c r="AK95" i="5"/>
  <c r="AW95" i="5"/>
  <c r="AX95" i="5"/>
  <c r="BG95" i="5"/>
  <c r="BK95" i="5"/>
  <c r="BA95" i="5"/>
  <c r="BJ95" i="5"/>
  <c r="AU95" i="5"/>
  <c r="BU95" i="5"/>
  <c r="AY95" i="5"/>
  <c r="BE95" i="5"/>
  <c r="AI95" i="5"/>
  <c r="BT95" i="5"/>
  <c r="CC95" i="5"/>
  <c r="BM95" i="5"/>
  <c r="BM98" i="5" s="1"/>
  <c r="BH95" i="5"/>
  <c r="BN95" i="5"/>
  <c r="BV95" i="5"/>
  <c r="BS95" i="5"/>
  <c r="AP95" i="5"/>
  <c r="AJ95" i="5"/>
  <c r="AR95" i="5"/>
  <c r="BR95" i="5"/>
  <c r="CJ95" i="5" s="1"/>
  <c r="BL95" i="5"/>
  <c r="BX95" i="5"/>
  <c r="BW95" i="5"/>
  <c r="AS95" i="5"/>
  <c r="CA95" i="5"/>
  <c r="BQ95" i="5"/>
  <c r="AV95" i="5"/>
  <c r="AN95" i="5"/>
  <c r="BC95" i="5"/>
  <c r="BB95" i="5"/>
  <c r="CB95" i="5"/>
  <c r="CF95" i="5"/>
  <c r="BE104" i="5"/>
  <c r="BG104" i="5"/>
  <c r="BZ104" i="5"/>
  <c r="BU104" i="5"/>
  <c r="BD104" i="5"/>
  <c r="BS104" i="5"/>
  <c r="AW104" i="5"/>
  <c r="CH104" i="5" s="1"/>
  <c r="BP104" i="5"/>
  <c r="BX104" i="5"/>
  <c r="BQ104" i="5"/>
  <c r="AX104" i="5"/>
  <c r="AX108" i="5" s="1"/>
  <c r="AI104" i="5"/>
  <c r="AI108" i="5" s="1"/>
  <c r="BN104" i="5"/>
  <c r="BY104" i="5"/>
  <c r="CA104" i="5"/>
  <c r="CA108" i="5" s="1"/>
  <c r="BB104" i="5"/>
  <c r="BF104" i="5"/>
  <c r="BV104" i="5"/>
  <c r="AZ104" i="5"/>
  <c r="BI104" i="5"/>
  <c r="CI104" i="5" s="1"/>
  <c r="AR104" i="5"/>
  <c r="AT104" i="5"/>
  <c r="AJ104" i="5"/>
  <c r="BK104" i="5"/>
  <c r="BK108" i="5" s="1"/>
  <c r="CB104" i="5"/>
  <c r="AV104" i="5"/>
  <c r="AK104" i="5"/>
  <c r="BT104" i="5"/>
  <c r="BA104" i="5"/>
  <c r="AH104" i="5"/>
  <c r="BR104" i="5"/>
  <c r="AM104" i="5"/>
  <c r="AM108" i="5" s="1"/>
  <c r="BW104" i="5"/>
  <c r="AO104" i="5"/>
  <c r="CC104" i="5"/>
  <c r="AN104" i="5"/>
  <c r="AN108" i="5" s="1"/>
  <c r="Z117" i="5"/>
  <c r="AA117" i="5"/>
  <c r="E37" i="12"/>
  <c r="D39" i="12"/>
  <c r="D40" i="12" s="1"/>
  <c r="D41" i="12" s="1"/>
  <c r="CE88" i="5"/>
  <c r="G12" i="16"/>
  <c r="J33" i="6"/>
  <c r="AD77" i="5"/>
  <c r="X77" i="5"/>
  <c r="AI114" i="5"/>
  <c r="CG114" i="5" s="1"/>
  <c r="AJ114" i="5"/>
  <c r="AH114" i="5"/>
  <c r="AH121" i="5"/>
  <c r="AU121" i="5"/>
  <c r="AU126" i="5" s="1"/>
  <c r="AY121" i="5"/>
  <c r="AY126" i="5" s="1"/>
  <c r="BC121" i="5"/>
  <c r="BC126" i="5" s="1"/>
  <c r="BL121" i="5"/>
  <c r="BL126" i="5" s="1"/>
  <c r="BG121" i="5"/>
  <c r="BF121" i="5"/>
  <c r="CI121" i="5" s="1"/>
  <c r="BV121" i="5"/>
  <c r="BM121" i="5"/>
  <c r="BQ121" i="5"/>
  <c r="BQ126" i="5" s="1"/>
  <c r="BY121" i="5"/>
  <c r="BY126" i="5" s="1"/>
  <c r="BI121" i="5"/>
  <c r="AP121" i="5"/>
  <c r="AP126" i="5" s="1"/>
  <c r="AX121" i="5"/>
  <c r="BD121" i="5"/>
  <c r="BD126" i="5" s="1"/>
  <c r="AQ121" i="5"/>
  <c r="AM121" i="5"/>
  <c r="AM126" i="5" s="1"/>
  <c r="BZ121" i="5"/>
  <c r="BZ126" i="5" s="1"/>
  <c r="BW121" i="5"/>
  <c r="BW126" i="5" s="1"/>
  <c r="BX121" i="5"/>
  <c r="BN121" i="5"/>
  <c r="AV121" i="5"/>
  <c r="AV126" i="5" s="1"/>
  <c r="BB121" i="5"/>
  <c r="BB126" i="5" s="1"/>
  <c r="AS121" i="5"/>
  <c r="AN121" i="5"/>
  <c r="BS121" i="5"/>
  <c r="BS126" i="5" s="1"/>
  <c r="CB121" i="5"/>
  <c r="CB126" i="5" s="1"/>
  <c r="G121" i="5"/>
  <c r="H121" i="5" s="1"/>
  <c r="I121" i="5" s="1"/>
  <c r="AJ121" i="5"/>
  <c r="AW121" i="5"/>
  <c r="AW126" i="5" s="1"/>
  <c r="BE121" i="5"/>
  <c r="BE126" i="5" s="1"/>
  <c r="BK121" i="5"/>
  <c r="BR121" i="5"/>
  <c r="BO121" i="5"/>
  <c r="CC121" i="5"/>
  <c r="CC126" i="5" s="1"/>
  <c r="AK121" i="5"/>
  <c r="AZ121" i="5"/>
  <c r="BH121" i="5"/>
  <c r="AI121" i="5"/>
  <c r="AI126" i="5" s="1"/>
  <c r="CA121" i="5"/>
  <c r="BT121" i="5"/>
  <c r="AR121" i="5"/>
  <c r="BA121" i="5"/>
  <c r="BA126" i="5" s="1"/>
  <c r="BJ121" i="5"/>
  <c r="BJ126" i="5" s="1"/>
  <c r="BU121" i="5"/>
  <c r="AT121" i="5"/>
  <c r="AO121" i="5"/>
  <c r="AO126" i="5" s="1"/>
  <c r="AL121" i="5"/>
  <c r="BP121" i="5"/>
  <c r="BP126" i="5" s="1"/>
  <c r="W126" i="5"/>
  <c r="CF121" i="5"/>
  <c r="CJ106" i="5"/>
  <c r="CH106" i="5"/>
  <c r="V77" i="5"/>
  <c r="BA108" i="5"/>
  <c r="BX108" i="5"/>
  <c r="BF108" i="5"/>
  <c r="CI100" i="5"/>
  <c r="DA19" i="6"/>
  <c r="CZ33" i="6"/>
  <c r="CF90" i="5"/>
  <c r="CI90" i="5"/>
  <c r="F29" i="16"/>
  <c r="F42" i="16"/>
  <c r="F44" i="16" s="1"/>
  <c r="BC101" i="6"/>
  <c r="BC98" i="6"/>
  <c r="BU95" i="6"/>
  <c r="BV79" i="6"/>
  <c r="BE90" i="6"/>
  <c r="BF74" i="6"/>
  <c r="W76" i="14"/>
  <c r="BW73" i="6"/>
  <c r="BV89" i="6"/>
  <c r="AN75" i="14"/>
  <c r="R139" i="6"/>
  <c r="T140" i="6"/>
  <c r="DA141" i="6"/>
  <c r="DA154" i="6" s="1"/>
  <c r="S135" i="6"/>
  <c r="AW141" i="6"/>
  <c r="AP141" i="6"/>
  <c r="AP154" i="6" s="1"/>
  <c r="AM141" i="6"/>
  <c r="AM154" i="6" s="1"/>
  <c r="R135" i="6"/>
  <c r="BX141" i="6"/>
  <c r="BX154" i="6" s="1"/>
  <c r="BI141" i="6"/>
  <c r="T135" i="6"/>
  <c r="DC141" i="6"/>
  <c r="DC154" i="6" s="1"/>
  <c r="CC141" i="6"/>
  <c r="CC154" i="6" s="1"/>
  <c r="S136" i="6"/>
  <c r="AX141" i="6"/>
  <c r="AX154" i="6" s="1"/>
  <c r="AY141" i="6"/>
  <c r="AY154" i="6" s="1"/>
  <c r="T137" i="6"/>
  <c r="T138" i="6"/>
  <c r="BQ86" i="6"/>
  <c r="BR70" i="6"/>
  <c r="AI72" i="14"/>
  <c r="AI149" i="6"/>
  <c r="AI153" i="6"/>
  <c r="AI156" i="6" s="1"/>
  <c r="AH120" i="6"/>
  <c r="AO103" i="6"/>
  <c r="R101" i="6"/>
  <c r="T25" i="6"/>
  <c r="AD67" i="14"/>
  <c r="BL60" i="6"/>
  <c r="T60" i="6" s="1"/>
  <c r="J32" i="6"/>
  <c r="G11" i="16"/>
  <c r="W61" i="6"/>
  <c r="T34" i="6"/>
  <c r="BR58" i="6"/>
  <c r="AJ65" i="14"/>
  <c r="AW58" i="6"/>
  <c r="O65" i="14"/>
  <c r="U131" i="6"/>
  <c r="AH65" i="14"/>
  <c r="BP58" i="6"/>
  <c r="U33" i="6"/>
  <c r="N33" i="6" s="1"/>
  <c r="AM66" i="14"/>
  <c r="CJ72" i="5"/>
  <c r="BH108" i="5"/>
  <c r="AR117" i="5"/>
  <c r="AX117" i="5"/>
  <c r="CJ110" i="5"/>
  <c r="CI110" i="5"/>
  <c r="CJ123" i="5"/>
  <c r="CH87" i="5"/>
  <c r="R104" i="6"/>
  <c r="AK105" i="6"/>
  <c r="CD73" i="6"/>
  <c r="CC89" i="6"/>
  <c r="AU75" i="14"/>
  <c r="CX141" i="6"/>
  <c r="CX154" i="6" s="1"/>
  <c r="CV141" i="6"/>
  <c r="CV154" i="6" s="1"/>
  <c r="W135" i="6"/>
  <c r="CM141" i="6"/>
  <c r="CM154" i="6" s="1"/>
  <c r="AU141" i="6"/>
  <c r="AU154" i="6" s="1"/>
  <c r="BK141" i="6"/>
  <c r="BK154" i="6" s="1"/>
  <c r="CE141" i="6"/>
  <c r="CE154" i="6" s="1"/>
  <c r="BY141" i="6"/>
  <c r="BY154" i="6" s="1"/>
  <c r="BJ141" i="6"/>
  <c r="BJ154" i="6" s="1"/>
  <c r="DD141" i="6"/>
  <c r="DD154" i="6" s="1"/>
  <c r="U136" i="6"/>
  <c r="BU141" i="6"/>
  <c r="CZ141" i="6"/>
  <c r="CZ154" i="6" s="1"/>
  <c r="AE120" i="6"/>
  <c r="Q119" i="6"/>
  <c r="Q120" i="6" s="1"/>
  <c r="W137" i="6"/>
  <c r="AZ141" i="6"/>
  <c r="AZ154" i="6" s="1"/>
  <c r="BE141" i="6"/>
  <c r="BE154" i="6" s="1"/>
  <c r="S138" i="6"/>
  <c r="U138" i="6"/>
  <c r="U139" i="6"/>
  <c r="CH141" i="6"/>
  <c r="CH154" i="6" s="1"/>
  <c r="Q64" i="6"/>
  <c r="F93" i="14"/>
  <c r="J36" i="16"/>
  <c r="W131" i="6"/>
  <c r="S61" i="6"/>
  <c r="R58" i="6"/>
  <c r="I12" i="16"/>
  <c r="L33" i="6"/>
  <c r="AN65" i="14"/>
  <c r="BV58" i="6"/>
  <c r="U58" i="6" s="1"/>
  <c r="U32" i="6"/>
  <c r="S60" i="6"/>
  <c r="AK109" i="6"/>
  <c r="K13" i="16"/>
  <c r="K12" i="16"/>
  <c r="CM60" i="6"/>
  <c r="V60" i="6" s="1"/>
  <c r="BE67" i="14"/>
  <c r="AP67" i="14"/>
  <c r="BX60" i="6"/>
  <c r="U34" i="6"/>
  <c r="N34" i="6" s="1"/>
  <c r="BS58" i="6"/>
  <c r="AK65" i="14"/>
  <c r="AI8" i="6"/>
  <c r="AH8" i="6" s="1"/>
  <c r="AG8" i="6" s="1"/>
  <c r="AF8" i="6" s="1"/>
  <c r="AE8" i="6" s="1"/>
  <c r="AD8" i="6" s="1"/>
  <c r="AC8" i="6" s="1"/>
  <c r="AB8" i="6" s="1"/>
  <c r="AA8" i="6" s="1"/>
  <c r="Z8" i="6" s="1"/>
  <c r="Y8" i="6" s="1"/>
  <c r="I8" i="6"/>
  <c r="Q8" i="6"/>
  <c r="CH72" i="5"/>
  <c r="CH114" i="5"/>
  <c r="AU108" i="5"/>
  <c r="CG104" i="5"/>
  <c r="AL108" i="5"/>
  <c r="BN117" i="5"/>
  <c r="BO117" i="5"/>
  <c r="BG117" i="5"/>
  <c r="BP117" i="5"/>
  <c r="CG83" i="5"/>
  <c r="CG87" i="5"/>
  <c r="BT107" i="6"/>
  <c r="T107" i="6" s="1"/>
  <c r="I33" i="16" s="1"/>
  <c r="T95" i="6"/>
  <c r="BD101" i="6"/>
  <c r="BD98" i="6"/>
  <c r="BW74" i="6"/>
  <c r="BV90" i="6"/>
  <c r="AN76" i="14"/>
  <c r="BR75" i="6"/>
  <c r="AI77" i="14"/>
  <c r="BQ91" i="6"/>
  <c r="CC86" i="6"/>
  <c r="CD70" i="6"/>
  <c r="AU72" i="14"/>
  <c r="BS141" i="6"/>
  <c r="BS154" i="6" s="1"/>
  <c r="AN141" i="6"/>
  <c r="AN154" i="6" s="1"/>
  <c r="CQ141" i="6"/>
  <c r="CQ154" i="6" s="1"/>
  <c r="V135" i="6"/>
  <c r="CK141" i="6"/>
  <c r="CK154" i="6" s="1"/>
  <c r="CF141" i="6"/>
  <c r="CF154" i="6" s="1"/>
  <c r="S131" i="6"/>
  <c r="AW155" i="6"/>
  <c r="S155" i="6" s="1"/>
  <c r="BO71" i="6"/>
  <c r="BN87" i="6"/>
  <c r="AF73" i="14"/>
  <c r="CC95" i="6"/>
  <c r="CC107" i="6" s="1"/>
  <c r="CD79" i="6"/>
  <c r="AR141" i="6"/>
  <c r="AR154" i="6" s="1"/>
  <c r="BG141" i="6"/>
  <c r="BG154" i="6" s="1"/>
  <c r="BZ141" i="6"/>
  <c r="BZ154" i="6" s="1"/>
  <c r="BM141" i="6"/>
  <c r="BM154" i="6" s="1"/>
  <c r="W136" i="6"/>
  <c r="CS141" i="6"/>
  <c r="CD141" i="6"/>
  <c r="CD154" i="6" s="1"/>
  <c r="AL141" i="6"/>
  <c r="BL75" i="6"/>
  <c r="AC77" i="14"/>
  <c r="BK91" i="6"/>
  <c r="CN70" i="6"/>
  <c r="CM86" i="6"/>
  <c r="BE72" i="14"/>
  <c r="AL155" i="6"/>
  <c r="R155" i="6" s="1"/>
  <c r="R131" i="6"/>
  <c r="BI18" i="6"/>
  <c r="BH32" i="6"/>
  <c r="S32" i="6" s="1"/>
  <c r="BH41" i="6"/>
  <c r="S41" i="6" s="1"/>
  <c r="BH49" i="6"/>
  <c r="K18" i="6"/>
  <c r="H57" i="16" s="1"/>
  <c r="S18" i="6"/>
  <c r="AQ141" i="6"/>
  <c r="AQ154" i="6" s="1"/>
  <c r="W138" i="6"/>
  <c r="W139" i="6"/>
  <c r="DB141" i="6"/>
  <c r="DB154" i="6" s="1"/>
  <c r="AF149" i="6"/>
  <c r="AF153" i="6"/>
  <c r="AF156" i="6" s="1"/>
  <c r="J35" i="6"/>
  <c r="G14" i="16"/>
  <c r="K35" i="6"/>
  <c r="J34" i="6"/>
  <c r="K34" i="6"/>
  <c r="H13" i="16"/>
  <c r="T61" i="6"/>
  <c r="U60" i="6"/>
  <c r="AL54" i="6"/>
  <c r="AL65" i="14"/>
  <c r="BT58" i="6"/>
  <c r="BM58" i="6"/>
  <c r="AE65" i="14"/>
  <c r="O34" i="6"/>
  <c r="AS77" i="5"/>
  <c r="CH110" i="5"/>
  <c r="AZ117" i="5"/>
  <c r="CC117" i="5"/>
  <c r="BX117" i="5"/>
  <c r="BM117" i="5"/>
  <c r="BH117" i="5"/>
  <c r="CI123" i="5"/>
  <c r="CI83" i="5"/>
  <c r="BF88" i="5"/>
  <c r="CJ83" i="5"/>
  <c r="BR88" i="5"/>
  <c r="CJ87" i="5"/>
  <c r="X77" i="14"/>
  <c r="BF91" i="6"/>
  <c r="S91" i="6" s="1"/>
  <c r="K75" i="6"/>
  <c r="BF71" i="6"/>
  <c r="BE87" i="6"/>
  <c r="W73" i="14"/>
  <c r="BE82" i="6"/>
  <c r="V139" i="6"/>
  <c r="BF141" i="6"/>
  <c r="BF154" i="6" s="1"/>
  <c r="CW141" i="6"/>
  <c r="CW154" i="6" s="1"/>
  <c r="BV141" i="6"/>
  <c r="BV154" i="6" s="1"/>
  <c r="U135" i="6"/>
  <c r="BQ141" i="6"/>
  <c r="BQ154" i="6" s="1"/>
  <c r="CH70" i="6"/>
  <c r="CG86" i="6"/>
  <c r="AY72" i="14"/>
  <c r="BH141" i="6"/>
  <c r="BH154" i="6" s="1"/>
  <c r="AS141" i="6"/>
  <c r="AS154" i="6" s="1"/>
  <c r="CA141" i="6"/>
  <c r="CA154" i="6" s="1"/>
  <c r="V136" i="6"/>
  <c r="CG141" i="6"/>
  <c r="T136" i="6"/>
  <c r="T139" i="6"/>
  <c r="U140" i="6"/>
  <c r="W140" i="6"/>
  <c r="CM73" i="6"/>
  <c r="CL89" i="6"/>
  <c r="BD75" i="14"/>
  <c r="R136" i="6"/>
  <c r="S139" i="6"/>
  <c r="BC141" i="6"/>
  <c r="BC154" i="6" s="1"/>
  <c r="CJ141" i="6"/>
  <c r="CJ154" i="6" s="1"/>
  <c r="Z149" i="6"/>
  <c r="Z153" i="6"/>
  <c r="CI141" i="6"/>
  <c r="CI154" i="6" s="1"/>
  <c r="V138" i="6"/>
  <c r="CK61" i="6"/>
  <c r="AB65" i="14"/>
  <c r="BJ58" i="6"/>
  <c r="AZ68" i="14"/>
  <c r="CH61" i="6"/>
  <c r="V61" i="6" s="1"/>
  <c r="V35" i="6"/>
  <c r="R61" i="6"/>
  <c r="CT60" i="6"/>
  <c r="W60" i="6" s="1"/>
  <c r="AK59" i="6"/>
  <c r="AK54" i="6"/>
  <c r="AF65" i="14"/>
  <c r="BN58" i="6"/>
  <c r="BO58" i="6"/>
  <c r="AG65" i="14"/>
  <c r="AA149" i="6"/>
  <c r="AA153" i="6"/>
  <c r="AA156" i="6" s="1"/>
  <c r="R51" i="6"/>
  <c r="G23" i="16" s="1"/>
  <c r="AK60" i="6"/>
  <c r="R60" i="6" s="1"/>
  <c r="AL57" i="6"/>
  <c r="V58" i="6"/>
  <c r="CF107" i="5"/>
  <c r="AC108" i="5"/>
  <c r="CJ114" i="5"/>
  <c r="BD117" i="5"/>
  <c r="AM117" i="5"/>
  <c r="BS117" i="5"/>
  <c r="CG110" i="5"/>
  <c r="CH123" i="5"/>
  <c r="CH83" i="5"/>
  <c r="AT88" i="5"/>
  <c r="CI87" i="5"/>
  <c r="E43" i="12"/>
  <c r="D48" i="12"/>
  <c r="AJ120" i="6"/>
  <c r="T90" i="14"/>
  <c r="AK117" i="6" l="1"/>
  <c r="BL128" i="5"/>
  <c r="BQ128" i="5"/>
  <c r="BW128" i="5"/>
  <c r="AN128" i="5"/>
  <c r="CC128" i="5"/>
  <c r="BK128" i="5"/>
  <c r="CB128" i="5"/>
  <c r="BS128" i="5"/>
  <c r="CJ126" i="5"/>
  <c r="BT128" i="5"/>
  <c r="BP128" i="5"/>
  <c r="CJ88" i="5"/>
  <c r="BH128" i="5"/>
  <c r="CH95" i="5"/>
  <c r="BS98" i="5"/>
  <c r="CG92" i="5"/>
  <c r="AH98" i="5"/>
  <c r="CJ101" i="5"/>
  <c r="AM42" i="6"/>
  <c r="AN8" i="6"/>
  <c r="E60" i="14"/>
  <c r="AM50" i="6"/>
  <c r="L90" i="14"/>
  <c r="AT77" i="5"/>
  <c r="AT128" i="5" s="1"/>
  <c r="CH70" i="5"/>
  <c r="AY77" i="5"/>
  <c r="AY128" i="5" s="1"/>
  <c r="CH125" i="5"/>
  <c r="BR66" i="14"/>
  <c r="V128" i="5"/>
  <c r="CF77" i="5"/>
  <c r="CJ104" i="5"/>
  <c r="CG95" i="5"/>
  <c r="BV98" i="5"/>
  <c r="BV128" i="5" s="1"/>
  <c r="BD98" i="5"/>
  <c r="CI74" i="5"/>
  <c r="AI88" i="5"/>
  <c r="CH80" i="5"/>
  <c r="CG113" i="5"/>
  <c r="AM77" i="5"/>
  <c r="AM128" i="5" s="1"/>
  <c r="CI88" i="5"/>
  <c r="CI108" i="5"/>
  <c r="AQ98" i="5"/>
  <c r="AQ128" i="5" s="1"/>
  <c r="CI92" i="5"/>
  <c r="CI115" i="5"/>
  <c r="CI101" i="5"/>
  <c r="AG153" i="6"/>
  <c r="AG156" i="6" s="1"/>
  <c r="AG149" i="6"/>
  <c r="CZ86" i="6"/>
  <c r="DA70" i="6"/>
  <c r="BR72" i="14"/>
  <c r="CH74" i="5"/>
  <c r="CG80" i="5"/>
  <c r="DD58" i="6"/>
  <c r="BV65" i="14"/>
  <c r="CG70" i="5"/>
  <c r="AH77" i="5"/>
  <c r="CH85" i="5"/>
  <c r="AQ17" i="6"/>
  <c r="AP31" i="6"/>
  <c r="CJ125" i="5"/>
  <c r="CI125" i="5"/>
  <c r="BF126" i="5"/>
  <c r="CI126" i="5" s="1"/>
  <c r="CH108" i="5"/>
  <c r="CH121" i="5"/>
  <c r="E39" i="12"/>
  <c r="E40" i="12" s="1"/>
  <c r="E41" i="12" s="1"/>
  <c r="F37" i="12"/>
  <c r="F39" i="12" s="1"/>
  <c r="F40" i="12" s="1"/>
  <c r="F41" i="12" s="1"/>
  <c r="AZ98" i="5"/>
  <c r="CJ115" i="5"/>
  <c r="CH84" i="5"/>
  <c r="J90" i="14"/>
  <c r="CF88" i="5"/>
  <c r="W128" i="5"/>
  <c r="CJ81" i="5"/>
  <c r="CF126" i="5"/>
  <c r="CJ80" i="5"/>
  <c r="AT98" i="5"/>
  <c r="CX58" i="6"/>
  <c r="BP65" i="14"/>
  <c r="W25" i="6"/>
  <c r="CS32" i="6"/>
  <c r="AV88" i="5"/>
  <c r="CH88" i="5" s="1"/>
  <c r="CJ113" i="5"/>
  <c r="AI117" i="5"/>
  <c r="C92" i="14"/>
  <c r="G35" i="16"/>
  <c r="BC77" i="5"/>
  <c r="BC128" i="5" s="1"/>
  <c r="AW77" i="5"/>
  <c r="BI77" i="5"/>
  <c r="BI128" i="5" s="1"/>
  <c r="BB77" i="5"/>
  <c r="BB128" i="5" s="1"/>
  <c r="AP77" i="5"/>
  <c r="AP128" i="5" s="1"/>
  <c r="AL77" i="5"/>
  <c r="AL128" i="5" s="1"/>
  <c r="AU77" i="5"/>
  <c r="AI77" i="5"/>
  <c r="CH82" i="5"/>
  <c r="CI82" i="5"/>
  <c r="CJ82" i="5"/>
  <c r="CJ73" i="5"/>
  <c r="CG73" i="5"/>
  <c r="CJ85" i="5"/>
  <c r="CT58" i="6"/>
  <c r="AT117" i="5"/>
  <c r="BF77" i="5"/>
  <c r="CI77" i="5" s="1"/>
  <c r="DB19" i="6"/>
  <c r="DA33" i="6"/>
  <c r="BS66" i="14" s="1"/>
  <c r="CJ121" i="5"/>
  <c r="AJ126" i="5"/>
  <c r="CG121" i="5"/>
  <c r="AH126" i="5"/>
  <c r="CG126" i="5" s="1"/>
  <c r="X128" i="5"/>
  <c r="BF98" i="5"/>
  <c r="CI95" i="5"/>
  <c r="BE98" i="5"/>
  <c r="BE128" i="5" s="1"/>
  <c r="BN98" i="5"/>
  <c r="BP98" i="5"/>
  <c r="BJ98" i="5"/>
  <c r="AL98" i="5"/>
  <c r="BA98" i="5"/>
  <c r="BY98" i="5"/>
  <c r="BY128" i="5" s="1"/>
  <c r="CI116" i="5"/>
  <c r="CJ116" i="5"/>
  <c r="CH115" i="5"/>
  <c r="CI84" i="5"/>
  <c r="CH101" i="5"/>
  <c r="CG101" i="5"/>
  <c r="CU58" i="6"/>
  <c r="AE128" i="5"/>
  <c r="CH86" i="5"/>
  <c r="CG81" i="5"/>
  <c r="D63" i="14"/>
  <c r="D71" i="14"/>
  <c r="D83" i="14"/>
  <c r="CI80" i="5"/>
  <c r="CV58" i="6"/>
  <c r="BN65" i="14"/>
  <c r="CW58" i="6"/>
  <c r="BO65" i="14"/>
  <c r="CZ58" i="6"/>
  <c r="BR65" i="14"/>
  <c r="BR108" i="5"/>
  <c r="CJ108" i="5" s="1"/>
  <c r="CE128" i="5"/>
  <c r="BR98" i="5"/>
  <c r="CJ112" i="5"/>
  <c r="CH112" i="5"/>
  <c r="AF128" i="5"/>
  <c r="CJ70" i="5"/>
  <c r="BN77" i="5"/>
  <c r="BN128" i="5" s="1"/>
  <c r="BA77" i="5"/>
  <c r="BA128" i="5" s="1"/>
  <c r="AZ77" i="5"/>
  <c r="AV77" i="5"/>
  <c r="AV128" i="5" s="1"/>
  <c r="BM77" i="5"/>
  <c r="BM128" i="5" s="1"/>
  <c r="AR77" i="5"/>
  <c r="AR128" i="5" s="1"/>
  <c r="CF117" i="5"/>
  <c r="CG82" i="5"/>
  <c r="CH73" i="5"/>
  <c r="CI85" i="5"/>
  <c r="D49" i="12"/>
  <c r="AT126" i="5"/>
  <c r="CH126" i="5" s="1"/>
  <c r="AH117" i="5"/>
  <c r="CG117" i="5" s="1"/>
  <c r="AH88" i="5"/>
  <c r="AH128" i="5" s="1"/>
  <c r="CG108" i="5"/>
  <c r="BF117" i="5"/>
  <c r="CI117" i="5" s="1"/>
  <c r="BR117" i="5"/>
  <c r="BR128" i="5" s="1"/>
  <c r="BR77" i="5"/>
  <c r="AD128" i="5"/>
  <c r="AX98" i="5"/>
  <c r="AX128" i="5" s="1"/>
  <c r="AO98" i="5"/>
  <c r="BQ98" i="5"/>
  <c r="AP98" i="5"/>
  <c r="AW98" i="5"/>
  <c r="AW128" i="5" s="1"/>
  <c r="BU98" i="5"/>
  <c r="BU128" i="5" s="1"/>
  <c r="CH92" i="5"/>
  <c r="CJ92" i="5"/>
  <c r="BG98" i="5"/>
  <c r="AS98" i="5"/>
  <c r="BB98" i="5"/>
  <c r="CG116" i="5"/>
  <c r="CH116" i="5"/>
  <c r="CG84" i="5"/>
  <c r="CJ84" i="5"/>
  <c r="CB72" i="6"/>
  <c r="CA88" i="6"/>
  <c r="AS74" i="14"/>
  <c r="BP108" i="5"/>
  <c r="H14" i="16"/>
  <c r="L35" i="6"/>
  <c r="CJ74" i="5"/>
  <c r="CG74" i="5"/>
  <c r="CI86" i="5"/>
  <c r="CI81" i="5"/>
  <c r="CH81" i="5"/>
  <c r="DA58" i="6"/>
  <c r="G21" i="11"/>
  <c r="B27" i="11"/>
  <c r="G27" i="11" s="1"/>
  <c r="BT65" i="14"/>
  <c r="DB58" i="6"/>
  <c r="CY58" i="6"/>
  <c r="BQ65" i="14"/>
  <c r="BU65" i="14"/>
  <c r="DC58" i="6"/>
  <c r="AA128" i="5"/>
  <c r="CI113" i="5"/>
  <c r="CI112" i="5"/>
  <c r="AT108" i="5"/>
  <c r="AO77" i="5"/>
  <c r="AO128" i="5" s="1"/>
  <c r="BJ77" i="5"/>
  <c r="BJ128" i="5" s="1"/>
  <c r="AN77" i="5"/>
  <c r="BG77" i="5"/>
  <c r="AJ77" i="5"/>
  <c r="AJ128" i="5" s="1"/>
  <c r="BD77" i="5"/>
  <c r="BD128" i="5" s="1"/>
  <c r="BO77" i="5"/>
  <c r="BO128" i="5" s="1"/>
  <c r="AQ77" i="5"/>
  <c r="CG85" i="5"/>
  <c r="G64" i="14"/>
  <c r="AO37" i="6"/>
  <c r="AO48" i="6"/>
  <c r="AO57" i="6" s="1"/>
  <c r="K32" i="6"/>
  <c r="H11" i="16"/>
  <c r="BU154" i="6"/>
  <c r="U154" i="6" s="1"/>
  <c r="U141" i="6"/>
  <c r="BW79" i="6"/>
  <c r="BV95" i="6"/>
  <c r="BV107" i="6" s="1"/>
  <c r="AU128" i="5"/>
  <c r="BE101" i="6"/>
  <c r="BE98" i="6"/>
  <c r="CH117" i="5"/>
  <c r="BI41" i="6"/>
  <c r="T41" i="6" s="1"/>
  <c r="T18" i="6"/>
  <c r="L18" i="6"/>
  <c r="I57" i="16" s="1"/>
  <c r="BI49" i="6"/>
  <c r="BI32" i="6"/>
  <c r="CN73" i="6"/>
  <c r="CM89" i="6"/>
  <c r="BE75" i="14"/>
  <c r="BE114" i="6"/>
  <c r="BE110" i="6"/>
  <c r="BE104" i="6"/>
  <c r="W79" i="14"/>
  <c r="W78" i="14" s="1"/>
  <c r="BF87" i="6"/>
  <c r="BF82" i="6"/>
  <c r="X73" i="14"/>
  <c r="S49" i="6"/>
  <c r="H21" i="16" s="1"/>
  <c r="W141" i="6"/>
  <c r="CS154" i="6"/>
  <c r="W154" i="6" s="1"/>
  <c r="CE79" i="6"/>
  <c r="CD95" i="6"/>
  <c r="CD107" i="6" s="1"/>
  <c r="BW90" i="6"/>
  <c r="BX74" i="6"/>
  <c r="AO76" i="14"/>
  <c r="AK128" i="5"/>
  <c r="M34" i="6"/>
  <c r="J13" i="16"/>
  <c r="CE73" i="6"/>
  <c r="CD89" i="6"/>
  <c r="AV75" i="14"/>
  <c r="M33" i="6"/>
  <c r="J12" i="16"/>
  <c r="AH149" i="6"/>
  <c r="AH153" i="6"/>
  <c r="AH156" i="6" s="1"/>
  <c r="BS70" i="6"/>
  <c r="BR86" i="6"/>
  <c r="AJ72" i="14"/>
  <c r="BG74" i="6"/>
  <c r="BF90" i="6"/>
  <c r="X76" i="14"/>
  <c r="BU107" i="6"/>
  <c r="S87" i="6"/>
  <c r="AJ149" i="6"/>
  <c r="AJ153" i="6"/>
  <c r="AJ156" i="6" s="1"/>
  <c r="AJ152" i="6" s="1"/>
  <c r="CF108" i="5"/>
  <c r="AC128" i="5"/>
  <c r="BF128" i="5"/>
  <c r="AS128" i="5"/>
  <c r="CN86" i="6"/>
  <c r="CO70" i="6"/>
  <c r="BF72" i="14"/>
  <c r="BM75" i="6"/>
  <c r="AD77" i="14"/>
  <c r="BL91" i="6"/>
  <c r="CD86" i="6"/>
  <c r="AV72" i="14"/>
  <c r="BS75" i="6"/>
  <c r="AJ77" i="14"/>
  <c r="BR91" i="6"/>
  <c r="J11" i="16"/>
  <c r="N32" i="6"/>
  <c r="AE153" i="6"/>
  <c r="AE156" i="6" s="1"/>
  <c r="AE149" i="6"/>
  <c r="CJ77" i="5"/>
  <c r="L34" i="6"/>
  <c r="I13" i="16"/>
  <c r="AO105" i="6"/>
  <c r="AW154" i="6"/>
  <c r="S154" i="6" s="1"/>
  <c r="S141" i="6"/>
  <c r="BX73" i="6"/>
  <c r="BW89" i="6"/>
  <c r="AO75" i="14"/>
  <c r="F43" i="12"/>
  <c r="F48" i="12" s="1"/>
  <c r="E48" i="12"/>
  <c r="E49" i="12" s="1"/>
  <c r="Q148" i="6"/>
  <c r="Q149" i="6" s="1"/>
  <c r="CG154" i="6"/>
  <c r="V154" i="6" s="1"/>
  <c r="V141" i="6"/>
  <c r="AL63" i="6"/>
  <c r="N35" i="6"/>
  <c r="K14" i="16"/>
  <c r="O35" i="6"/>
  <c r="Z156" i="6"/>
  <c r="CI70" i="6"/>
  <c r="CH86" i="6"/>
  <c r="AZ72" i="14"/>
  <c r="K71" i="6"/>
  <c r="Z65" i="14"/>
  <c r="BH58" i="6"/>
  <c r="AL154" i="6"/>
  <c r="R154" i="6" s="1"/>
  <c r="R141" i="6"/>
  <c r="BP71" i="6"/>
  <c r="BO87" i="6"/>
  <c r="AG73" i="14"/>
  <c r="BD103" i="6"/>
  <c r="BD105" i="6" s="1"/>
  <c r="AK63" i="6"/>
  <c r="S58" i="6"/>
  <c r="AV102" i="6"/>
  <c r="BI154" i="6"/>
  <c r="T154" i="6" s="1"/>
  <c r="T141" i="6"/>
  <c r="BC103" i="6"/>
  <c r="Q156" i="6" l="1"/>
  <c r="F49" i="16" s="1"/>
  <c r="CJ128" i="5"/>
  <c r="CH77" i="5"/>
  <c r="CJ117" i="5"/>
  <c r="CC72" i="6"/>
  <c r="CB88" i="6"/>
  <c r="AT74" i="14"/>
  <c r="BS72" i="14"/>
  <c r="DA86" i="6"/>
  <c r="DB70" i="6"/>
  <c r="CG98" i="5"/>
  <c r="CG88" i="5"/>
  <c r="CF128" i="5"/>
  <c r="AO109" i="6"/>
  <c r="AO117" i="6" s="1"/>
  <c r="BG128" i="5"/>
  <c r="CI128" i="5" s="1"/>
  <c r="CJ98" i="5"/>
  <c r="CI98" i="5"/>
  <c r="BK65" i="14"/>
  <c r="CS58" i="6"/>
  <c r="W58" i="6" s="1"/>
  <c r="W32" i="6"/>
  <c r="O32" i="6" s="1"/>
  <c r="CH98" i="5"/>
  <c r="AO8" i="6"/>
  <c r="AN42" i="6"/>
  <c r="AN50" i="6"/>
  <c r="F60" i="14"/>
  <c r="AR17" i="6"/>
  <c r="AQ31" i="6"/>
  <c r="AM54" i="6"/>
  <c r="AM59" i="6"/>
  <c r="AM63" i="6" s="1"/>
  <c r="CG77" i="5"/>
  <c r="E63" i="14"/>
  <c r="E71" i="14"/>
  <c r="E83" i="14"/>
  <c r="Q153" i="6"/>
  <c r="F49" i="12"/>
  <c r="AZ128" i="5"/>
  <c r="CH128" i="5" s="1"/>
  <c r="DC19" i="6"/>
  <c r="DB33" i="6"/>
  <c r="BT66" i="14" s="1"/>
  <c r="AI128" i="5"/>
  <c r="H64" i="14"/>
  <c r="AP48" i="6"/>
  <c r="AP57" i="6" s="1"/>
  <c r="AP37" i="6"/>
  <c r="AP109" i="6" s="1"/>
  <c r="AP117" i="6" s="1"/>
  <c r="BG90" i="6"/>
  <c r="BH74" i="6"/>
  <c r="K74" i="6" s="1"/>
  <c r="K82" i="6" s="1"/>
  <c r="H53" i="16" s="1"/>
  <c r="Y76" i="14"/>
  <c r="BG82" i="6"/>
  <c r="BT70" i="6"/>
  <c r="L70" i="6" s="1"/>
  <c r="BS86" i="6"/>
  <c r="AK72" i="14"/>
  <c r="AK64" i="6"/>
  <c r="AK119" i="6"/>
  <c r="AK148" i="6" s="1"/>
  <c r="BQ71" i="6"/>
  <c r="BP87" i="6"/>
  <c r="AH73" i="14"/>
  <c r="AL64" i="6"/>
  <c r="AL119" i="6"/>
  <c r="AL148" i="6" s="1"/>
  <c r="BT75" i="6"/>
  <c r="AK77" i="14"/>
  <c r="BS91" i="6"/>
  <c r="BX90" i="6"/>
  <c r="BY74" i="6"/>
  <c r="AP76" i="14"/>
  <c r="BE103" i="6"/>
  <c r="BE105" i="6" s="1"/>
  <c r="V90" i="14"/>
  <c r="CG128" i="5"/>
  <c r="CO86" i="6"/>
  <c r="CP70" i="6"/>
  <c r="BG72" i="14"/>
  <c r="CF79" i="6"/>
  <c r="CE95" i="6"/>
  <c r="CE107" i="6" s="1"/>
  <c r="BF104" i="6"/>
  <c r="BF114" i="6"/>
  <c r="X96" i="14" s="1"/>
  <c r="BF110" i="6"/>
  <c r="X92" i="14" s="1"/>
  <c r="X79" i="14"/>
  <c r="X78" i="14" s="1"/>
  <c r="W92" i="14"/>
  <c r="CN89" i="6"/>
  <c r="CO73" i="6"/>
  <c r="BF75" i="14"/>
  <c r="BI58" i="6"/>
  <c r="AA65" i="14"/>
  <c r="T32" i="6"/>
  <c r="BW95" i="6"/>
  <c r="BX79" i="6"/>
  <c r="BC105" i="6"/>
  <c r="AV103" i="6"/>
  <c r="R103" i="6" s="1"/>
  <c r="R102" i="6"/>
  <c r="R105" i="6" s="1"/>
  <c r="CJ70" i="6"/>
  <c r="CI86" i="6"/>
  <c r="BA72" i="14"/>
  <c r="BX89" i="6"/>
  <c r="BY73" i="6"/>
  <c r="AP75" i="14"/>
  <c r="AE77" i="14"/>
  <c r="BM91" i="6"/>
  <c r="L75" i="6"/>
  <c r="CF73" i="6"/>
  <c r="CE89" i="6"/>
  <c r="AW75" i="14"/>
  <c r="BF101" i="6"/>
  <c r="BF98" i="6"/>
  <c r="W96" i="14"/>
  <c r="T49" i="6"/>
  <c r="I21" i="16" s="1"/>
  <c r="AV105" i="6" l="1"/>
  <c r="AQ48" i="6"/>
  <c r="I64" i="14"/>
  <c r="AQ37" i="6"/>
  <c r="F83" i="14"/>
  <c r="F71" i="14"/>
  <c r="F63" i="14"/>
  <c r="BT72" i="14"/>
  <c r="DB86" i="6"/>
  <c r="DC70" i="6"/>
  <c r="AP8" i="6"/>
  <c r="AO50" i="6"/>
  <c r="G60" i="14"/>
  <c r="AO42" i="6"/>
  <c r="DD19" i="6"/>
  <c r="DD33" i="6" s="1"/>
  <c r="BV66" i="14" s="1"/>
  <c r="DC33" i="6"/>
  <c r="BU66" i="14" s="1"/>
  <c r="W19" i="6"/>
  <c r="AS17" i="6"/>
  <c r="AR31" i="6"/>
  <c r="AN54" i="6"/>
  <c r="AN59" i="6"/>
  <c r="AN63" i="6" s="1"/>
  <c r="AM119" i="6"/>
  <c r="AM148" i="6" s="1"/>
  <c r="AM64" i="6"/>
  <c r="AU74" i="14"/>
  <c r="CD72" i="6"/>
  <c r="CC88" i="6"/>
  <c r="W90" i="14"/>
  <c r="C90" i="14"/>
  <c r="G32" i="16"/>
  <c r="BZ73" i="6"/>
  <c r="BY89" i="6"/>
  <c r="AQ75" i="14"/>
  <c r="N90" i="14"/>
  <c r="BW107" i="6"/>
  <c r="T58" i="6"/>
  <c r="BQ87" i="6"/>
  <c r="BR71" i="6"/>
  <c r="AI73" i="14"/>
  <c r="BQ82" i="6"/>
  <c r="BG101" i="6"/>
  <c r="BG98" i="6"/>
  <c r="BF103" i="6"/>
  <c r="BF105" i="6"/>
  <c r="BH90" i="6"/>
  <c r="BI74" i="6"/>
  <c r="S74" i="6"/>
  <c r="S82" i="6" s="1"/>
  <c r="BH82" i="6"/>
  <c r="Z76" i="14"/>
  <c r="CJ86" i="6"/>
  <c r="BB72" i="14"/>
  <c r="BU75" i="6"/>
  <c r="T75" i="6"/>
  <c r="AL77" i="14"/>
  <c r="BT91" i="6"/>
  <c r="T91" i="6" s="1"/>
  <c r="AL120" i="6"/>
  <c r="BG114" i="6"/>
  <c r="Y79" i="14"/>
  <c r="Y78" i="14" s="1"/>
  <c r="BG104" i="6"/>
  <c r="BG110" i="6"/>
  <c r="Y92" i="14" s="1"/>
  <c r="BY79" i="6"/>
  <c r="BX95" i="6"/>
  <c r="BX107" i="6" s="1"/>
  <c r="CO89" i="6"/>
  <c r="CP73" i="6"/>
  <c r="BG75" i="14"/>
  <c r="BU70" i="6"/>
  <c r="BT86" i="6"/>
  <c r="T70" i="6"/>
  <c r="AL72" i="14"/>
  <c r="CF89" i="6"/>
  <c r="U73" i="6"/>
  <c r="AX75" i="14"/>
  <c r="M73" i="6"/>
  <c r="U90" i="14"/>
  <c r="L32" i="6"/>
  <c r="I11" i="16"/>
  <c r="M32" i="6"/>
  <c r="CG79" i="6"/>
  <c r="CF95" i="6"/>
  <c r="CF107" i="6" s="1"/>
  <c r="U79" i="6"/>
  <c r="CQ70" i="6"/>
  <c r="CP86" i="6"/>
  <c r="BH72" i="14"/>
  <c r="BZ74" i="6"/>
  <c r="BY90" i="6"/>
  <c r="AQ76" i="14"/>
  <c r="AK120" i="6"/>
  <c r="AM120" i="6" l="1"/>
  <c r="CE72" i="6"/>
  <c r="CD88" i="6"/>
  <c r="AV74" i="14"/>
  <c r="W33" i="6"/>
  <c r="O33" i="6" s="1"/>
  <c r="AT17" i="6"/>
  <c r="AS31" i="6"/>
  <c r="H60" i="14"/>
  <c r="AP42" i="6"/>
  <c r="AQ8" i="6"/>
  <c r="AP50" i="6"/>
  <c r="AQ57" i="6"/>
  <c r="AR37" i="6"/>
  <c r="AR109" i="6" s="1"/>
  <c r="AR48" i="6"/>
  <c r="AR57" i="6" s="1"/>
  <c r="J64" i="14"/>
  <c r="AO59" i="6"/>
  <c r="AO63" i="6" s="1"/>
  <c r="AO54" i="6"/>
  <c r="AN64" i="6"/>
  <c r="AN119" i="6"/>
  <c r="AN148" i="6" s="1"/>
  <c r="O19" i="6"/>
  <c r="DC86" i="6"/>
  <c r="BU72" i="14"/>
  <c r="DD70" i="6"/>
  <c r="AQ109" i="6"/>
  <c r="G83" i="14"/>
  <c r="G71" i="14"/>
  <c r="G63" i="14"/>
  <c r="CR70" i="6"/>
  <c r="N70" i="6" s="1"/>
  <c r="CQ86" i="6"/>
  <c r="BI72" i="14"/>
  <c r="T86" i="6"/>
  <c r="Y96" i="14"/>
  <c r="BQ101" i="6"/>
  <c r="BQ98" i="6"/>
  <c r="AK149" i="6"/>
  <c r="AK153" i="6"/>
  <c r="BU86" i="6"/>
  <c r="BV70" i="6"/>
  <c r="AM72" i="14"/>
  <c r="AL153" i="6"/>
  <c r="AL149" i="6"/>
  <c r="AM77" i="14"/>
  <c r="BU91" i="6"/>
  <c r="BV75" i="6"/>
  <c r="X90" i="14"/>
  <c r="BQ104" i="6"/>
  <c r="BQ114" i="6"/>
  <c r="AI96" i="14" s="1"/>
  <c r="BQ110" i="6"/>
  <c r="AI92" i="14" s="1"/>
  <c r="AI79" i="14"/>
  <c r="AI78" i="14" s="1"/>
  <c r="BY95" i="6"/>
  <c r="BZ79" i="6"/>
  <c r="BZ95" i="6" s="1"/>
  <c r="BZ107" i="6" s="1"/>
  <c r="BH114" i="6"/>
  <c r="Z96" i="14" s="1"/>
  <c r="BH110" i="6"/>
  <c r="Z92" i="14" s="1"/>
  <c r="Z79" i="14"/>
  <c r="Z78" i="14" s="1"/>
  <c r="BH104" i="6"/>
  <c r="CG95" i="6"/>
  <c r="CH79" i="6"/>
  <c r="M79" i="6"/>
  <c r="S104" i="6"/>
  <c r="S110" i="6"/>
  <c r="BJ74" i="6"/>
  <c r="BI90" i="6"/>
  <c r="AA76" i="14"/>
  <c r="BI82" i="6"/>
  <c r="CA74" i="6"/>
  <c r="BZ90" i="6"/>
  <c r="AR76" i="14"/>
  <c r="CQ73" i="6"/>
  <c r="CP89" i="6"/>
  <c r="BH75" i="14"/>
  <c r="BG103" i="6"/>
  <c r="BG105" i="6" s="1"/>
  <c r="BH101" i="6"/>
  <c r="S101" i="6" s="1"/>
  <c r="BH98" i="6"/>
  <c r="S98" i="6" s="1"/>
  <c r="S90" i="6"/>
  <c r="BS71" i="6"/>
  <c r="BR87" i="6"/>
  <c r="AJ73" i="14"/>
  <c r="BR82" i="6"/>
  <c r="BZ89" i="6"/>
  <c r="U89" i="6" s="1"/>
  <c r="AR75" i="14"/>
  <c r="J91" i="14" l="1"/>
  <c r="AR117" i="6"/>
  <c r="J97" i="14" s="1"/>
  <c r="K64" i="14"/>
  <c r="AS57" i="6"/>
  <c r="AS48" i="6"/>
  <c r="AS37" i="6"/>
  <c r="AM149" i="6"/>
  <c r="AM153" i="6"/>
  <c r="I91" i="14"/>
  <c r="AQ117" i="6"/>
  <c r="AO64" i="6"/>
  <c r="AO119" i="6"/>
  <c r="AO148" i="6" s="1"/>
  <c r="H63" i="14"/>
  <c r="H83" i="14"/>
  <c r="H71" i="14"/>
  <c r="AU17" i="6"/>
  <c r="AT31" i="6"/>
  <c r="P8" i="6"/>
  <c r="AQ42" i="6"/>
  <c r="AR8" i="6"/>
  <c r="I60" i="14"/>
  <c r="AQ50" i="6"/>
  <c r="DD86" i="6"/>
  <c r="W70" i="6"/>
  <c r="BV72" i="14"/>
  <c r="AN120" i="6"/>
  <c r="AP59" i="6"/>
  <c r="AP63" i="6" s="1"/>
  <c r="AP64" i="6" s="1"/>
  <c r="AP54" i="6"/>
  <c r="AW74" i="14"/>
  <c r="CF72" i="6"/>
  <c r="CE88" i="6"/>
  <c r="BH102" i="6"/>
  <c r="S102" i="6" s="1"/>
  <c r="Y90" i="14"/>
  <c r="BR101" i="6"/>
  <c r="BR98" i="6"/>
  <c r="AP119" i="6"/>
  <c r="AP148" i="6" s="1"/>
  <c r="AK156" i="6"/>
  <c r="C84" i="14"/>
  <c r="CR86" i="6"/>
  <c r="CS70" i="6"/>
  <c r="V70" i="6"/>
  <c r="BJ72" i="14"/>
  <c r="BT71" i="6"/>
  <c r="BS87" i="6"/>
  <c r="AK73" i="14"/>
  <c r="BS82" i="6"/>
  <c r="BI101" i="6"/>
  <c r="BI98" i="6"/>
  <c r="CI79" i="6"/>
  <c r="CH95" i="6"/>
  <c r="CH107" i="6" s="1"/>
  <c r="BY107" i="6"/>
  <c r="U107" i="6" s="1"/>
  <c r="J33" i="16" s="1"/>
  <c r="U95" i="6"/>
  <c r="BW70" i="6"/>
  <c r="BV86" i="6"/>
  <c r="AN72" i="14"/>
  <c r="BR110" i="6"/>
  <c r="AJ92" i="14" s="1"/>
  <c r="BR114" i="6"/>
  <c r="AJ96" i="14" s="1"/>
  <c r="BR104" i="6"/>
  <c r="AJ79" i="14"/>
  <c r="AJ78" i="14" s="1"/>
  <c r="BI114" i="6"/>
  <c r="BI104" i="6"/>
  <c r="BI110" i="6"/>
  <c r="AA79" i="14"/>
  <c r="AA78" i="14" s="1"/>
  <c r="BK74" i="6"/>
  <c r="BJ90" i="6"/>
  <c r="AB76" i="14"/>
  <c r="BJ82" i="6"/>
  <c r="CG107" i="6"/>
  <c r="BW75" i="6"/>
  <c r="AN77" i="14"/>
  <c r="BV91" i="6"/>
  <c r="D84" i="14"/>
  <c r="AL156" i="6"/>
  <c r="BQ103" i="6"/>
  <c r="BQ105" i="6" s="1"/>
  <c r="BH103" i="6"/>
  <c r="S103" i="6" s="1"/>
  <c r="BH105" i="6"/>
  <c r="CR73" i="6"/>
  <c r="CQ89" i="6"/>
  <c r="BI75" i="14"/>
  <c r="CB74" i="6"/>
  <c r="CA90" i="6"/>
  <c r="AS76" i="14"/>
  <c r="D92" i="14"/>
  <c r="H35" i="16"/>
  <c r="S114" i="6"/>
  <c r="V86" i="6"/>
  <c r="I71" i="14" l="1"/>
  <c r="I63" i="14"/>
  <c r="I83" i="14"/>
  <c r="I89" i="14"/>
  <c r="L64" i="14"/>
  <c r="AT37" i="6"/>
  <c r="AT109" i="6" s="1"/>
  <c r="AT48" i="6"/>
  <c r="AT57" i="6" s="1"/>
  <c r="AQ59" i="6"/>
  <c r="AQ63" i="6" s="1"/>
  <c r="AQ54" i="6"/>
  <c r="AM156" i="6"/>
  <c r="E84" i="14"/>
  <c r="CG72" i="6"/>
  <c r="U72" i="6"/>
  <c r="CF88" i="6"/>
  <c r="U88" i="6" s="1"/>
  <c r="AX74" i="14"/>
  <c r="M72" i="6"/>
  <c r="J60" i="14"/>
  <c r="AR50" i="6"/>
  <c r="AS8" i="6"/>
  <c r="AR42" i="6"/>
  <c r="AV17" i="6"/>
  <c r="AU31" i="6"/>
  <c r="I97" i="14"/>
  <c r="AS109" i="6"/>
  <c r="S105" i="6"/>
  <c r="D90" i="14" s="1"/>
  <c r="AN149" i="6"/>
  <c r="AN153" i="6"/>
  <c r="AO120" i="6"/>
  <c r="AI90" i="14"/>
  <c r="BX75" i="6"/>
  <c r="AO77" i="14"/>
  <c r="BW91" i="6"/>
  <c r="BJ104" i="6"/>
  <c r="BJ110" i="6"/>
  <c r="AB92" i="14" s="1"/>
  <c r="BJ114" i="6"/>
  <c r="AB96" i="14" s="1"/>
  <c r="AB79" i="14"/>
  <c r="AB78" i="14" s="1"/>
  <c r="CI95" i="6"/>
  <c r="CJ79" i="6"/>
  <c r="BU71" i="6"/>
  <c r="BT87" i="6"/>
  <c r="AL73" i="14"/>
  <c r="T71" i="6"/>
  <c r="T82" i="6" s="1"/>
  <c r="BT82" i="6"/>
  <c r="L71" i="6"/>
  <c r="CS86" i="6"/>
  <c r="O70" i="6"/>
  <c r="BK72" i="14"/>
  <c r="CR89" i="6"/>
  <c r="V89" i="6" s="1"/>
  <c r="CS73" i="6"/>
  <c r="V73" i="6"/>
  <c r="BJ75" i="14"/>
  <c r="N73" i="6"/>
  <c r="AA92" i="14"/>
  <c r="BS104" i="6"/>
  <c r="BS114" i="6"/>
  <c r="AK96" i="14" s="1"/>
  <c r="BS110" i="6"/>
  <c r="AK92" i="14" s="1"/>
  <c r="AK79" i="14"/>
  <c r="AK78" i="14" s="1"/>
  <c r="AP120" i="6"/>
  <c r="CC74" i="6"/>
  <c r="CB90" i="6"/>
  <c r="AT76" i="14"/>
  <c r="Z90" i="14"/>
  <c r="BJ101" i="6"/>
  <c r="BJ98" i="6"/>
  <c r="AK158" i="6"/>
  <c r="D96" i="14"/>
  <c r="H39" i="16"/>
  <c r="BL74" i="6"/>
  <c r="BK90" i="6"/>
  <c r="AC76" i="14"/>
  <c r="BK82" i="6"/>
  <c r="AA96" i="14"/>
  <c r="BX70" i="6"/>
  <c r="BW86" i="6"/>
  <c r="AO72" i="14"/>
  <c r="BI103" i="6"/>
  <c r="BI105" i="6" s="1"/>
  <c r="BS98" i="6"/>
  <c r="BS101" i="6"/>
  <c r="BR103" i="6"/>
  <c r="BR105" i="6" s="1"/>
  <c r="AT8" i="6" l="1"/>
  <c r="K60" i="14"/>
  <c r="AS50" i="6"/>
  <c r="R8" i="6"/>
  <c r="C89" i="14" s="1"/>
  <c r="AS42" i="6"/>
  <c r="H32" i="16"/>
  <c r="AO153" i="6"/>
  <c r="AO149" i="6"/>
  <c r="M64" i="14"/>
  <c r="AU37" i="6"/>
  <c r="AU48" i="6"/>
  <c r="AU57" i="6" s="1"/>
  <c r="AR59" i="6"/>
  <c r="AR63" i="6" s="1"/>
  <c r="AR119" i="6" s="1"/>
  <c r="AR148" i="6" s="1"/>
  <c r="AR54" i="6"/>
  <c r="L91" i="14"/>
  <c r="AT117" i="6"/>
  <c r="L97" i="14" s="1"/>
  <c r="AN156" i="6"/>
  <c r="F84" i="14"/>
  <c r="K91" i="14"/>
  <c r="AS117" i="6"/>
  <c r="AW17" i="6"/>
  <c r="AV31" i="6"/>
  <c r="R17" i="6"/>
  <c r="J17" i="6"/>
  <c r="G56" i="16" s="1"/>
  <c r="J89" i="14"/>
  <c r="J83" i="14"/>
  <c r="J71" i="14"/>
  <c r="J63" i="14"/>
  <c r="AY74" i="14"/>
  <c r="CH72" i="6"/>
  <c r="CG88" i="6"/>
  <c r="AQ119" i="6"/>
  <c r="AQ148" i="6" s="1"/>
  <c r="AQ64" i="6"/>
  <c r="AA90" i="14"/>
  <c r="AJ90" i="14"/>
  <c r="AP149" i="6"/>
  <c r="AP153" i="6"/>
  <c r="CS89" i="6"/>
  <c r="CT73" i="6"/>
  <c r="BK75" i="14"/>
  <c r="CJ95" i="6"/>
  <c r="CJ107" i="6" s="1"/>
  <c r="CK79" i="6"/>
  <c r="BY70" i="6"/>
  <c r="BX86" i="6"/>
  <c r="AP72" i="14"/>
  <c r="CD74" i="6"/>
  <c r="CC90" i="6"/>
  <c r="AU76" i="14"/>
  <c r="AR64" i="6"/>
  <c r="W86" i="6"/>
  <c r="CI107" i="6"/>
  <c r="BY75" i="6"/>
  <c r="AP77" i="14"/>
  <c r="BX91" i="6"/>
  <c r="BS103" i="6"/>
  <c r="BS105" i="6"/>
  <c r="AL152" i="6"/>
  <c r="AL158" i="6" s="1"/>
  <c r="C85" i="14"/>
  <c r="BJ103" i="6"/>
  <c r="BJ105" i="6" s="1"/>
  <c r="BT101" i="6"/>
  <c r="BT98" i="6"/>
  <c r="T87" i="6"/>
  <c r="BK101" i="6"/>
  <c r="BK98" i="6"/>
  <c r="BL90" i="6"/>
  <c r="BM74" i="6"/>
  <c r="BL82" i="6"/>
  <c r="AD76" i="14"/>
  <c r="BK110" i="6"/>
  <c r="BK114" i="6"/>
  <c r="BK104" i="6"/>
  <c r="AC79" i="14"/>
  <c r="AC78" i="14" s="1"/>
  <c r="BT114" i="6"/>
  <c r="AL96" i="14" s="1"/>
  <c r="BT104" i="6"/>
  <c r="BT110" i="6"/>
  <c r="AL92" i="14" s="1"/>
  <c r="AL79" i="14"/>
  <c r="AL78" i="14" s="1"/>
  <c r="BU87" i="6"/>
  <c r="BV71" i="6"/>
  <c r="AM73" i="14"/>
  <c r="BU82" i="6"/>
  <c r="K97" i="14" l="1"/>
  <c r="AZ74" i="14"/>
  <c r="CI72" i="6"/>
  <c r="CH88" i="6"/>
  <c r="AV48" i="6"/>
  <c r="R48" i="6" s="1"/>
  <c r="G20" i="16" s="1"/>
  <c r="AV37" i="6"/>
  <c r="AV109" i="6" s="1"/>
  <c r="N64" i="14"/>
  <c r="AV57" i="6"/>
  <c r="R57" i="6" s="1"/>
  <c r="R31" i="6"/>
  <c r="AU109" i="6"/>
  <c r="AO156" i="6"/>
  <c r="G84" i="14"/>
  <c r="AS54" i="6"/>
  <c r="AS59" i="6"/>
  <c r="AS63" i="6" s="1"/>
  <c r="AX17" i="6"/>
  <c r="AW31" i="6"/>
  <c r="K83" i="14"/>
  <c r="K89" i="14"/>
  <c r="K63" i="14"/>
  <c r="K71" i="14"/>
  <c r="AQ120" i="6"/>
  <c r="L60" i="14"/>
  <c r="AU8" i="6"/>
  <c r="AT50" i="6"/>
  <c r="AT42" i="6"/>
  <c r="BW71" i="6"/>
  <c r="BV87" i="6"/>
  <c r="AN73" i="14"/>
  <c r="BV82" i="6"/>
  <c r="AM152" i="6"/>
  <c r="AM158" i="6" s="1"/>
  <c r="D85" i="14"/>
  <c r="BZ75" i="6"/>
  <c r="AQ77" i="14"/>
  <c r="BY91" i="6"/>
  <c r="CU73" i="6"/>
  <c r="CT89" i="6"/>
  <c r="BL75" i="14"/>
  <c r="BL114" i="6"/>
  <c r="AD96" i="14" s="1"/>
  <c r="BL104" i="6"/>
  <c r="BL110" i="6"/>
  <c r="AD92" i="14" s="1"/>
  <c r="AD79" i="14"/>
  <c r="AD78" i="14" s="1"/>
  <c r="AB90" i="14"/>
  <c r="CE74" i="6"/>
  <c r="CD90" i="6"/>
  <c r="AV76" i="14"/>
  <c r="BY86" i="6"/>
  <c r="BZ70" i="6"/>
  <c r="AQ72" i="14"/>
  <c r="H84" i="14"/>
  <c r="AP156" i="6"/>
  <c r="BU114" i="6"/>
  <c r="BU110" i="6"/>
  <c r="AM79" i="14"/>
  <c r="AM78" i="14" s="1"/>
  <c r="BU104" i="6"/>
  <c r="AC96" i="14"/>
  <c r="BM90" i="6"/>
  <c r="BN74" i="6"/>
  <c r="AE76" i="14"/>
  <c r="BM82" i="6"/>
  <c r="AK90" i="14"/>
  <c r="BU98" i="6"/>
  <c r="BU101" i="6"/>
  <c r="AC92" i="14"/>
  <c r="BL101" i="6"/>
  <c r="BL98" i="6"/>
  <c r="BK103" i="6"/>
  <c r="BK105" i="6" s="1"/>
  <c r="AR120" i="6"/>
  <c r="CL79" i="6"/>
  <c r="CK95" i="6"/>
  <c r="R37" i="6" l="1"/>
  <c r="AU42" i="6"/>
  <c r="AU50" i="6"/>
  <c r="AV8" i="6"/>
  <c r="M60" i="14"/>
  <c r="CJ72" i="6"/>
  <c r="BA74" i="14"/>
  <c r="CI88" i="6"/>
  <c r="L63" i="14"/>
  <c r="L83" i="14"/>
  <c r="L89" i="14"/>
  <c r="L71" i="14"/>
  <c r="M91" i="14"/>
  <c r="AU117" i="6"/>
  <c r="N91" i="14"/>
  <c r="AV117" i="6"/>
  <c r="N97" i="14" s="1"/>
  <c r="R109" i="6"/>
  <c r="AS64" i="6"/>
  <c r="AS119" i="6"/>
  <c r="AS148" i="6" s="1"/>
  <c r="AQ153" i="6"/>
  <c r="AQ149" i="6"/>
  <c r="O64" i="14"/>
  <c r="AW48" i="6"/>
  <c r="AW57" i="6" s="1"/>
  <c r="AW37" i="6"/>
  <c r="J31" i="6"/>
  <c r="G10" i="16"/>
  <c r="G15" i="16" s="1"/>
  <c r="G17" i="16" s="1"/>
  <c r="AT54" i="6"/>
  <c r="AT59" i="6"/>
  <c r="AT63" i="6" s="1"/>
  <c r="AY17" i="6"/>
  <c r="AX31" i="6"/>
  <c r="CM79" i="6"/>
  <c r="CL95" i="6"/>
  <c r="CL107" i="6" s="1"/>
  <c r="AC90" i="14"/>
  <c r="BM114" i="6"/>
  <c r="BM104" i="6"/>
  <c r="BM110" i="6"/>
  <c r="AE79" i="14"/>
  <c r="AE78" i="14" s="1"/>
  <c r="CF74" i="6"/>
  <c r="CE90" i="6"/>
  <c r="AW76" i="14"/>
  <c r="BX71" i="6"/>
  <c r="BW87" i="6"/>
  <c r="AO73" i="14"/>
  <c r="BW82" i="6"/>
  <c r="AM92" i="14"/>
  <c r="CV73" i="6"/>
  <c r="CU89" i="6"/>
  <c r="BM75" i="14"/>
  <c r="BV114" i="6"/>
  <c r="AN96" i="14" s="1"/>
  <c r="BV104" i="6"/>
  <c r="BV110" i="6"/>
  <c r="AN92" i="14" s="1"/>
  <c r="AN79" i="14"/>
  <c r="AN78" i="14" s="1"/>
  <c r="BO74" i="6"/>
  <c r="BN90" i="6"/>
  <c r="AF76" i="14"/>
  <c r="BN82" i="6"/>
  <c r="AM96" i="14"/>
  <c r="BZ86" i="6"/>
  <c r="AR72" i="14"/>
  <c r="M70" i="6"/>
  <c r="AN152" i="6"/>
  <c r="AN158" i="6" s="1"/>
  <c r="E85" i="14"/>
  <c r="CK107" i="6"/>
  <c r="AR153" i="6"/>
  <c r="AR149" i="6"/>
  <c r="BL103" i="6"/>
  <c r="BL105" i="6" s="1"/>
  <c r="BU103" i="6"/>
  <c r="BU105" i="6"/>
  <c r="BM101" i="6"/>
  <c r="BM98" i="6"/>
  <c r="CA75" i="6"/>
  <c r="AR77" i="14"/>
  <c r="BZ91" i="6"/>
  <c r="BV101" i="6"/>
  <c r="BV98" i="6"/>
  <c r="AZ17" i="6" l="1"/>
  <c r="AY31" i="6"/>
  <c r="AS120" i="6"/>
  <c r="AU54" i="6"/>
  <c r="AU59" i="6"/>
  <c r="AU63" i="6" s="1"/>
  <c r="P64" i="14"/>
  <c r="AX37" i="6"/>
  <c r="AX109" i="6" s="1"/>
  <c r="AX48" i="6"/>
  <c r="AX57" i="6" s="1"/>
  <c r="I84" i="14"/>
  <c r="AQ156" i="6"/>
  <c r="AT119" i="6"/>
  <c r="AT148" i="6" s="1"/>
  <c r="AT64" i="6"/>
  <c r="AW109" i="6"/>
  <c r="M97" i="14"/>
  <c r="R117" i="6"/>
  <c r="BB74" i="14"/>
  <c r="CK72" i="6"/>
  <c r="CJ88" i="6"/>
  <c r="N60" i="14"/>
  <c r="J8" i="6"/>
  <c r="AW8" i="6"/>
  <c r="AV50" i="6"/>
  <c r="AV42" i="6"/>
  <c r="R42" i="6" s="1"/>
  <c r="G34" i="16"/>
  <c r="G40" i="16" s="1"/>
  <c r="C91" i="14"/>
  <c r="M83" i="14"/>
  <c r="M63" i="14"/>
  <c r="M89" i="14"/>
  <c r="M71" i="14"/>
  <c r="CB75" i="6"/>
  <c r="AS77" i="14"/>
  <c r="CA91" i="6"/>
  <c r="U86" i="6"/>
  <c r="BW101" i="6"/>
  <c r="BW98" i="6"/>
  <c r="AE92" i="14"/>
  <c r="CN79" i="6"/>
  <c r="CM95" i="6"/>
  <c r="BV103" i="6"/>
  <c r="BV105" i="6"/>
  <c r="AM90" i="14"/>
  <c r="AD90" i="14"/>
  <c r="AR156" i="6"/>
  <c r="J84" i="14"/>
  <c r="BN98" i="6"/>
  <c r="BN101" i="6"/>
  <c r="BY71" i="6"/>
  <c r="BX87" i="6"/>
  <c r="AP73" i="14"/>
  <c r="BX82" i="6"/>
  <c r="BM103" i="6"/>
  <c r="BM105" i="6" s="1"/>
  <c r="AO152" i="6"/>
  <c r="AO158" i="6" s="1"/>
  <c r="F85" i="14"/>
  <c r="BP74" i="6"/>
  <c r="BO90" i="6"/>
  <c r="AG76" i="14"/>
  <c r="BO82" i="6"/>
  <c r="CV89" i="6"/>
  <c r="CW73" i="6"/>
  <c r="BN75" i="14"/>
  <c r="BW114" i="6"/>
  <c r="BW110" i="6"/>
  <c r="AO92" i="14" s="1"/>
  <c r="BW104" i="6"/>
  <c r="AO79" i="14"/>
  <c r="AO78" i="14" s="1"/>
  <c r="CF90" i="6"/>
  <c r="U90" i="6" s="1"/>
  <c r="CG74" i="6"/>
  <c r="U74" i="6"/>
  <c r="AX76" i="14"/>
  <c r="M74" i="6"/>
  <c r="AE96" i="14"/>
  <c r="BN114" i="6"/>
  <c r="AF96" i="14" s="1"/>
  <c r="BN110" i="6"/>
  <c r="AF92" i="14" s="1"/>
  <c r="AF79" i="14"/>
  <c r="AF78" i="14" s="1"/>
  <c r="BN104" i="6"/>
  <c r="AT120" i="6" l="1"/>
  <c r="AU119" i="6"/>
  <c r="AU148" i="6" s="1"/>
  <c r="AU64" i="6"/>
  <c r="O60" i="14"/>
  <c r="AX8" i="6"/>
  <c r="AW50" i="6"/>
  <c r="AW42" i="6"/>
  <c r="CL72" i="6"/>
  <c r="CK88" i="6"/>
  <c r="BC74" i="14"/>
  <c r="P91" i="14"/>
  <c r="AX117" i="6"/>
  <c r="AV54" i="6"/>
  <c r="R54" i="6" s="1"/>
  <c r="AV59" i="6"/>
  <c r="AV63" i="6" s="1"/>
  <c r="AV119" i="6" s="1"/>
  <c r="AV148" i="6" s="1"/>
  <c r="R50" i="6"/>
  <c r="G22" i="16" s="1"/>
  <c r="G25" i="16" s="1"/>
  <c r="G27" i="16" s="1"/>
  <c r="O91" i="14"/>
  <c r="AW117" i="6"/>
  <c r="AS153" i="6"/>
  <c r="AS149" i="6"/>
  <c r="AY57" i="6"/>
  <c r="AY48" i="6"/>
  <c r="Q64" i="14"/>
  <c r="AY37" i="6"/>
  <c r="N83" i="14"/>
  <c r="N89" i="14"/>
  <c r="N63" i="14"/>
  <c r="N71" i="14"/>
  <c r="C97" i="14"/>
  <c r="BA17" i="6"/>
  <c r="AZ31" i="6"/>
  <c r="AE90" i="14"/>
  <c r="CH74" i="6"/>
  <c r="CG90" i="6"/>
  <c r="AY76" i="14"/>
  <c r="BO114" i="6"/>
  <c r="AG96" i="14" s="1"/>
  <c r="BO104" i="6"/>
  <c r="BO110" i="6"/>
  <c r="AG92" i="14" s="1"/>
  <c r="AG79" i="14"/>
  <c r="AG78" i="14" s="1"/>
  <c r="CN95" i="6"/>
  <c r="CN107" i="6" s="1"/>
  <c r="CO79" i="6"/>
  <c r="AP152" i="6"/>
  <c r="AP158" i="6" s="1"/>
  <c r="G85" i="14"/>
  <c r="BX98" i="6"/>
  <c r="BX101" i="6"/>
  <c r="AN90" i="14"/>
  <c r="CC75" i="6"/>
  <c r="AT77" i="14"/>
  <c r="CB91" i="6"/>
  <c r="CW89" i="6"/>
  <c r="CX73" i="6"/>
  <c r="BO75" i="14"/>
  <c r="BO98" i="6"/>
  <c r="BO101" i="6"/>
  <c r="BZ71" i="6"/>
  <c r="BY87" i="6"/>
  <c r="AQ73" i="14"/>
  <c r="BY82" i="6"/>
  <c r="AV64" i="6"/>
  <c r="R63" i="6"/>
  <c r="R64" i="6" s="1"/>
  <c r="AO96" i="14"/>
  <c r="BP90" i="6"/>
  <c r="AH76" i="14"/>
  <c r="BP82" i="6"/>
  <c r="L74" i="6"/>
  <c r="L82" i="6" s="1"/>
  <c r="I53" i="16" s="1"/>
  <c r="BX114" i="6"/>
  <c r="AP96" i="14" s="1"/>
  <c r="BX104" i="6"/>
  <c r="BX110" i="6"/>
  <c r="AP79" i="14"/>
  <c r="AP78" i="14" s="1"/>
  <c r="BN105" i="6"/>
  <c r="BN103" i="6"/>
  <c r="CM107" i="6"/>
  <c r="BW103" i="6"/>
  <c r="BW105" i="6" s="1"/>
  <c r="AW59" i="6" l="1"/>
  <c r="AW63" i="6" s="1"/>
  <c r="AW54" i="6"/>
  <c r="R64" i="14"/>
  <c r="AZ37" i="6"/>
  <c r="AZ109" i="6" s="1"/>
  <c r="AZ48" i="6"/>
  <c r="AZ57" i="6"/>
  <c r="K84" i="14"/>
  <c r="AS156" i="6"/>
  <c r="R59" i="6"/>
  <c r="P60" i="14"/>
  <c r="AX42" i="6"/>
  <c r="AX50" i="6"/>
  <c r="AY8" i="6"/>
  <c r="AY109" i="6"/>
  <c r="AU120" i="6"/>
  <c r="BB17" i="6"/>
  <c r="BA31" i="6"/>
  <c r="P97" i="14"/>
  <c r="CL88" i="6"/>
  <c r="CM72" i="6"/>
  <c r="BD74" i="14"/>
  <c r="O63" i="14"/>
  <c r="O83" i="14"/>
  <c r="O71" i="14"/>
  <c r="O89" i="14"/>
  <c r="AT153" i="6"/>
  <c r="AT149" i="6"/>
  <c r="O97" i="14"/>
  <c r="G29" i="16"/>
  <c r="G42" i="16"/>
  <c r="G44" i="16" s="1"/>
  <c r="AO90" i="14"/>
  <c r="AF90" i="14"/>
  <c r="BP114" i="6"/>
  <c r="BP104" i="6"/>
  <c r="T104" i="6" s="1"/>
  <c r="AH79" i="14"/>
  <c r="AH78" i="14" s="1"/>
  <c r="BP110" i="6"/>
  <c r="AV120" i="6"/>
  <c r="R119" i="6"/>
  <c r="R120" i="6" s="1"/>
  <c r="BY101" i="6"/>
  <c r="BY98" i="6"/>
  <c r="AW64" i="6"/>
  <c r="AW119" i="6"/>
  <c r="AW148" i="6" s="1"/>
  <c r="CA71" i="6"/>
  <c r="BZ87" i="6"/>
  <c r="AR73" i="14"/>
  <c r="BZ82" i="6"/>
  <c r="AQ152" i="6"/>
  <c r="AQ158" i="6" s="1"/>
  <c r="H85" i="14"/>
  <c r="CI74" i="6"/>
  <c r="CH90" i="6"/>
  <c r="AZ76" i="14"/>
  <c r="AP92" i="14"/>
  <c r="BP98" i="6"/>
  <c r="T98" i="6" s="1"/>
  <c r="BP101" i="6"/>
  <c r="T90" i="6"/>
  <c r="BY114" i="6"/>
  <c r="AQ96" i="14" s="1"/>
  <c r="AQ79" i="14"/>
  <c r="AQ78" i="14" s="1"/>
  <c r="BY104" i="6"/>
  <c r="BY110" i="6"/>
  <c r="AQ92" i="14" s="1"/>
  <c r="BO103" i="6"/>
  <c r="BO105" i="6" s="1"/>
  <c r="CY73" i="6"/>
  <c r="CX89" i="6"/>
  <c r="BP75" i="14"/>
  <c r="AU77" i="14"/>
  <c r="CC91" i="6"/>
  <c r="CD75" i="6"/>
  <c r="CO95" i="6"/>
  <c r="CP79" i="6"/>
  <c r="BX103" i="6"/>
  <c r="BX105" i="6" s="1"/>
  <c r="AY50" i="6" l="1"/>
  <c r="Q60" i="14"/>
  <c r="AY42" i="6"/>
  <c r="AZ8" i="6"/>
  <c r="CM88" i="6"/>
  <c r="BE74" i="14"/>
  <c r="CN72" i="6"/>
  <c r="AX54" i="6"/>
  <c r="AX59" i="6"/>
  <c r="AX63" i="6" s="1"/>
  <c r="AU149" i="6"/>
  <c r="AU153" i="6"/>
  <c r="S64" i="14"/>
  <c r="BA37" i="6"/>
  <c r="BA48" i="6"/>
  <c r="BA57" i="6" s="1"/>
  <c r="R91" i="14"/>
  <c r="AZ117" i="6"/>
  <c r="L84" i="14"/>
  <c r="AT156" i="6"/>
  <c r="BC17" i="6"/>
  <c r="BB31" i="6"/>
  <c r="Q91" i="14"/>
  <c r="AY117" i="6"/>
  <c r="P89" i="14"/>
  <c r="P71" i="14"/>
  <c r="P83" i="14"/>
  <c r="P63" i="14"/>
  <c r="AP90" i="14"/>
  <c r="AG90" i="14"/>
  <c r="AV149" i="6"/>
  <c r="AV153" i="6"/>
  <c r="R148" i="6"/>
  <c r="R149" i="6" s="1"/>
  <c r="CZ73" i="6"/>
  <c r="CY89" i="6"/>
  <c r="BQ75" i="14"/>
  <c r="BP103" i="6"/>
  <c r="BP105" i="6" s="1"/>
  <c r="T101" i="6"/>
  <c r="CJ74" i="6"/>
  <c r="CI90" i="6"/>
  <c r="BA76" i="14"/>
  <c r="BZ98" i="6"/>
  <c r="BZ101" i="6"/>
  <c r="AH96" i="14"/>
  <c r="T114" i="6"/>
  <c r="CE75" i="6"/>
  <c r="CD91" i="6"/>
  <c r="AV77" i="14"/>
  <c r="CQ79" i="6"/>
  <c r="CP95" i="6"/>
  <c r="CP107" i="6" s="1"/>
  <c r="AR152" i="6"/>
  <c r="AR158" i="6" s="1"/>
  <c r="I85" i="14"/>
  <c r="CB71" i="6"/>
  <c r="CA87" i="6"/>
  <c r="CA82" i="6"/>
  <c r="AS73" i="14"/>
  <c r="BY103" i="6"/>
  <c r="BY105" i="6" s="1"/>
  <c r="AH92" i="14"/>
  <c r="T110" i="6"/>
  <c r="AW120" i="6"/>
  <c r="CO107" i="6"/>
  <c r="BZ114" i="6"/>
  <c r="BZ104" i="6"/>
  <c r="BZ110" i="6"/>
  <c r="AR92" i="14" s="1"/>
  <c r="AR79" i="14"/>
  <c r="AR78" i="14" s="1"/>
  <c r="R97" i="14" l="1"/>
  <c r="BA8" i="6"/>
  <c r="AZ42" i="6"/>
  <c r="AZ50" i="6"/>
  <c r="R60" i="14"/>
  <c r="BD17" i="6"/>
  <c r="BC31" i="6"/>
  <c r="M84" i="14"/>
  <c r="AU156" i="6"/>
  <c r="CN88" i="6"/>
  <c r="CO72" i="6"/>
  <c r="BF74" i="14"/>
  <c r="Q97" i="14"/>
  <c r="Q63" i="14"/>
  <c r="Q83" i="14"/>
  <c r="Q71" i="14"/>
  <c r="Q89" i="14"/>
  <c r="T64" i="14"/>
  <c r="BB37" i="6"/>
  <c r="BB109" i="6" s="1"/>
  <c r="BB48" i="6"/>
  <c r="BB57" i="6" s="1"/>
  <c r="BA109" i="6"/>
  <c r="AX119" i="6"/>
  <c r="AX148" i="6" s="1"/>
  <c r="AX64" i="6"/>
  <c r="AY54" i="6"/>
  <c r="AY59" i="6"/>
  <c r="AY63" i="6" s="1"/>
  <c r="AY119" i="6" s="1"/>
  <c r="AY148" i="6" s="1"/>
  <c r="AQ90" i="14"/>
  <c r="AR96" i="14"/>
  <c r="AW149" i="6"/>
  <c r="AW153" i="6"/>
  <c r="CA104" i="6"/>
  <c r="CA110" i="6"/>
  <c r="AS92" i="14" s="1"/>
  <c r="CA114" i="6"/>
  <c r="AS96" i="14" s="1"/>
  <c r="AS79" i="14"/>
  <c r="AS78" i="14" s="1"/>
  <c r="CR79" i="6"/>
  <c r="CQ95" i="6"/>
  <c r="CQ107" i="6" s="1"/>
  <c r="AY64" i="6"/>
  <c r="BZ103" i="6"/>
  <c r="BZ105" i="6" s="1"/>
  <c r="AH90" i="14"/>
  <c r="CA101" i="6"/>
  <c r="CA98" i="6"/>
  <c r="AS152" i="6"/>
  <c r="AS158" i="6" s="1"/>
  <c r="J85" i="14"/>
  <c r="CK74" i="6"/>
  <c r="CJ90" i="6"/>
  <c r="BB76" i="14"/>
  <c r="CZ89" i="6"/>
  <c r="DA73" i="6"/>
  <c r="BR75" i="14"/>
  <c r="E96" i="14"/>
  <c r="I39" i="16"/>
  <c r="CC71" i="6"/>
  <c r="CB87" i="6"/>
  <c r="AT73" i="14"/>
  <c r="CB82" i="6"/>
  <c r="E92" i="14"/>
  <c r="I35" i="16"/>
  <c r="CF75" i="6"/>
  <c r="AW77" i="14"/>
  <c r="CE91" i="6"/>
  <c r="BT102" i="6"/>
  <c r="AV156" i="6"/>
  <c r="R156" i="6" s="1"/>
  <c r="G49" i="16" s="1"/>
  <c r="N84" i="14"/>
  <c r="R153" i="6"/>
  <c r="T91" i="14" l="1"/>
  <c r="BB117" i="6"/>
  <c r="T97" i="14" s="1"/>
  <c r="R83" i="14"/>
  <c r="R63" i="14"/>
  <c r="R71" i="14"/>
  <c r="R89" i="14"/>
  <c r="S91" i="14"/>
  <c r="BA117" i="6"/>
  <c r="BG74" i="14"/>
  <c r="CP72" i="6"/>
  <c r="CO88" i="6"/>
  <c r="AZ54" i="6"/>
  <c r="AZ59" i="6"/>
  <c r="AZ63" i="6" s="1"/>
  <c r="BC48" i="6"/>
  <c r="BC57" i="6" s="1"/>
  <c r="U64" i="14"/>
  <c r="BC37" i="6"/>
  <c r="AX120" i="6"/>
  <c r="BE17" i="6"/>
  <c r="BD31" i="6"/>
  <c r="BB8" i="6"/>
  <c r="S60" i="14"/>
  <c r="BA50" i="6"/>
  <c r="BA42" i="6"/>
  <c r="AR90" i="14"/>
  <c r="CB98" i="6"/>
  <c r="CB101" i="6"/>
  <c r="DA89" i="6"/>
  <c r="DB73" i="6"/>
  <c r="BS75" i="14"/>
  <c r="CL74" i="6"/>
  <c r="CK90" i="6"/>
  <c r="BC76" i="14"/>
  <c r="AT152" i="6"/>
  <c r="AT158" i="6" s="1"/>
  <c r="K85" i="14"/>
  <c r="AY120" i="6"/>
  <c r="CD71" i="6"/>
  <c r="CC87" i="6"/>
  <c r="AU73" i="14"/>
  <c r="CC82" i="6"/>
  <c r="O84" i="14"/>
  <c r="AW156" i="6"/>
  <c r="CG75" i="6"/>
  <c r="AX77" i="14"/>
  <c r="CF91" i="6"/>
  <c r="U91" i="6" s="1"/>
  <c r="U75" i="6"/>
  <c r="M75" i="6"/>
  <c r="CB104" i="6"/>
  <c r="CB114" i="6"/>
  <c r="AT96" i="14" s="1"/>
  <c r="CB110" i="6"/>
  <c r="AT92" i="14" s="1"/>
  <c r="AT79" i="14"/>
  <c r="AT78" i="14" s="1"/>
  <c r="T102" i="6"/>
  <c r="BT103" i="6"/>
  <c r="T103" i="6" s="1"/>
  <c r="BT105" i="6"/>
  <c r="CA105" i="6"/>
  <c r="CA103" i="6"/>
  <c r="CR95" i="6"/>
  <c r="CS79" i="6"/>
  <c r="V79" i="6"/>
  <c r="N79" i="6"/>
  <c r="V64" i="14" l="1"/>
  <c r="BD48" i="6"/>
  <c r="BD57" i="6" s="1"/>
  <c r="BD37" i="6"/>
  <c r="BD109" i="6" s="1"/>
  <c r="CQ72" i="6"/>
  <c r="CP88" i="6"/>
  <c r="BH74" i="14"/>
  <c r="BC8" i="6"/>
  <c r="BB50" i="6"/>
  <c r="BB42" i="6"/>
  <c r="T60" i="14"/>
  <c r="S97" i="14"/>
  <c r="BA54" i="6"/>
  <c r="BA59" i="6"/>
  <c r="BA63" i="6" s="1"/>
  <c r="BF17" i="6"/>
  <c r="BE31" i="6"/>
  <c r="BC109" i="6"/>
  <c r="AZ119" i="6"/>
  <c r="AZ148" i="6" s="1"/>
  <c r="AZ64" i="6"/>
  <c r="S63" i="14"/>
  <c r="S71" i="14"/>
  <c r="S83" i="14"/>
  <c r="S89" i="14"/>
  <c r="AX153" i="6"/>
  <c r="AX149" i="6"/>
  <c r="CC114" i="6"/>
  <c r="AU96" i="14" s="1"/>
  <c r="CC110" i="6"/>
  <c r="AU92" i="14" s="1"/>
  <c r="AU79" i="14"/>
  <c r="AU78" i="14" s="1"/>
  <c r="CC104" i="6"/>
  <c r="AU152" i="6"/>
  <c r="AU158" i="6" s="1"/>
  <c r="L85" i="14"/>
  <c r="CM74" i="6"/>
  <c r="CL90" i="6"/>
  <c r="BD76" i="14"/>
  <c r="AS90" i="14"/>
  <c r="CR107" i="6"/>
  <c r="V107" i="6" s="1"/>
  <c r="K33" i="16" s="1"/>
  <c r="V95" i="6"/>
  <c r="AL90" i="14"/>
  <c r="AY153" i="6"/>
  <c r="AY149" i="6"/>
  <c r="CB103" i="6"/>
  <c r="CB105" i="6"/>
  <c r="CS95" i="6"/>
  <c r="CT79" i="6"/>
  <c r="CE71" i="6"/>
  <c r="CD87" i="6"/>
  <c r="AV73" i="14"/>
  <c r="CD82" i="6"/>
  <c r="DC73" i="6"/>
  <c r="DB89" i="6"/>
  <c r="BT75" i="14"/>
  <c r="T105" i="6"/>
  <c r="CH75" i="6"/>
  <c r="AY77" i="14"/>
  <c r="CG91" i="6"/>
  <c r="CC101" i="6"/>
  <c r="CC98" i="6"/>
  <c r="U91" i="14" l="1"/>
  <c r="BC117" i="6"/>
  <c r="BA64" i="6"/>
  <c r="BA119" i="6"/>
  <c r="BA148" i="6" s="1"/>
  <c r="T71" i="14"/>
  <c r="T89" i="14"/>
  <c r="T83" i="14"/>
  <c r="T63" i="14"/>
  <c r="V91" i="14"/>
  <c r="BD117" i="6"/>
  <c r="V97" i="14" s="1"/>
  <c r="AZ120" i="6"/>
  <c r="W64" i="14"/>
  <c r="BE37" i="6"/>
  <c r="BE109" i="6" s="1"/>
  <c r="BE48" i="6"/>
  <c r="BE57" i="6" s="1"/>
  <c r="BB54" i="6"/>
  <c r="BB59" i="6"/>
  <c r="BB63" i="6" s="1"/>
  <c r="AX156" i="6"/>
  <c r="P84" i="14"/>
  <c r="BG17" i="6"/>
  <c r="BF31" i="6"/>
  <c r="BD8" i="6"/>
  <c r="U60" i="14"/>
  <c r="BC42" i="6"/>
  <c r="BC50" i="6"/>
  <c r="CR72" i="6"/>
  <c r="CQ88" i="6"/>
  <c r="BI74" i="14"/>
  <c r="CD110" i="6"/>
  <c r="AV92" i="14" s="1"/>
  <c r="CD114" i="6"/>
  <c r="AV96" i="14" s="1"/>
  <c r="CD104" i="6"/>
  <c r="AV79" i="14"/>
  <c r="AV78" i="14" s="1"/>
  <c r="CC103" i="6"/>
  <c r="CC105" i="6" s="1"/>
  <c r="CI75" i="6"/>
  <c r="AZ77" i="14"/>
  <c r="CH91" i="6"/>
  <c r="AT90" i="14"/>
  <c r="AY156" i="6"/>
  <c r="Q84" i="14"/>
  <c r="E90" i="14"/>
  <c r="I32" i="16"/>
  <c r="CD101" i="6"/>
  <c r="CD98" i="6"/>
  <c r="CU79" i="6"/>
  <c r="CT95" i="6"/>
  <c r="CT107" i="6" s="1"/>
  <c r="AV152" i="6"/>
  <c r="AV158" i="6" s="1"/>
  <c r="M85" i="14"/>
  <c r="CN74" i="6"/>
  <c r="CM90" i="6"/>
  <c r="BE76" i="14"/>
  <c r="DD73" i="6"/>
  <c r="DC89" i="6"/>
  <c r="BU75" i="14"/>
  <c r="CF71" i="6"/>
  <c r="CE87" i="6"/>
  <c r="CE82" i="6"/>
  <c r="AW73" i="14"/>
  <c r="CS107" i="6"/>
  <c r="BB119" i="6"/>
  <c r="BB148" i="6" s="1"/>
  <c r="BB64" i="6"/>
  <c r="BF48" i="6" l="1"/>
  <c r="BF57" i="6" s="1"/>
  <c r="BF37" i="6"/>
  <c r="BF109" i="6" s="1"/>
  <c r="X64" i="14"/>
  <c r="BH17" i="6"/>
  <c r="BG31" i="6"/>
  <c r="W91" i="14"/>
  <c r="BE117" i="6"/>
  <c r="U83" i="14"/>
  <c r="U63" i="14"/>
  <c r="U89" i="14"/>
  <c r="U71" i="14"/>
  <c r="U97" i="14"/>
  <c r="BC54" i="6"/>
  <c r="BC59" i="6"/>
  <c r="BC63" i="6" s="1"/>
  <c r="CS72" i="6"/>
  <c r="CR88" i="6"/>
  <c r="V88" i="6" s="1"/>
  <c r="V72" i="6"/>
  <c r="BJ74" i="14"/>
  <c r="N72" i="6"/>
  <c r="BE8" i="6"/>
  <c r="V60" i="14"/>
  <c r="BD42" i="6"/>
  <c r="BD50" i="6"/>
  <c r="AZ153" i="6"/>
  <c r="AZ149" i="6"/>
  <c r="BA120" i="6"/>
  <c r="AU90" i="14"/>
  <c r="BB120" i="6"/>
  <c r="CJ75" i="6"/>
  <c r="BA77" i="14"/>
  <c r="CI91" i="6"/>
  <c r="CV79" i="6"/>
  <c r="CU95" i="6"/>
  <c r="CE114" i="6"/>
  <c r="AW96" i="14" s="1"/>
  <c r="CE104" i="6"/>
  <c r="CE110" i="6"/>
  <c r="AW92" i="14" s="1"/>
  <c r="AW79" i="14"/>
  <c r="AW78" i="14" s="1"/>
  <c r="CD103" i="6"/>
  <c r="CD105" i="6"/>
  <c r="CF87" i="6"/>
  <c r="CG71" i="6"/>
  <c r="U71" i="6"/>
  <c r="U82" i="6" s="1"/>
  <c r="CF82" i="6"/>
  <c r="AX73" i="14"/>
  <c r="M71" i="6"/>
  <c r="M82" i="6" s="1"/>
  <c r="J53" i="16" s="1"/>
  <c r="CE101" i="6"/>
  <c r="CE98" i="6"/>
  <c r="DD89" i="6"/>
  <c r="W89" i="6" s="1"/>
  <c r="W73" i="6"/>
  <c r="BV75" i="14"/>
  <c r="O73" i="6"/>
  <c r="CN90" i="6"/>
  <c r="CO74" i="6"/>
  <c r="BF76" i="14"/>
  <c r="AW152" i="6"/>
  <c r="R158" i="6"/>
  <c r="N85" i="14"/>
  <c r="G51" i="16"/>
  <c r="W97" i="14" l="1"/>
  <c r="V83" i="14"/>
  <c r="V89" i="14"/>
  <c r="V63" i="14"/>
  <c r="V71" i="14"/>
  <c r="R84" i="14"/>
  <c r="AZ156" i="6"/>
  <c r="BE50" i="6"/>
  <c r="BE42" i="6"/>
  <c r="W60" i="14"/>
  <c r="BF8" i="6"/>
  <c r="BI17" i="6"/>
  <c r="BH31" i="6"/>
  <c r="S17" i="6"/>
  <c r="K17" i="6"/>
  <c r="H56" i="16" s="1"/>
  <c r="BA153" i="6"/>
  <c r="BA149" i="6"/>
  <c r="BD59" i="6"/>
  <c r="BD63" i="6" s="1"/>
  <c r="BD54" i="6"/>
  <c r="CS88" i="6"/>
  <c r="CT72" i="6"/>
  <c r="BK74" i="14"/>
  <c r="X91" i="14"/>
  <c r="BF117" i="6"/>
  <c r="BC64" i="6"/>
  <c r="BC119" i="6"/>
  <c r="BC148" i="6" s="1"/>
  <c r="Y64" i="14"/>
  <c r="BG48" i="6"/>
  <c r="BG57" i="6" s="1"/>
  <c r="BG37" i="6"/>
  <c r="BG109" i="6" s="1"/>
  <c r="CU107" i="6"/>
  <c r="CE103" i="6"/>
  <c r="CE105" i="6"/>
  <c r="CF104" i="6"/>
  <c r="U104" i="6" s="1"/>
  <c r="CF110" i="6"/>
  <c r="CF114" i="6"/>
  <c r="AX79" i="14"/>
  <c r="AX78" i="14" s="1"/>
  <c r="CV95" i="6"/>
  <c r="CV107" i="6" s="1"/>
  <c r="CW79" i="6"/>
  <c r="CF98" i="6"/>
  <c r="U98" i="6" s="1"/>
  <c r="CF101" i="6"/>
  <c r="U87" i="6"/>
  <c r="CK75" i="6"/>
  <c r="BB77" i="14"/>
  <c r="CJ91" i="6"/>
  <c r="AW158" i="6"/>
  <c r="S152" i="6"/>
  <c r="AV90" i="14"/>
  <c r="CP74" i="6"/>
  <c r="CO90" i="6"/>
  <c r="BG76" i="14"/>
  <c r="CH71" i="6"/>
  <c r="CG87" i="6"/>
  <c r="AY73" i="14"/>
  <c r="CG82" i="6"/>
  <c r="BB149" i="6"/>
  <c r="BB153" i="6"/>
  <c r="CT88" i="6" l="1"/>
  <c r="BL74" i="14"/>
  <c r="CU72" i="6"/>
  <c r="Z64" i="14"/>
  <c r="BH48" i="6"/>
  <c r="S48" i="6" s="1"/>
  <c r="H20" i="16" s="1"/>
  <c r="BH37" i="6"/>
  <c r="S31" i="6"/>
  <c r="X97" i="14"/>
  <c r="BA156" i="6"/>
  <c r="S84" i="14"/>
  <c r="BJ17" i="6"/>
  <c r="BI31" i="6"/>
  <c r="BE54" i="6"/>
  <c r="BE59" i="6"/>
  <c r="BE63" i="6" s="1"/>
  <c r="BF50" i="6"/>
  <c r="BF42" i="6"/>
  <c r="X60" i="14"/>
  <c r="BG8" i="6"/>
  <c r="Y91" i="14"/>
  <c r="BG117" i="6"/>
  <c r="Y97" i="14" s="1"/>
  <c r="BC120" i="6"/>
  <c r="BD119" i="6"/>
  <c r="BD148" i="6" s="1"/>
  <c r="BD64" i="6"/>
  <c r="W71" i="14"/>
  <c r="W63" i="14"/>
  <c r="W89" i="14"/>
  <c r="W83" i="14"/>
  <c r="CG101" i="6"/>
  <c r="CG98" i="6"/>
  <c r="U101" i="6"/>
  <c r="AW90" i="14"/>
  <c r="AX152" i="6"/>
  <c r="AX158" i="6" s="1"/>
  <c r="O85" i="14"/>
  <c r="CG110" i="6"/>
  <c r="CG114" i="6"/>
  <c r="CG104" i="6"/>
  <c r="AY79" i="14"/>
  <c r="AY78" i="14" s="1"/>
  <c r="CI71" i="6"/>
  <c r="CH87" i="6"/>
  <c r="AZ73" i="14"/>
  <c r="CH82" i="6"/>
  <c r="AX96" i="14"/>
  <c r="U114" i="6"/>
  <c r="BB156" i="6"/>
  <c r="T84" i="14"/>
  <c r="CQ74" i="6"/>
  <c r="CP90" i="6"/>
  <c r="BH76" i="14"/>
  <c r="BC77" i="14"/>
  <c r="CK91" i="6"/>
  <c r="CL75" i="6"/>
  <c r="CW95" i="6"/>
  <c r="CW107" i="6" s="1"/>
  <c r="CX79" i="6"/>
  <c r="AX92" i="14"/>
  <c r="U110" i="6"/>
  <c r="H10" i="16" l="1"/>
  <c r="H15" i="16" s="1"/>
  <c r="H17" i="16" s="1"/>
  <c r="K31" i="6"/>
  <c r="BD120" i="6"/>
  <c r="BF59" i="6"/>
  <c r="BF63" i="6" s="1"/>
  <c r="BF54" i="6"/>
  <c r="BH109" i="6"/>
  <c r="S37" i="6"/>
  <c r="K37" i="6" s="1"/>
  <c r="CV72" i="6"/>
  <c r="BM74" i="14"/>
  <c r="CU88" i="6"/>
  <c r="BC153" i="6"/>
  <c r="BC149" i="6"/>
  <c r="BG50" i="6"/>
  <c r="Y60" i="14"/>
  <c r="BG42" i="6"/>
  <c r="BH8" i="6"/>
  <c r="BE119" i="6"/>
  <c r="BE148" i="6" s="1"/>
  <c r="BE64" i="6"/>
  <c r="BI48" i="6"/>
  <c r="AA64" i="14"/>
  <c r="BI37" i="6"/>
  <c r="X63" i="14"/>
  <c r="X83" i="14"/>
  <c r="X71" i="14"/>
  <c r="X89" i="14"/>
  <c r="BK17" i="6"/>
  <c r="BJ31" i="6"/>
  <c r="BH57" i="6"/>
  <c r="S57" i="6" s="1"/>
  <c r="CH114" i="6"/>
  <c r="AZ96" i="14" s="1"/>
  <c r="CH104" i="6"/>
  <c r="AZ79" i="14"/>
  <c r="AZ78" i="14" s="1"/>
  <c r="CH110" i="6"/>
  <c r="AZ92" i="14" s="1"/>
  <c r="F92" i="14"/>
  <c r="J35" i="16"/>
  <c r="CM75" i="6"/>
  <c r="BD77" i="14"/>
  <c r="CL91" i="6"/>
  <c r="J39" i="16"/>
  <c r="F96" i="14"/>
  <c r="CY79" i="6"/>
  <c r="CX95" i="6"/>
  <c r="CX107" i="6" s="1"/>
  <c r="CH98" i="6"/>
  <c r="CH101" i="6"/>
  <c r="AY96" i="14"/>
  <c r="CF102" i="6"/>
  <c r="CG103" i="6"/>
  <c r="CG105" i="6"/>
  <c r="CR74" i="6"/>
  <c r="CQ90" i="6"/>
  <c r="BI76" i="14"/>
  <c r="CJ71" i="6"/>
  <c r="CI87" i="6"/>
  <c r="BA73" i="14"/>
  <c r="CI82" i="6"/>
  <c r="AY92" i="14"/>
  <c r="AY152" i="6"/>
  <c r="AY158" i="6" s="1"/>
  <c r="P85" i="14"/>
  <c r="BI109" i="6" l="1"/>
  <c r="Y71" i="14"/>
  <c r="Y89" i="14"/>
  <c r="Y63" i="14"/>
  <c r="Y83" i="14"/>
  <c r="Z91" i="14"/>
  <c r="BH117" i="6"/>
  <c r="S109" i="6"/>
  <c r="BD149" i="6"/>
  <c r="BD153" i="6"/>
  <c r="BJ48" i="6"/>
  <c r="BJ57" i="6" s="1"/>
  <c r="AB64" i="14"/>
  <c r="BJ37" i="6"/>
  <c r="BJ109" i="6" s="1"/>
  <c r="BI57" i="6"/>
  <c r="BE120" i="6"/>
  <c r="BG54" i="6"/>
  <c r="BG59" i="6"/>
  <c r="BG63" i="6" s="1"/>
  <c r="BC156" i="6"/>
  <c r="U84" i="14"/>
  <c r="BL17" i="6"/>
  <c r="BK31" i="6"/>
  <c r="BI8" i="6"/>
  <c r="Z60" i="14"/>
  <c r="BH42" i="6"/>
  <c r="S42" i="6" s="1"/>
  <c r="K8" i="6"/>
  <c r="BH50" i="6"/>
  <c r="S8" i="6"/>
  <c r="D89" i="14" s="1"/>
  <c r="CV88" i="6"/>
  <c r="BN74" i="14"/>
  <c r="CW72" i="6"/>
  <c r="BF119" i="6"/>
  <c r="BF148" i="6" s="1"/>
  <c r="BF64" i="6"/>
  <c r="AZ152" i="6"/>
  <c r="AZ158" i="6" s="1"/>
  <c r="Q85" i="14"/>
  <c r="CI114" i="6"/>
  <c r="CI110" i="6"/>
  <c r="BA92" i="14" s="1"/>
  <c r="BA79" i="14"/>
  <c r="BA78" i="14" s="1"/>
  <c r="CI104" i="6"/>
  <c r="U102" i="6"/>
  <c r="CF103" i="6"/>
  <c r="U103" i="6" s="1"/>
  <c r="CF105" i="6"/>
  <c r="CK71" i="6"/>
  <c r="CJ87" i="6"/>
  <c r="BB73" i="14"/>
  <c r="CJ82" i="6"/>
  <c r="AY90" i="14"/>
  <c r="CI101" i="6"/>
  <c r="CI98" i="6"/>
  <c r="CS74" i="6"/>
  <c r="CR90" i="6"/>
  <c r="V90" i="6" s="1"/>
  <c r="V74" i="6"/>
  <c r="BJ76" i="14"/>
  <c r="N74" i="6"/>
  <c r="CH103" i="6"/>
  <c r="CH105" i="6"/>
  <c r="CZ79" i="6"/>
  <c r="CY95" i="6"/>
  <c r="CY107" i="6" s="1"/>
  <c r="CN75" i="6"/>
  <c r="CM91" i="6"/>
  <c r="BE77" i="14"/>
  <c r="BI42" i="6" l="1"/>
  <c r="BI50" i="6"/>
  <c r="AA60" i="14"/>
  <c r="BJ8" i="6"/>
  <c r="Z97" i="14"/>
  <c r="S117" i="6"/>
  <c r="BE149" i="6"/>
  <c r="BE153" i="6"/>
  <c r="AB91" i="14"/>
  <c r="BJ117" i="6"/>
  <c r="AB97" i="14" s="1"/>
  <c r="CW88" i="6"/>
  <c r="CX72" i="6"/>
  <c r="BO74" i="14"/>
  <c r="S50" i="6"/>
  <c r="H22" i="16" s="1"/>
  <c r="H25" i="16" s="1"/>
  <c r="H27" i="16" s="1"/>
  <c r="BH59" i="6"/>
  <c r="BH54" i="6"/>
  <c r="S54" i="6" s="1"/>
  <c r="BM17" i="6"/>
  <c r="BL31" i="6"/>
  <c r="V84" i="14"/>
  <c r="BD156" i="6"/>
  <c r="BF120" i="6"/>
  <c r="Z63" i="14"/>
  <c r="Z89" i="14"/>
  <c r="Z71" i="14"/>
  <c r="Z83" i="14"/>
  <c r="BK48" i="6"/>
  <c r="BK57" i="6" s="1"/>
  <c r="AC64" i="14"/>
  <c r="BK37" i="6"/>
  <c r="BK109" i="6" s="1"/>
  <c r="BG119" i="6"/>
  <c r="BG148" i="6" s="1"/>
  <c r="BG64" i="6"/>
  <c r="D91" i="14"/>
  <c r="H34" i="16"/>
  <c r="H40" i="16" s="1"/>
  <c r="AA91" i="14"/>
  <c r="BI117" i="6"/>
  <c r="AZ90" i="14"/>
  <c r="CJ114" i="6"/>
  <c r="BB96" i="14" s="1"/>
  <c r="CJ104" i="6"/>
  <c r="CJ110" i="6"/>
  <c r="BB79" i="14"/>
  <c r="BB78" i="14" s="1"/>
  <c r="BA152" i="6"/>
  <c r="BA158" i="6" s="1"/>
  <c r="R85" i="14"/>
  <c r="CI103" i="6"/>
  <c r="CI105" i="6" s="1"/>
  <c r="CZ95" i="6"/>
  <c r="CZ107" i="6" s="1"/>
  <c r="DA79" i="6"/>
  <c r="AX90" i="14"/>
  <c r="CO75" i="6"/>
  <c r="BF77" i="14"/>
  <c r="CN91" i="6"/>
  <c r="CT74" i="6"/>
  <c r="CS90" i="6"/>
  <c r="BK76" i="14"/>
  <c r="CJ101" i="6"/>
  <c r="CJ98" i="6"/>
  <c r="U105" i="6"/>
  <c r="BA96" i="14"/>
  <c r="CL71" i="6"/>
  <c r="CK87" i="6"/>
  <c r="CK82" i="6"/>
  <c r="BC73" i="14"/>
  <c r="D97" i="14" l="1"/>
  <c r="H42" i="16"/>
  <c r="H44" i="16" s="1"/>
  <c r="H29" i="16"/>
  <c r="BG120" i="6"/>
  <c r="BN17" i="6"/>
  <c r="BM31" i="6"/>
  <c r="AD64" i="14"/>
  <c r="BL48" i="6"/>
  <c r="BL57" i="6" s="1"/>
  <c r="BL37" i="6"/>
  <c r="AA97" i="14"/>
  <c r="BF153" i="6"/>
  <c r="BF149" i="6"/>
  <c r="CY72" i="6"/>
  <c r="CX88" i="6"/>
  <c r="BP74" i="14"/>
  <c r="W84" i="14"/>
  <c r="BE156" i="6"/>
  <c r="BK8" i="6"/>
  <c r="AB60" i="14"/>
  <c r="BJ50" i="6"/>
  <c r="BJ42" i="6"/>
  <c r="BI54" i="6"/>
  <c r="BI59" i="6"/>
  <c r="BI63" i="6" s="1"/>
  <c r="BI119" i="6" s="1"/>
  <c r="BI148" i="6" s="1"/>
  <c r="AC91" i="14"/>
  <c r="BK117" i="6"/>
  <c r="BH63" i="6"/>
  <c r="S59" i="6"/>
  <c r="AA83" i="14"/>
  <c r="AA71" i="14"/>
  <c r="AA89" i="14"/>
  <c r="AA63" i="14"/>
  <c r="CK101" i="6"/>
  <c r="CK98" i="6"/>
  <c r="F90" i="14"/>
  <c r="J32" i="16"/>
  <c r="CP75" i="6"/>
  <c r="BG77" i="14"/>
  <c r="CO91" i="6"/>
  <c r="DA95" i="6"/>
  <c r="DA107" i="6" s="1"/>
  <c r="DB79" i="6"/>
  <c r="BB92" i="14"/>
  <c r="CK104" i="6"/>
  <c r="CK114" i="6"/>
  <c r="CK110" i="6"/>
  <c r="BC92" i="14" s="1"/>
  <c r="BC79" i="14"/>
  <c r="BC78" i="14" s="1"/>
  <c r="BA90" i="14"/>
  <c r="CM71" i="6"/>
  <c r="CL87" i="6"/>
  <c r="BD73" i="14"/>
  <c r="CL82" i="6"/>
  <c r="CJ103" i="6"/>
  <c r="CJ105" i="6" s="1"/>
  <c r="CU74" i="6"/>
  <c r="CT90" i="6"/>
  <c r="BL76" i="14"/>
  <c r="BB152" i="6"/>
  <c r="BB158" i="6" s="1"/>
  <c r="S85" i="14"/>
  <c r="AC97" i="14" l="1"/>
  <c r="BJ59" i="6"/>
  <c r="BJ63" i="6" s="1"/>
  <c r="BJ54" i="6"/>
  <c r="BI64" i="6"/>
  <c r="BH119" i="6"/>
  <c r="BH148" i="6" s="1"/>
  <c r="S63" i="6"/>
  <c r="S64" i="6" s="1"/>
  <c r="BH64" i="6"/>
  <c r="AB71" i="14"/>
  <c r="AB89" i="14"/>
  <c r="AB63" i="14"/>
  <c r="AB83" i="14"/>
  <c r="X84" i="14"/>
  <c r="BF156" i="6"/>
  <c r="BL109" i="6"/>
  <c r="AE64" i="14"/>
  <c r="BM48" i="6"/>
  <c r="BM57" i="6" s="1"/>
  <c r="BM37" i="6"/>
  <c r="BM109" i="6" s="1"/>
  <c r="BL8" i="6"/>
  <c r="AC60" i="14"/>
  <c r="BK42" i="6"/>
  <c r="BK50" i="6"/>
  <c r="BO17" i="6"/>
  <c r="BN31" i="6"/>
  <c r="CY88" i="6"/>
  <c r="CZ72" i="6"/>
  <c r="BQ74" i="14"/>
  <c r="BG149" i="6"/>
  <c r="BG153" i="6"/>
  <c r="BB90" i="14"/>
  <c r="BC96" i="14"/>
  <c r="CK103" i="6"/>
  <c r="CK105" i="6"/>
  <c r="CN71" i="6"/>
  <c r="CM87" i="6"/>
  <c r="BE73" i="14"/>
  <c r="CM82" i="6"/>
  <c r="BC152" i="6"/>
  <c r="BC158" i="6" s="1"/>
  <c r="T85" i="14"/>
  <c r="CL110" i="6"/>
  <c r="CL114" i="6"/>
  <c r="BD96" i="14" s="1"/>
  <c r="BD79" i="14"/>
  <c r="BD78" i="14" s="1"/>
  <c r="CL104" i="6"/>
  <c r="CQ75" i="6"/>
  <c r="BH77" i="14"/>
  <c r="CP91" i="6"/>
  <c r="CL101" i="6"/>
  <c r="CL98" i="6"/>
  <c r="CV74" i="6"/>
  <c r="CU90" i="6"/>
  <c r="BM76" i="14"/>
  <c r="DC79" i="6"/>
  <c r="DB95" i="6"/>
  <c r="DB107" i="6" s="1"/>
  <c r="BI120" i="6"/>
  <c r="BK59" i="6" l="1"/>
  <c r="BK63" i="6" s="1"/>
  <c r="BK54" i="6"/>
  <c r="AE91" i="14"/>
  <c r="BM117" i="6"/>
  <c r="AE97" i="14" s="1"/>
  <c r="AD91" i="14"/>
  <c r="BL117" i="6"/>
  <c r="BN37" i="6"/>
  <c r="BN48" i="6"/>
  <c r="BN57" i="6" s="1"/>
  <c r="AF64" i="14"/>
  <c r="BH120" i="6"/>
  <c r="S119" i="6"/>
  <c r="S120" i="6" s="1"/>
  <c r="BJ64" i="6"/>
  <c r="BJ119" i="6"/>
  <c r="BJ148" i="6" s="1"/>
  <c r="BL42" i="6"/>
  <c r="BM8" i="6"/>
  <c r="BL50" i="6"/>
  <c r="AD60" i="14"/>
  <c r="BG156" i="6"/>
  <c r="Y84" i="14"/>
  <c r="BR74" i="14"/>
  <c r="DA72" i="6"/>
  <c r="CZ88" i="6"/>
  <c r="BP17" i="6"/>
  <c r="BO31" i="6"/>
  <c r="AC83" i="14"/>
  <c r="AC89" i="14"/>
  <c r="AC63" i="14"/>
  <c r="AC71" i="14"/>
  <c r="CV90" i="6"/>
  <c r="CW74" i="6"/>
  <c r="BN76" i="14"/>
  <c r="CM104" i="6"/>
  <c r="CM114" i="6"/>
  <c r="CM110" i="6"/>
  <c r="BE92" i="14" s="1"/>
  <c r="BE79" i="14"/>
  <c r="BE78" i="14" s="1"/>
  <c r="BD152" i="6"/>
  <c r="BD158" i="6" s="1"/>
  <c r="U85" i="14"/>
  <c r="CN87" i="6"/>
  <c r="CO71" i="6"/>
  <c r="BF73" i="14"/>
  <c r="CN82" i="6"/>
  <c r="BI153" i="6"/>
  <c r="BI149" i="6"/>
  <c r="DD79" i="6"/>
  <c r="DC95" i="6"/>
  <c r="DC107" i="6" s="1"/>
  <c r="BD92" i="14"/>
  <c r="BC90" i="14"/>
  <c r="CL103" i="6"/>
  <c r="CL105" i="6" s="1"/>
  <c r="CR75" i="6"/>
  <c r="BI77" i="14"/>
  <c r="CQ91" i="6"/>
  <c r="CM101" i="6"/>
  <c r="CM98" i="6"/>
  <c r="AD71" i="14" l="1"/>
  <c r="AD63" i="14"/>
  <c r="AD89" i="14"/>
  <c r="AD83" i="14"/>
  <c r="AG64" i="14"/>
  <c r="BO48" i="6"/>
  <c r="BO57" i="6" s="1"/>
  <c r="BO37" i="6"/>
  <c r="BO109" i="6" s="1"/>
  <c r="BL54" i="6"/>
  <c r="BL59" i="6"/>
  <c r="BL63" i="6" s="1"/>
  <c r="BQ17" i="6"/>
  <c r="BP31" i="6"/>
  <c r="BM50" i="6"/>
  <c r="AE60" i="14"/>
  <c r="BN8" i="6"/>
  <c r="BM42" i="6"/>
  <c r="AD97" i="14"/>
  <c r="DB72" i="6"/>
  <c r="DA88" i="6"/>
  <c r="BS74" i="14"/>
  <c r="BJ120" i="6"/>
  <c r="BN109" i="6"/>
  <c r="BH149" i="6"/>
  <c r="BH153" i="6"/>
  <c r="S148" i="6"/>
  <c r="S149" i="6" s="1"/>
  <c r="BK64" i="6"/>
  <c r="BK119" i="6"/>
  <c r="BK148" i="6" s="1"/>
  <c r="BD90" i="14"/>
  <c r="CN114" i="6"/>
  <c r="BF96" i="14" s="1"/>
  <c r="CN104" i="6"/>
  <c r="CN110" i="6"/>
  <c r="BF79" i="14"/>
  <c r="BF78" i="14" s="1"/>
  <c r="BE96" i="14"/>
  <c r="CM103" i="6"/>
  <c r="CM105" i="6" s="1"/>
  <c r="BE152" i="6"/>
  <c r="BE158" i="6" s="1"/>
  <c r="V85" i="14"/>
  <c r="BI156" i="6"/>
  <c r="AA84" i="14"/>
  <c r="CP71" i="6"/>
  <c r="CO87" i="6"/>
  <c r="BG73" i="14"/>
  <c r="CO82" i="6"/>
  <c r="CS75" i="6"/>
  <c r="BJ77" i="14"/>
  <c r="CR91" i="6"/>
  <c r="V91" i="6" s="1"/>
  <c r="V75" i="6"/>
  <c r="N75" i="6"/>
  <c r="DD95" i="6"/>
  <c r="W79" i="6"/>
  <c r="O79" i="6"/>
  <c r="CX74" i="6"/>
  <c r="CW90" i="6"/>
  <c r="BO76" i="14"/>
  <c r="CN101" i="6"/>
  <c r="CN98" i="6"/>
  <c r="BL119" i="6" l="1"/>
  <c r="BL148" i="6" s="1"/>
  <c r="BL64" i="6"/>
  <c r="AF91" i="14"/>
  <c r="BN117" i="6"/>
  <c r="BH156" i="6"/>
  <c r="S156" i="6" s="1"/>
  <c r="H49" i="16" s="1"/>
  <c r="S153" i="6"/>
  <c r="Z84" i="14"/>
  <c r="BJ149" i="6"/>
  <c r="BJ153" i="6"/>
  <c r="BT74" i="14"/>
  <c r="DC72" i="6"/>
  <c r="DB88" i="6"/>
  <c r="BN42" i="6"/>
  <c r="BN50" i="6"/>
  <c r="AF60" i="14"/>
  <c r="BO8" i="6"/>
  <c r="BP37" i="6"/>
  <c r="AH64" i="14"/>
  <c r="BP48" i="6"/>
  <c r="BP57" i="6" s="1"/>
  <c r="BM59" i="6"/>
  <c r="BM63" i="6" s="1"/>
  <c r="BM54" i="6"/>
  <c r="BK120" i="6"/>
  <c r="AE89" i="14"/>
  <c r="AE83" i="14"/>
  <c r="AE63" i="14"/>
  <c r="AE71" i="14"/>
  <c r="BR17" i="6"/>
  <c r="BQ31" i="6"/>
  <c r="AG91" i="14"/>
  <c r="BO117" i="6"/>
  <c r="CO114" i="6"/>
  <c r="CO104" i="6"/>
  <c r="BG79" i="14"/>
  <c r="BG78" i="14" s="1"/>
  <c r="CO110" i="6"/>
  <c r="BG92" i="14" s="1"/>
  <c r="CN103" i="6"/>
  <c r="CN105" i="6" s="1"/>
  <c r="CY74" i="6"/>
  <c r="CX90" i="6"/>
  <c r="BP76" i="14"/>
  <c r="BK77" i="14"/>
  <c r="CS91" i="6"/>
  <c r="CT75" i="6"/>
  <c r="CQ71" i="6"/>
  <c r="CP87" i="6"/>
  <c r="BH73" i="14"/>
  <c r="CP82" i="6"/>
  <c r="BE90" i="14"/>
  <c r="BF92" i="14"/>
  <c r="BM119" i="6"/>
  <c r="BM148" i="6" s="1"/>
  <c r="BM64" i="6"/>
  <c r="BF152" i="6"/>
  <c r="BF158" i="6" s="1"/>
  <c r="W85" i="14"/>
  <c r="DD107" i="6"/>
  <c r="W107" i="6" s="1"/>
  <c r="W95" i="6"/>
  <c r="CO101" i="6"/>
  <c r="CO98" i="6"/>
  <c r="AI64" i="14" l="1"/>
  <c r="BQ48" i="6"/>
  <c r="BQ57" i="6" s="1"/>
  <c r="BQ37" i="6"/>
  <c r="BQ109" i="6" s="1"/>
  <c r="BP109" i="6"/>
  <c r="BN59" i="6"/>
  <c r="BN63" i="6" s="1"/>
  <c r="BN54" i="6"/>
  <c r="BK149" i="6"/>
  <c r="BK153" i="6"/>
  <c r="AF89" i="14"/>
  <c r="AF71" i="14"/>
  <c r="AF83" i="14"/>
  <c r="AF63" i="14"/>
  <c r="DD72" i="6"/>
  <c r="DC88" i="6"/>
  <c r="BU74" i="14"/>
  <c r="AF97" i="14"/>
  <c r="O72" i="6"/>
  <c r="BS17" i="6"/>
  <c r="BR31" i="6"/>
  <c r="AB84" i="14"/>
  <c r="BJ156" i="6"/>
  <c r="AG97" i="14"/>
  <c r="BO42" i="6"/>
  <c r="AG60" i="14"/>
  <c r="BO50" i="6"/>
  <c r="BP8" i="6"/>
  <c r="BL120" i="6"/>
  <c r="BF90" i="14"/>
  <c r="BG152" i="6"/>
  <c r="BG158" i="6" s="1"/>
  <c r="X85" i="14"/>
  <c r="CP114" i="6"/>
  <c r="BH96" i="14" s="1"/>
  <c r="CP104" i="6"/>
  <c r="CP110" i="6"/>
  <c r="BH92" i="14" s="1"/>
  <c r="BH79" i="14"/>
  <c r="BH78" i="14" s="1"/>
  <c r="CU75" i="6"/>
  <c r="CT91" i="6"/>
  <c r="BL77" i="14"/>
  <c r="CP101" i="6"/>
  <c r="CP98" i="6"/>
  <c r="CZ74" i="6"/>
  <c r="CY90" i="6"/>
  <c r="BQ76" i="14"/>
  <c r="CO103" i="6"/>
  <c r="CO105" i="6" s="1"/>
  <c r="BM120" i="6"/>
  <c r="CR71" i="6"/>
  <c r="CQ87" i="6"/>
  <c r="BI73" i="14"/>
  <c r="CQ82" i="6"/>
  <c r="BG96" i="14"/>
  <c r="BP42" i="6" l="1"/>
  <c r="AH60" i="14"/>
  <c r="BQ8" i="6"/>
  <c r="BP50" i="6"/>
  <c r="BT17" i="6"/>
  <c r="BS31" i="6"/>
  <c r="BO54" i="6"/>
  <c r="BO59" i="6"/>
  <c r="BO63" i="6" s="1"/>
  <c r="AI91" i="14"/>
  <c r="BQ117" i="6"/>
  <c r="AH91" i="14"/>
  <c r="BP117" i="6"/>
  <c r="BL153" i="6"/>
  <c r="BL149" i="6"/>
  <c r="AG71" i="14"/>
  <c r="AG63" i="14"/>
  <c r="AG83" i="14"/>
  <c r="AG89" i="14"/>
  <c r="W72" i="6"/>
  <c r="DD88" i="6"/>
  <c r="W88" i="6" s="1"/>
  <c r="BV74" i="14"/>
  <c r="BN119" i="6"/>
  <c r="BN148" i="6" s="1"/>
  <c r="BN64" i="6"/>
  <c r="BR37" i="6"/>
  <c r="BR109" i="6" s="1"/>
  <c r="BR48" i="6"/>
  <c r="BR57" i="6" s="1"/>
  <c r="AJ64" i="14"/>
  <c r="AC84" i="14"/>
  <c r="BK156" i="6"/>
  <c r="BG90" i="14"/>
  <c r="CQ114" i="6"/>
  <c r="BI96" i="14" s="1"/>
  <c r="CQ104" i="6"/>
  <c r="BI79" i="14"/>
  <c r="BI78" i="14" s="1"/>
  <c r="CQ110" i="6"/>
  <c r="BI92" i="14" s="1"/>
  <c r="BM149" i="6"/>
  <c r="BM153" i="6"/>
  <c r="CQ101" i="6"/>
  <c r="CQ98" i="6"/>
  <c r="CP103" i="6"/>
  <c r="CP105" i="6" s="1"/>
  <c r="CS71" i="6"/>
  <c r="CR87" i="6"/>
  <c r="V71" i="6"/>
  <c r="V82" i="6" s="1"/>
  <c r="BJ73" i="14"/>
  <c r="CR82" i="6"/>
  <c r="N71" i="6"/>
  <c r="N82" i="6" s="1"/>
  <c r="K53" i="16" s="1"/>
  <c r="DA74" i="6"/>
  <c r="CZ90" i="6"/>
  <c r="BR76" i="14"/>
  <c r="CV75" i="6"/>
  <c r="CU91" i="6"/>
  <c r="BM77" i="14"/>
  <c r="BH152" i="6"/>
  <c r="BH158" i="6" s="1"/>
  <c r="Y85" i="14"/>
  <c r="BP59" i="6" l="1"/>
  <c r="BP63" i="6" s="1"/>
  <c r="BP54" i="6"/>
  <c r="BN120" i="6"/>
  <c r="AI60" i="14"/>
  <c r="BQ42" i="6"/>
  <c r="BR8" i="6"/>
  <c r="BQ50" i="6"/>
  <c r="AH97" i="14"/>
  <c r="BO64" i="6"/>
  <c r="BO119" i="6"/>
  <c r="BO148" i="6" s="1"/>
  <c r="BL156" i="6"/>
  <c r="AD84" i="14"/>
  <c r="AI97" i="14"/>
  <c r="BS48" i="6"/>
  <c r="BS57" i="6" s="1"/>
  <c r="AK64" i="14"/>
  <c r="BS37" i="6"/>
  <c r="BS109" i="6" s="1"/>
  <c r="AH83" i="14"/>
  <c r="AH89" i="14"/>
  <c r="AH63" i="14"/>
  <c r="AH71" i="14"/>
  <c r="AJ91" i="14"/>
  <c r="BR117" i="6"/>
  <c r="BU17" i="6"/>
  <c r="BT31" i="6"/>
  <c r="T17" i="6"/>
  <c r="L17" i="6"/>
  <c r="I56" i="16" s="1"/>
  <c r="BH90" i="14"/>
  <c r="DB74" i="6"/>
  <c r="DA90" i="6"/>
  <c r="BS76" i="14"/>
  <c r="CR101" i="6"/>
  <c r="CR98" i="6"/>
  <c r="V98" i="6" s="1"/>
  <c r="V87" i="6"/>
  <c r="CR114" i="6"/>
  <c r="CR104" i="6"/>
  <c r="V104" i="6" s="1"/>
  <c r="BJ79" i="14"/>
  <c r="BJ78" i="14" s="1"/>
  <c r="CR110" i="6"/>
  <c r="CT71" i="6"/>
  <c r="CS87" i="6"/>
  <c r="BK73" i="14"/>
  <c r="CS82" i="6"/>
  <c r="BI152" i="6"/>
  <c r="Z85" i="14"/>
  <c r="S158" i="6"/>
  <c r="H51" i="16"/>
  <c r="CW75" i="6"/>
  <c r="BN77" i="14"/>
  <c r="CV91" i="6"/>
  <c r="CQ103" i="6"/>
  <c r="CQ105" i="6" s="1"/>
  <c r="BM156" i="6"/>
  <c r="AE84" i="14"/>
  <c r="BV17" i="6" l="1"/>
  <c r="BU31" i="6"/>
  <c r="AK91" i="14"/>
  <c r="BS117" i="6"/>
  <c r="AK97" i="14" s="1"/>
  <c r="BR42" i="6"/>
  <c r="AJ60" i="14"/>
  <c r="BS8" i="6"/>
  <c r="BR50" i="6"/>
  <c r="BN153" i="6"/>
  <c r="BN149" i="6"/>
  <c r="AL64" i="14"/>
  <c r="BT48" i="6"/>
  <c r="T48" i="6" s="1"/>
  <c r="I20" i="16" s="1"/>
  <c r="BT37" i="6"/>
  <c r="T31" i="6"/>
  <c r="BO120" i="6"/>
  <c r="BQ59" i="6"/>
  <c r="BQ63" i="6" s="1"/>
  <c r="BQ54" i="6"/>
  <c r="AJ97" i="14"/>
  <c r="AI89" i="14"/>
  <c r="AI63" i="14"/>
  <c r="AI83" i="14"/>
  <c r="AI71" i="14"/>
  <c r="BP64" i="6"/>
  <c r="BP119" i="6"/>
  <c r="BP148" i="6" s="1"/>
  <c r="BI90" i="14"/>
  <c r="CS98" i="6"/>
  <c r="CS101" i="6"/>
  <c r="CS104" i="6"/>
  <c r="CS110" i="6"/>
  <c r="CS114" i="6"/>
  <c r="BK79" i="14"/>
  <c r="BK78" i="14" s="1"/>
  <c r="CU71" i="6"/>
  <c r="CT87" i="6"/>
  <c r="CT82" i="6"/>
  <c r="BL73" i="14"/>
  <c r="BJ96" i="14"/>
  <c r="V114" i="6"/>
  <c r="CX75" i="6"/>
  <c r="BO77" i="14"/>
  <c r="CW91" i="6"/>
  <c r="BI158" i="6"/>
  <c r="T152" i="6"/>
  <c r="BJ92" i="14"/>
  <c r="V110" i="6"/>
  <c r="V101" i="6"/>
  <c r="DC74" i="6"/>
  <c r="DB90" i="6"/>
  <c r="BT76" i="14"/>
  <c r="BP120" i="6" l="1"/>
  <c r="BO149" i="6"/>
  <c r="BO153" i="6"/>
  <c r="BT57" i="6"/>
  <c r="T57" i="6" s="1"/>
  <c r="BN156" i="6"/>
  <c r="AF84" i="14"/>
  <c r="BQ64" i="6"/>
  <c r="BQ119" i="6"/>
  <c r="BQ148" i="6" s="1"/>
  <c r="BR54" i="6"/>
  <c r="BR59" i="6"/>
  <c r="BR63" i="6" s="1"/>
  <c r="AM64" i="14"/>
  <c r="BU48" i="6"/>
  <c r="BU57" i="6" s="1"/>
  <c r="BU37" i="6"/>
  <c r="BT109" i="6"/>
  <c r="T37" i="6"/>
  <c r="L37" i="6" s="1"/>
  <c r="AJ71" i="14"/>
  <c r="AJ83" i="14"/>
  <c r="AJ63" i="14"/>
  <c r="AJ89" i="14"/>
  <c r="I10" i="16"/>
  <c r="I15" i="16" s="1"/>
  <c r="I17" i="16" s="1"/>
  <c r="L31" i="6"/>
  <c r="BT8" i="6"/>
  <c r="BS42" i="6"/>
  <c r="AK60" i="14"/>
  <c r="BS50" i="6"/>
  <c r="BW17" i="6"/>
  <c r="BV31" i="6"/>
  <c r="K35" i="16"/>
  <c r="G92" i="14"/>
  <c r="CY75" i="6"/>
  <c r="BP77" i="14"/>
  <c r="CX91" i="6"/>
  <c r="CT110" i="6"/>
  <c r="BL92" i="14" s="1"/>
  <c r="CT114" i="6"/>
  <c r="BL96" i="14" s="1"/>
  <c r="BL79" i="14"/>
  <c r="BL78" i="14" s="1"/>
  <c r="CT104" i="6"/>
  <c r="BK96" i="14"/>
  <c r="DC90" i="6"/>
  <c r="DD74" i="6"/>
  <c r="BU76" i="14"/>
  <c r="CR102" i="6"/>
  <c r="G96" i="14"/>
  <c r="K39" i="16"/>
  <c r="CT98" i="6"/>
  <c r="CT101" i="6"/>
  <c r="BK92" i="14"/>
  <c r="CS103" i="6"/>
  <c r="CS105" i="6" s="1"/>
  <c r="BJ152" i="6"/>
  <c r="BJ158" i="6" s="1"/>
  <c r="AA85" i="14"/>
  <c r="CV71" i="6"/>
  <c r="CU87" i="6"/>
  <c r="BM73" i="14"/>
  <c r="CU82" i="6"/>
  <c r="AK71" i="14" l="1"/>
  <c r="AK83" i="14"/>
  <c r="AK63" i="14"/>
  <c r="AK89" i="14"/>
  <c r="BU109" i="6"/>
  <c r="BR119" i="6"/>
  <c r="BR148" i="6" s="1"/>
  <c r="BR64" i="6"/>
  <c r="BS54" i="6"/>
  <c r="BS59" i="6"/>
  <c r="BS63" i="6" s="1"/>
  <c r="AN64" i="14"/>
  <c r="BV48" i="6"/>
  <c r="BV57" i="6" s="1"/>
  <c r="BV37" i="6"/>
  <c r="BV109" i="6" s="1"/>
  <c r="BP153" i="6"/>
  <c r="BP149" i="6"/>
  <c r="AG84" i="14"/>
  <c r="BO156" i="6"/>
  <c r="BX17" i="6"/>
  <c r="BW31" i="6"/>
  <c r="BT50" i="6"/>
  <c r="BT42" i="6"/>
  <c r="T42" i="6" s="1"/>
  <c r="BU8" i="6"/>
  <c r="L8" i="6"/>
  <c r="T8" i="6"/>
  <c r="E89" i="14" s="1"/>
  <c r="AL60" i="14"/>
  <c r="AL91" i="14"/>
  <c r="BT117" i="6"/>
  <c r="T109" i="6"/>
  <c r="BQ120" i="6"/>
  <c r="BK90" i="14"/>
  <c r="CV87" i="6"/>
  <c r="CW71" i="6"/>
  <c r="CV82" i="6"/>
  <c r="BN73" i="14"/>
  <c r="V102" i="6"/>
  <c r="V105" i="6" s="1"/>
  <c r="CR103" i="6"/>
  <c r="V103" i="6" s="1"/>
  <c r="DD90" i="6"/>
  <c r="W90" i="6" s="1"/>
  <c r="W74" i="6"/>
  <c r="BV76" i="14"/>
  <c r="O74" i="6"/>
  <c r="CU114" i="6"/>
  <c r="CU110" i="6"/>
  <c r="CU104" i="6"/>
  <c r="BM79" i="14"/>
  <c r="BM78" i="14" s="1"/>
  <c r="CZ75" i="6"/>
  <c r="BQ77" i="14"/>
  <c r="CY91" i="6"/>
  <c r="CT103" i="6"/>
  <c r="CT105" i="6" s="1"/>
  <c r="CU98" i="6"/>
  <c r="CU101" i="6"/>
  <c r="BK152" i="6"/>
  <c r="BK158" i="6" s="1"/>
  <c r="AB85" i="14"/>
  <c r="BT54" i="6" l="1"/>
  <c r="T54" i="6" s="1"/>
  <c r="BT59" i="6"/>
  <c r="BY17" i="6"/>
  <c r="BX31" i="6"/>
  <c r="BR120" i="6"/>
  <c r="BQ153" i="6"/>
  <c r="BQ149" i="6"/>
  <c r="AL97" i="14"/>
  <c r="T117" i="6"/>
  <c r="T50" i="6"/>
  <c r="I22" i="16" s="1"/>
  <c r="I25" i="16" s="1"/>
  <c r="I27" i="16" s="1"/>
  <c r="BP156" i="6"/>
  <c r="AH84" i="14"/>
  <c r="BS64" i="6"/>
  <c r="BS119" i="6"/>
  <c r="BS148" i="6" s="1"/>
  <c r="I34" i="16"/>
  <c r="I40" i="16" s="1"/>
  <c r="E91" i="14"/>
  <c r="BV8" i="6"/>
  <c r="BU50" i="6"/>
  <c r="BU42" i="6"/>
  <c r="AM60" i="14"/>
  <c r="AN91" i="14"/>
  <c r="BV117" i="6"/>
  <c r="AN97" i="14" s="1"/>
  <c r="AM91" i="14"/>
  <c r="BU117" i="6"/>
  <c r="AL89" i="14"/>
  <c r="AL83" i="14"/>
  <c r="AL71" i="14"/>
  <c r="AL63" i="14"/>
  <c r="AO64" i="14"/>
  <c r="BW37" i="6"/>
  <c r="BW109" i="6" s="1"/>
  <c r="BW48" i="6"/>
  <c r="BW57" i="6" s="1"/>
  <c r="BL90" i="14"/>
  <c r="CV101" i="6"/>
  <c r="CV98" i="6"/>
  <c r="BL152" i="6"/>
  <c r="BL158" i="6" s="1"/>
  <c r="AC85" i="14"/>
  <c r="CX71" i="6"/>
  <c r="CW87" i="6"/>
  <c r="BO73" i="14"/>
  <c r="CW82" i="6"/>
  <c r="CU103" i="6"/>
  <c r="DA75" i="6"/>
  <c r="BR77" i="14"/>
  <c r="CZ91" i="6"/>
  <c r="BM92" i="14"/>
  <c r="CR105" i="6"/>
  <c r="K32" i="16"/>
  <c r="G90" i="14"/>
  <c r="BM96" i="14"/>
  <c r="CV114" i="6"/>
  <c r="BN96" i="14" s="1"/>
  <c r="CV104" i="6"/>
  <c r="BN79" i="14"/>
  <c r="BN78" i="14" s="1"/>
  <c r="CV110" i="6"/>
  <c r="BN92" i="14" s="1"/>
  <c r="BQ156" i="6" l="1"/>
  <c r="AI84" i="14"/>
  <c r="E97" i="14"/>
  <c r="BR149" i="6"/>
  <c r="BR153" i="6"/>
  <c r="T59" i="6"/>
  <c r="BT63" i="6"/>
  <c r="AM89" i="14"/>
  <c r="AM71" i="14"/>
  <c r="AM63" i="14"/>
  <c r="AM83" i="14"/>
  <c r="BZ17" i="6"/>
  <c r="BY31" i="6"/>
  <c r="AM97" i="14"/>
  <c r="BU54" i="6"/>
  <c r="BU59" i="6"/>
  <c r="BU63" i="6" s="1"/>
  <c r="BU64" i="6" s="1"/>
  <c r="AO91" i="14"/>
  <c r="BW117" i="6"/>
  <c r="AO97" i="14" s="1"/>
  <c r="BV42" i="6"/>
  <c r="BV50" i="6"/>
  <c r="AN60" i="14"/>
  <c r="BW8" i="6"/>
  <c r="BS120" i="6"/>
  <c r="I29" i="16"/>
  <c r="I42" i="16"/>
  <c r="I44" i="16" s="1"/>
  <c r="AP64" i="14"/>
  <c r="BX48" i="6"/>
  <c r="BX57" i="6"/>
  <c r="BX37" i="6"/>
  <c r="BX109" i="6" s="1"/>
  <c r="CW114" i="6"/>
  <c r="BO96" i="14" s="1"/>
  <c r="CW110" i="6"/>
  <c r="CW104" i="6"/>
  <c r="BO79" i="14"/>
  <c r="BO78" i="14" s="1"/>
  <c r="BM152" i="6"/>
  <c r="BM158" i="6" s="1"/>
  <c r="AD85" i="14"/>
  <c r="CY71" i="6"/>
  <c r="CX87" i="6"/>
  <c r="BP73" i="14"/>
  <c r="CX82" i="6"/>
  <c r="BS77" i="14"/>
  <c r="DA91" i="6"/>
  <c r="DB75" i="6"/>
  <c r="BJ90" i="14"/>
  <c r="CU105" i="6"/>
  <c r="CW98" i="6"/>
  <c r="CW101" i="6"/>
  <c r="CV103" i="6"/>
  <c r="CV105" i="6" s="1"/>
  <c r="BU119" i="6" l="1"/>
  <c r="BU148" i="6" s="1"/>
  <c r="BV54" i="6"/>
  <c r="BV59" i="6"/>
  <c r="BV63" i="6" s="1"/>
  <c r="BS149" i="6"/>
  <c r="BS153" i="6"/>
  <c r="AQ64" i="14"/>
  <c r="BY48" i="6"/>
  <c r="BY37" i="6"/>
  <c r="BY109" i="6" s="1"/>
  <c r="AJ84" i="14"/>
  <c r="BR156" i="6"/>
  <c r="AN89" i="14"/>
  <c r="AN83" i="14"/>
  <c r="AN63" i="14"/>
  <c r="AN71" i="14"/>
  <c r="BT64" i="6"/>
  <c r="BT119" i="6"/>
  <c r="BT148" i="6" s="1"/>
  <c r="T63" i="6"/>
  <c r="T64" i="6" s="1"/>
  <c r="AP91" i="14"/>
  <c r="BX117" i="6"/>
  <c r="BW42" i="6"/>
  <c r="BW50" i="6"/>
  <c r="BX8" i="6"/>
  <c r="AO60" i="14"/>
  <c r="CA17" i="6"/>
  <c r="BZ31" i="6"/>
  <c r="BN90" i="14"/>
  <c r="CX114" i="6"/>
  <c r="CX110" i="6"/>
  <c r="BP92" i="14" s="1"/>
  <c r="BP79" i="14"/>
  <c r="BP78" i="14" s="1"/>
  <c r="CX104" i="6"/>
  <c r="BM90" i="14"/>
  <c r="DC75" i="6"/>
  <c r="DB91" i="6"/>
  <c r="BT77" i="14"/>
  <c r="BN152" i="6"/>
  <c r="BN158" i="6" s="1"/>
  <c r="AE85" i="14"/>
  <c r="CX101" i="6"/>
  <c r="CX98" i="6"/>
  <c r="CW103" i="6"/>
  <c r="CW105" i="6" s="1"/>
  <c r="CZ71" i="6"/>
  <c r="CY87" i="6"/>
  <c r="CY82" i="6"/>
  <c r="BQ73" i="14"/>
  <c r="BU120" i="6"/>
  <c r="BO92" i="14"/>
  <c r="BY57" i="6" l="1"/>
  <c r="BW59" i="6"/>
  <c r="BW63" i="6" s="1"/>
  <c r="BW54" i="6"/>
  <c r="BV64" i="6"/>
  <c r="BV119" i="6"/>
  <c r="BV148" i="6" s="1"/>
  <c r="BX50" i="6"/>
  <c r="AP60" i="14"/>
  <c r="BX42" i="6"/>
  <c r="BY8" i="6"/>
  <c r="CB17" i="6"/>
  <c r="CA31" i="6"/>
  <c r="BT120" i="6"/>
  <c r="T119" i="6"/>
  <c r="T120" i="6" s="1"/>
  <c r="BZ37" i="6"/>
  <c r="BZ48" i="6"/>
  <c r="BZ57" i="6" s="1"/>
  <c r="AR64" i="14"/>
  <c r="AO83" i="14"/>
  <c r="AO63" i="14"/>
  <c r="AO89" i="14"/>
  <c r="AO71" i="14"/>
  <c r="AP97" i="14"/>
  <c r="AQ91" i="14"/>
  <c r="BY117" i="6"/>
  <c r="AK84" i="14"/>
  <c r="BS156" i="6"/>
  <c r="BO90" i="14"/>
  <c r="BU149" i="6"/>
  <c r="BU153" i="6"/>
  <c r="CY114" i="6"/>
  <c r="BQ96" i="14" s="1"/>
  <c r="CY110" i="6"/>
  <c r="BQ92" i="14" s="1"/>
  <c r="BQ79" i="14"/>
  <c r="BQ78" i="14" s="1"/>
  <c r="CY104" i="6"/>
  <c r="CX103" i="6"/>
  <c r="CX105" i="6"/>
  <c r="BP96" i="14"/>
  <c r="CY101" i="6"/>
  <c r="CY98" i="6"/>
  <c r="DD75" i="6"/>
  <c r="BU77" i="14"/>
  <c r="DC91" i="6"/>
  <c r="DA71" i="6"/>
  <c r="CZ87" i="6"/>
  <c r="BR73" i="14"/>
  <c r="CZ82" i="6"/>
  <c r="BW119" i="6"/>
  <c r="BW148" i="6" s="1"/>
  <c r="BW64" i="6"/>
  <c r="BO152" i="6"/>
  <c r="BO158" i="6" s="1"/>
  <c r="AF85" i="14"/>
  <c r="BY50" i="6" l="1"/>
  <c r="AQ60" i="14"/>
  <c r="BZ8" i="6"/>
  <c r="BY42" i="6"/>
  <c r="BV120" i="6"/>
  <c r="BZ109" i="6"/>
  <c r="AQ97" i="14"/>
  <c r="T148" i="6"/>
  <c r="T149" i="6" s="1"/>
  <c r="BT149" i="6"/>
  <c r="BT153" i="6"/>
  <c r="CA48" i="6"/>
  <c r="CA57" i="6" s="1"/>
  <c r="AS64" i="14"/>
  <c r="CA37" i="6"/>
  <c r="CA109" i="6" s="1"/>
  <c r="AP89" i="14"/>
  <c r="AP63" i="14"/>
  <c r="AP83" i="14"/>
  <c r="AP71" i="14"/>
  <c r="CC17" i="6"/>
  <c r="CB31" i="6"/>
  <c r="BX59" i="6"/>
  <c r="BX63" i="6" s="1"/>
  <c r="BX54" i="6"/>
  <c r="CZ101" i="6"/>
  <c r="CZ98" i="6"/>
  <c r="BP152" i="6"/>
  <c r="BP158" i="6" s="1"/>
  <c r="AG85" i="14"/>
  <c r="CZ114" i="6"/>
  <c r="CZ104" i="6"/>
  <c r="BR79" i="14"/>
  <c r="BR78" i="14" s="1"/>
  <c r="CZ110" i="6"/>
  <c r="BR92" i="14" s="1"/>
  <c r="CY103" i="6"/>
  <c r="CY105" i="6"/>
  <c r="BP90" i="14"/>
  <c r="BW120" i="6"/>
  <c r="DB71" i="6"/>
  <c r="DA87" i="6"/>
  <c r="BS73" i="14"/>
  <c r="DA82" i="6"/>
  <c r="BV77" i="14"/>
  <c r="DD91" i="6"/>
  <c r="W91" i="6" s="1"/>
  <c r="W75" i="6"/>
  <c r="O75" i="6"/>
  <c r="AM84" i="14"/>
  <c r="BU156" i="6"/>
  <c r="BX119" i="6" l="1"/>
  <c r="BX148" i="6" s="1"/>
  <c r="BX64" i="6"/>
  <c r="AR91" i="14"/>
  <c r="BZ117" i="6"/>
  <c r="AR60" i="14"/>
  <c r="BZ50" i="6"/>
  <c r="CA8" i="6"/>
  <c r="BZ42" i="6"/>
  <c r="BT156" i="6"/>
  <c r="T156" i="6" s="1"/>
  <c r="I49" i="16" s="1"/>
  <c r="AL84" i="14"/>
  <c r="T153" i="6"/>
  <c r="CB37" i="6"/>
  <c r="CB109" i="6" s="1"/>
  <c r="AT64" i="14"/>
  <c r="CB48" i="6"/>
  <c r="CB57" i="6" s="1"/>
  <c r="AQ89" i="14"/>
  <c r="AQ71" i="14"/>
  <c r="AQ63" i="14"/>
  <c r="AQ83" i="14"/>
  <c r="AS91" i="14"/>
  <c r="CA117" i="6"/>
  <c r="CC31" i="6"/>
  <c r="CD17" i="6"/>
  <c r="CF17" i="6"/>
  <c r="BV153" i="6"/>
  <c r="BV149" i="6"/>
  <c r="BY59" i="6"/>
  <c r="BY63" i="6" s="1"/>
  <c r="BY54" i="6"/>
  <c r="DA114" i="6"/>
  <c r="BS96" i="14" s="1"/>
  <c r="DA104" i="6"/>
  <c r="DA110" i="6"/>
  <c r="BS92" i="14" s="1"/>
  <c r="BS79" i="14"/>
  <c r="BS78" i="14" s="1"/>
  <c r="BQ90" i="14"/>
  <c r="BQ152" i="6"/>
  <c r="BQ158" i="6" s="1"/>
  <c r="AH85" i="14"/>
  <c r="CZ103" i="6"/>
  <c r="CZ105" i="6" s="1"/>
  <c r="DC71" i="6"/>
  <c r="DB87" i="6"/>
  <c r="BT73" i="14"/>
  <c r="DB82" i="6"/>
  <c r="BW153" i="6"/>
  <c r="BW149" i="6"/>
  <c r="DA98" i="6"/>
  <c r="DA101" i="6"/>
  <c r="BR96" i="14"/>
  <c r="AR97" i="14" l="1"/>
  <c r="CD31" i="6"/>
  <c r="CE17" i="6"/>
  <c r="CG17" i="6"/>
  <c r="AU64" i="14"/>
  <c r="CC48" i="6"/>
  <c r="CC57" i="6" s="1"/>
  <c r="CC37" i="6"/>
  <c r="CC109" i="6" s="1"/>
  <c r="BZ59" i="6"/>
  <c r="BZ63" i="6" s="1"/>
  <c r="BZ119" i="6" s="1"/>
  <c r="BZ148" i="6" s="1"/>
  <c r="BZ54" i="6"/>
  <c r="BY119" i="6"/>
  <c r="BY148" i="6" s="1"/>
  <c r="BY64" i="6"/>
  <c r="BV156" i="6"/>
  <c r="AN84" i="14"/>
  <c r="AS97" i="14"/>
  <c r="AT91" i="14"/>
  <c r="CB117" i="6"/>
  <c r="AR71" i="14"/>
  <c r="AR83" i="14"/>
  <c r="AR89" i="14"/>
  <c r="AR63" i="14"/>
  <c r="CB8" i="6"/>
  <c r="CA42" i="6"/>
  <c r="CA50" i="6"/>
  <c r="AS60" i="14"/>
  <c r="CF31" i="6"/>
  <c r="CI17" i="6"/>
  <c r="U17" i="6"/>
  <c r="M17" i="6"/>
  <c r="J56" i="16" s="1"/>
  <c r="BX120" i="6"/>
  <c r="BR90" i="14"/>
  <c r="DA103" i="6"/>
  <c r="DA105" i="6" s="1"/>
  <c r="BW156" i="6"/>
  <c r="AO84" i="14"/>
  <c r="DB114" i="6"/>
  <c r="BT96" i="14" s="1"/>
  <c r="DB104" i="6"/>
  <c r="DB110" i="6"/>
  <c r="BT92" i="14" s="1"/>
  <c r="BT79" i="14"/>
  <c r="BT78" i="14" s="1"/>
  <c r="BZ64" i="6"/>
  <c r="DD71" i="6"/>
  <c r="DC87" i="6"/>
  <c r="BU73" i="14"/>
  <c r="DC82" i="6"/>
  <c r="DB101" i="6"/>
  <c r="DB98" i="6"/>
  <c r="BR152" i="6"/>
  <c r="BR158" i="6" s="1"/>
  <c r="AI85" i="14"/>
  <c r="AT97" i="14" l="1"/>
  <c r="CA54" i="6"/>
  <c r="CA59" i="6"/>
  <c r="CA63" i="6" s="1"/>
  <c r="AU91" i="14"/>
  <c r="CC117" i="6"/>
  <c r="CJ17" i="6"/>
  <c r="CG31" i="6"/>
  <c r="AS83" i="14"/>
  <c r="AS63" i="14"/>
  <c r="AS89" i="14"/>
  <c r="AS71" i="14"/>
  <c r="BX153" i="6"/>
  <c r="BX149" i="6"/>
  <c r="CI31" i="6"/>
  <c r="CL17" i="6"/>
  <c r="BY120" i="6"/>
  <c r="CH17" i="6"/>
  <c r="CE31" i="6"/>
  <c r="CF37" i="6"/>
  <c r="CF48" i="6"/>
  <c r="AX64" i="14"/>
  <c r="U31" i="6"/>
  <c r="AT60" i="14"/>
  <c r="CB50" i="6"/>
  <c r="CC8" i="6"/>
  <c r="CB42" i="6"/>
  <c r="AV64" i="14"/>
  <c r="CD37" i="6"/>
  <c r="CD109" i="6" s="1"/>
  <c r="CD48" i="6"/>
  <c r="CD57" i="6"/>
  <c r="BS90" i="14"/>
  <c r="DC114" i="6"/>
  <c r="BU96" i="14" s="1"/>
  <c r="DC104" i="6"/>
  <c r="BU79" i="14"/>
  <c r="BU78" i="14" s="1"/>
  <c r="DC110" i="6"/>
  <c r="BU92" i="14" s="1"/>
  <c r="DB103" i="6"/>
  <c r="DB105" i="6" s="1"/>
  <c r="DC101" i="6"/>
  <c r="DC98" i="6"/>
  <c r="BZ120" i="6"/>
  <c r="BS152" i="6"/>
  <c r="BS158" i="6" s="1"/>
  <c r="AJ85" i="14"/>
  <c r="DD87" i="6"/>
  <c r="BV73" i="14"/>
  <c r="W71" i="6"/>
  <c r="W82" i="6" s="1"/>
  <c r="DD82" i="6"/>
  <c r="O71" i="6"/>
  <c r="O82" i="6" s="1"/>
  <c r="AU97" i="14" l="1"/>
  <c r="AW64" i="14"/>
  <c r="CE48" i="6"/>
  <c r="CE57" i="6"/>
  <c r="CE37" i="6"/>
  <c r="CE109" i="6" s="1"/>
  <c r="CC42" i="6"/>
  <c r="AU60" i="14"/>
  <c r="CC50" i="6"/>
  <c r="CD8" i="6"/>
  <c r="CK17" i="6"/>
  <c r="CH31" i="6"/>
  <c r="CI48" i="6"/>
  <c r="CI57" i="6" s="1"/>
  <c r="BA64" i="14"/>
  <c r="CI37" i="6"/>
  <c r="CI109" i="6" s="1"/>
  <c r="AV91" i="14"/>
  <c r="CD117" i="6"/>
  <c r="CB59" i="6"/>
  <c r="CB63" i="6" s="1"/>
  <c r="CB54" i="6"/>
  <c r="CF57" i="6"/>
  <c r="U48" i="6"/>
  <c r="J20" i="16" s="1"/>
  <c r="BY149" i="6"/>
  <c r="BY153" i="6"/>
  <c r="CG37" i="6"/>
  <c r="CG48" i="6"/>
  <c r="AY64" i="14"/>
  <c r="CA119" i="6"/>
  <c r="CA148" i="6" s="1"/>
  <c r="CA64" i="6"/>
  <c r="J10" i="16"/>
  <c r="J15" i="16" s="1"/>
  <c r="J17" i="16" s="1"/>
  <c r="M31" i="6"/>
  <c r="CO17" i="6"/>
  <c r="CL31" i="6"/>
  <c r="AT63" i="14"/>
  <c r="AT71" i="14"/>
  <c r="AT83" i="14"/>
  <c r="AT89" i="14"/>
  <c r="CF109" i="6"/>
  <c r="AP84" i="14"/>
  <c r="BX156" i="6"/>
  <c r="CJ31" i="6"/>
  <c r="CM17" i="6"/>
  <c r="BZ153" i="6"/>
  <c r="BZ149" i="6"/>
  <c r="CB64" i="6"/>
  <c r="CB119" i="6"/>
  <c r="CB148" i="6" s="1"/>
  <c r="DC103" i="6"/>
  <c r="DC105" i="6" s="1"/>
  <c r="BT152" i="6"/>
  <c r="BT158" i="6" s="1"/>
  <c r="AK85" i="14"/>
  <c r="BT90" i="14"/>
  <c r="DD114" i="6"/>
  <c r="DD104" i="6"/>
  <c r="W104" i="6" s="1"/>
  <c r="DD110" i="6"/>
  <c r="BV79" i="14"/>
  <c r="BV78" i="14" s="1"/>
  <c r="DD101" i="6"/>
  <c r="DD98" i="6"/>
  <c r="W98" i="6" s="1"/>
  <c r="W87" i="6"/>
  <c r="U57" i="6" l="1"/>
  <c r="CR17" i="6"/>
  <c r="CO31" i="6"/>
  <c r="CE8" i="6"/>
  <c r="CD42" i="6"/>
  <c r="AV60" i="14"/>
  <c r="CD50" i="6"/>
  <c r="CP17" i="6"/>
  <c r="CM31" i="6"/>
  <c r="U37" i="6"/>
  <c r="M37" i="6" s="1"/>
  <c r="BY156" i="6"/>
  <c r="AQ84" i="14"/>
  <c r="CC59" i="6"/>
  <c r="CC63" i="6" s="1"/>
  <c r="CC54" i="6"/>
  <c r="CA120" i="6"/>
  <c r="CG109" i="6"/>
  <c r="AW91" i="14"/>
  <c r="CE117" i="6"/>
  <c r="CJ57" i="6"/>
  <c r="CJ37" i="6"/>
  <c r="CJ109" i="6" s="1"/>
  <c r="BB64" i="14"/>
  <c r="CJ48" i="6"/>
  <c r="AX91" i="14"/>
  <c r="CF117" i="6"/>
  <c r="U109" i="6"/>
  <c r="CH37" i="6"/>
  <c r="CH109" i="6" s="1"/>
  <c r="AZ64" i="14"/>
  <c r="CH48" i="6"/>
  <c r="CH57" i="6" s="1"/>
  <c r="AU71" i="14"/>
  <c r="AU89" i="14"/>
  <c r="AU83" i="14"/>
  <c r="AU63" i="14"/>
  <c r="BD64" i="14"/>
  <c r="CL37" i="6"/>
  <c r="CL109" i="6" s="1"/>
  <c r="CL48" i="6"/>
  <c r="CL57" i="6"/>
  <c r="CG57" i="6"/>
  <c r="AV97" i="14"/>
  <c r="BA91" i="14"/>
  <c r="CI117" i="6"/>
  <c r="CN17" i="6"/>
  <c r="CK31" i="6"/>
  <c r="BU90" i="14"/>
  <c r="W101" i="6"/>
  <c r="BV96" i="14"/>
  <c r="W114" i="6"/>
  <c r="H96" i="14" s="1"/>
  <c r="BU152" i="6"/>
  <c r="T158" i="6"/>
  <c r="AL85" i="14"/>
  <c r="I51" i="16"/>
  <c r="CB120" i="6"/>
  <c r="BV92" i="14"/>
  <c r="W110" i="6"/>
  <c r="H92" i="14" s="1"/>
  <c r="BZ156" i="6"/>
  <c r="AR84" i="14"/>
  <c r="CF8" i="6" l="1"/>
  <c r="CE42" i="6"/>
  <c r="CE50" i="6"/>
  <c r="AW60" i="14"/>
  <c r="BC64" i="14"/>
  <c r="CK37" i="6"/>
  <c r="CK109" i="6" s="1"/>
  <c r="CK48" i="6"/>
  <c r="CK57" i="6" s="1"/>
  <c r="AX97" i="14"/>
  <c r="U117" i="6"/>
  <c r="BB91" i="14"/>
  <c r="CJ117" i="6"/>
  <c r="BB97" i="14" s="1"/>
  <c r="CD54" i="6"/>
  <c r="CD59" i="6"/>
  <c r="CD63" i="6" s="1"/>
  <c r="BG64" i="14"/>
  <c r="CO48" i="6"/>
  <c r="CO57" i="6" s="1"/>
  <c r="CO37" i="6"/>
  <c r="CO109" i="6" s="1"/>
  <c r="F91" i="14"/>
  <c r="J34" i="16"/>
  <c r="J40" i="16" s="1"/>
  <c r="CS17" i="6"/>
  <c r="CP31" i="6"/>
  <c r="CN31" i="6"/>
  <c r="CQ17" i="6"/>
  <c r="BD91" i="14"/>
  <c r="CL117" i="6"/>
  <c r="AY91" i="14"/>
  <c r="CG117" i="6"/>
  <c r="CC64" i="6"/>
  <c r="CC119" i="6"/>
  <c r="CC148" i="6" s="1"/>
  <c r="AV89" i="14"/>
  <c r="AV71" i="14"/>
  <c r="AV83" i="14"/>
  <c r="AV63" i="14"/>
  <c r="CU17" i="6"/>
  <c r="CR31" i="6"/>
  <c r="BA97" i="14"/>
  <c r="AZ91" i="14"/>
  <c r="CH117" i="6"/>
  <c r="AW97" i="14"/>
  <c r="CA149" i="6"/>
  <c r="CA153" i="6"/>
  <c r="CM37" i="6"/>
  <c r="CM109" i="6" s="1"/>
  <c r="CM48" i="6"/>
  <c r="CM57" i="6"/>
  <c r="BE64" i="14"/>
  <c r="BU158" i="6"/>
  <c r="U152" i="6"/>
  <c r="CB149" i="6"/>
  <c r="CB153" i="6"/>
  <c r="DD102" i="6"/>
  <c r="AS84" i="14" l="1"/>
  <c r="CA156" i="6"/>
  <c r="CC120" i="6"/>
  <c r="CQ31" i="6"/>
  <c r="CT17" i="6"/>
  <c r="V17" i="6"/>
  <c r="CE54" i="6"/>
  <c r="CE59" i="6"/>
  <c r="CE63" i="6" s="1"/>
  <c r="AW71" i="14"/>
  <c r="AW83" i="14"/>
  <c r="AW63" i="14"/>
  <c r="AW89" i="14"/>
  <c r="BE91" i="14"/>
  <c r="CM117" i="6"/>
  <c r="BE97" i="14" s="1"/>
  <c r="BD97" i="14"/>
  <c r="CN48" i="6"/>
  <c r="CN37" i="6"/>
  <c r="BF64" i="14"/>
  <c r="CD119" i="6"/>
  <c r="CD148" i="6" s="1"/>
  <c r="CD64" i="6"/>
  <c r="BC91" i="14"/>
  <c r="CK117" i="6"/>
  <c r="CU31" i="6"/>
  <c r="CX17" i="6"/>
  <c r="CS31" i="6"/>
  <c r="CV17" i="6"/>
  <c r="N17" i="6"/>
  <c r="K56" i="16" s="1"/>
  <c r="AZ97" i="14"/>
  <c r="CR48" i="6"/>
  <c r="CR57" i="6"/>
  <c r="CR37" i="6"/>
  <c r="CR109" i="6" s="1"/>
  <c r="BJ64" i="14"/>
  <c r="AY97" i="14"/>
  <c r="BH64" i="14"/>
  <c r="CP37" i="6"/>
  <c r="CP109" i="6" s="1"/>
  <c r="CP48" i="6"/>
  <c r="CP57" i="6" s="1"/>
  <c r="BG91" i="14"/>
  <c r="CO117" i="6"/>
  <c r="BG97" i="14" s="1"/>
  <c r="F97" i="14"/>
  <c r="U8" i="6"/>
  <c r="F89" i="14" s="1"/>
  <c r="AX60" i="14"/>
  <c r="CG8" i="6"/>
  <c r="CF42" i="6"/>
  <c r="U42" i="6" s="1"/>
  <c r="M8" i="6"/>
  <c r="CF50" i="6"/>
  <c r="BV152" i="6"/>
  <c r="BV158" i="6" s="1"/>
  <c r="AM85" i="14"/>
  <c r="CB156" i="6"/>
  <c r="AT84" i="14"/>
  <c r="W102" i="6"/>
  <c r="DD103" i="6"/>
  <c r="W103" i="6" s="1"/>
  <c r="DD105" i="6"/>
  <c r="CS37" i="6" l="1"/>
  <c r="CS48" i="6"/>
  <c r="BK64" i="14"/>
  <c r="CS57" i="6"/>
  <c r="U50" i="6"/>
  <c r="J22" i="16" s="1"/>
  <c r="J25" i="16" s="1"/>
  <c r="J27" i="16" s="1"/>
  <c r="CF59" i="6"/>
  <c r="CF54" i="6"/>
  <c r="U54" i="6" s="1"/>
  <c r="AX83" i="14"/>
  <c r="AX89" i="14"/>
  <c r="AX71" i="14"/>
  <c r="AX63" i="14"/>
  <c r="CX31" i="6"/>
  <c r="DA17" i="6"/>
  <c r="CN109" i="6"/>
  <c r="CT31" i="6"/>
  <c r="CW17" i="6"/>
  <c r="BM64" i="14"/>
  <c r="CU48" i="6"/>
  <c r="CU37" i="6"/>
  <c r="CU109" i="6" s="1"/>
  <c r="CU57" i="6"/>
  <c r="CD120" i="6"/>
  <c r="CE119" i="6"/>
  <c r="CE148" i="6" s="1"/>
  <c r="CE64" i="6"/>
  <c r="CQ37" i="6"/>
  <c r="CQ109" i="6" s="1"/>
  <c r="CQ48" i="6"/>
  <c r="V48" i="6" s="1"/>
  <c r="K20" i="16" s="1"/>
  <c r="BI64" i="14"/>
  <c r="CQ57" i="6"/>
  <c r="V31" i="6"/>
  <c r="CH8" i="6"/>
  <c r="CG50" i="6"/>
  <c r="CG42" i="6"/>
  <c r="AY60" i="14"/>
  <c r="BJ91" i="14"/>
  <c r="CR117" i="6"/>
  <c r="BH91" i="14"/>
  <c r="CP117" i="6"/>
  <c r="CY17" i="6"/>
  <c r="CV31" i="6"/>
  <c r="BC97" i="14"/>
  <c r="CN57" i="6"/>
  <c r="CC149" i="6"/>
  <c r="CC153" i="6"/>
  <c r="BW152" i="6"/>
  <c r="BW158" i="6" s="1"/>
  <c r="AN85" i="14"/>
  <c r="W105" i="6"/>
  <c r="H90" i="14" s="1"/>
  <c r="BV90" i="14"/>
  <c r="BF91" i="14" l="1"/>
  <c r="CN117" i="6"/>
  <c r="V109" i="6"/>
  <c r="AU84" i="14"/>
  <c r="CC156" i="6"/>
  <c r="CV48" i="6"/>
  <c r="CV57" i="6" s="1"/>
  <c r="BN64" i="14"/>
  <c r="CV37" i="6"/>
  <c r="CV109" i="6" s="1"/>
  <c r="BJ97" i="14"/>
  <c r="CG54" i="6"/>
  <c r="CG59" i="6"/>
  <c r="CG63" i="6" s="1"/>
  <c r="CG119" i="6" s="1"/>
  <c r="CG148" i="6" s="1"/>
  <c r="CE120" i="6"/>
  <c r="CZ17" i="6"/>
  <c r="CW31" i="6"/>
  <c r="DD17" i="6"/>
  <c r="DD31" i="6" s="1"/>
  <c r="DA31" i="6"/>
  <c r="U59" i="6"/>
  <c r="CF63" i="6"/>
  <c r="CY31" i="6"/>
  <c r="DB17" i="6"/>
  <c r="DB31" i="6" s="1"/>
  <c r="CI8" i="6"/>
  <c r="CH50" i="6"/>
  <c r="AZ60" i="14"/>
  <c r="CH42" i="6"/>
  <c r="BM91" i="14"/>
  <c r="CU117" i="6"/>
  <c r="BM97" i="14" s="1"/>
  <c r="BL64" i="14"/>
  <c r="CT37" i="6"/>
  <c r="CT109" i="6" s="1"/>
  <c r="CT48" i="6"/>
  <c r="CT57" i="6" s="1"/>
  <c r="BP64" i="14"/>
  <c r="CX48" i="6"/>
  <c r="CX57" i="6" s="1"/>
  <c r="CX37" i="6"/>
  <c r="CX109" i="6" s="1"/>
  <c r="J42" i="16"/>
  <c r="J44" i="16" s="1"/>
  <c r="J29" i="16"/>
  <c r="V57" i="6"/>
  <c r="BH97" i="14"/>
  <c r="AY89" i="14"/>
  <c r="AY63" i="14"/>
  <c r="AY83" i="14"/>
  <c r="AY71" i="14"/>
  <c r="N31" i="6"/>
  <c r="K10" i="16"/>
  <c r="K15" i="16" s="1"/>
  <c r="K17" i="16" s="1"/>
  <c r="BI91" i="14"/>
  <c r="CQ117" i="6"/>
  <c r="CD153" i="6"/>
  <c r="CD149" i="6"/>
  <c r="V37" i="6"/>
  <c r="N37" i="6" s="1"/>
  <c r="CS109" i="6"/>
  <c r="BX152" i="6"/>
  <c r="BX158" i="6" s="1"/>
  <c r="AO85" i="14"/>
  <c r="BP91" i="14" l="1"/>
  <c r="CX117" i="6"/>
  <c r="BP97" i="14" s="1"/>
  <c r="BS64" i="14"/>
  <c r="DA48" i="6"/>
  <c r="DA57" i="6" s="1"/>
  <c r="DA37" i="6"/>
  <c r="DA109" i="6" s="1"/>
  <c r="BK91" i="14"/>
  <c r="CS117" i="6"/>
  <c r="CD156" i="6"/>
  <c r="AV84" i="14"/>
  <c r="AZ89" i="14"/>
  <c r="AZ83" i="14"/>
  <c r="AZ71" i="14"/>
  <c r="AZ63" i="14"/>
  <c r="BQ64" i="14"/>
  <c r="CY48" i="6"/>
  <c r="CY57" i="6" s="1"/>
  <c r="CY37" i="6"/>
  <c r="CY109" i="6" s="1"/>
  <c r="DD57" i="6"/>
  <c r="BV64" i="14"/>
  <c r="DD37" i="6"/>
  <c r="DD109" i="6" s="1"/>
  <c r="DD48" i="6"/>
  <c r="CZ31" i="6"/>
  <c r="DC17" i="6"/>
  <c r="DC31" i="6" s="1"/>
  <c r="G91" i="14"/>
  <c r="K34" i="16"/>
  <c r="K40" i="16" s="1"/>
  <c r="BL91" i="14"/>
  <c r="CT117" i="6"/>
  <c r="DB48" i="6"/>
  <c r="DB37" i="6"/>
  <c r="DB109" i="6" s="1"/>
  <c r="DB57" i="6"/>
  <c r="BT64" i="14"/>
  <c r="BO64" i="14"/>
  <c r="CW48" i="6"/>
  <c r="CW37" i="6"/>
  <c r="CG64" i="6"/>
  <c r="BI97" i="14"/>
  <c r="CH59" i="6"/>
  <c r="CH63" i="6" s="1"/>
  <c r="CH54" i="6"/>
  <c r="CF64" i="6"/>
  <c r="U63" i="6"/>
  <c r="U64" i="6" s="1"/>
  <c r="CF119" i="6"/>
  <c r="CF148" i="6" s="1"/>
  <c r="O17" i="6"/>
  <c r="CE149" i="6"/>
  <c r="CE153" i="6"/>
  <c r="BF97" i="14"/>
  <c r="V117" i="6"/>
  <c r="G97" i="14" s="1"/>
  <c r="CI50" i="6"/>
  <c r="CJ8" i="6"/>
  <c r="CI42" i="6"/>
  <c r="BA60" i="14"/>
  <c r="W17" i="6"/>
  <c r="BN91" i="14"/>
  <c r="CV117" i="6"/>
  <c r="BY152" i="6"/>
  <c r="BY158" i="6" s="1"/>
  <c r="AP85" i="14"/>
  <c r="CG120" i="6"/>
  <c r="AW84" i="14" l="1"/>
  <c r="CE156" i="6"/>
  <c r="CW109" i="6"/>
  <c r="BR64" i="14"/>
  <c r="CZ37" i="6"/>
  <c r="CZ109" i="6" s="1"/>
  <c r="CZ48" i="6"/>
  <c r="CZ57" i="6" s="1"/>
  <c r="CI54" i="6"/>
  <c r="CI59" i="6"/>
  <c r="CI63" i="6" s="1"/>
  <c r="W31" i="6"/>
  <c r="O31" i="6" s="1"/>
  <c r="BT91" i="14"/>
  <c r="DB117" i="6"/>
  <c r="BT97" i="14" s="1"/>
  <c r="BA71" i="14"/>
  <c r="BA89" i="14"/>
  <c r="BA63" i="14"/>
  <c r="BA83" i="14"/>
  <c r="BV91" i="14"/>
  <c r="DD117" i="6"/>
  <c r="BV97" i="14" s="1"/>
  <c r="BQ91" i="14"/>
  <c r="CY117" i="6"/>
  <c r="BQ97" i="14" s="1"/>
  <c r="BS91" i="14"/>
  <c r="DA117" i="6"/>
  <c r="BS97" i="14" s="1"/>
  <c r="CJ42" i="6"/>
  <c r="CK8" i="6"/>
  <c r="BB60" i="14"/>
  <c r="CJ50" i="6"/>
  <c r="BN97" i="14"/>
  <c r="CF120" i="6"/>
  <c r="U119" i="6"/>
  <c r="U120" i="6" s="1"/>
  <c r="CH119" i="6"/>
  <c r="CH148" i="6" s="1"/>
  <c r="CH64" i="6"/>
  <c r="CW57" i="6"/>
  <c r="BL97" i="14"/>
  <c r="BU64" i="14"/>
  <c r="DC37" i="6"/>
  <c r="DC109" i="6" s="1"/>
  <c r="DC48" i="6"/>
  <c r="DC57" i="6" s="1"/>
  <c r="BK97" i="14"/>
  <c r="BZ152" i="6"/>
  <c r="BZ158" i="6" s="1"/>
  <c r="AQ85" i="14"/>
  <c r="CI119" i="6"/>
  <c r="CI148" i="6" s="1"/>
  <c r="CI64" i="6"/>
  <c r="CG149" i="6"/>
  <c r="CG153" i="6"/>
  <c r="W37" i="6" l="1"/>
  <c r="O37" i="6" s="1"/>
  <c r="W48" i="6"/>
  <c r="W57" i="6"/>
  <c r="U148" i="6"/>
  <c r="U149" i="6" s="1"/>
  <c r="CF149" i="6"/>
  <c r="CF153" i="6"/>
  <c r="BB83" i="14"/>
  <c r="BB63" i="14"/>
  <c r="BB71" i="14"/>
  <c r="BB89" i="14"/>
  <c r="BR91" i="14"/>
  <c r="CZ117" i="6"/>
  <c r="BR97" i="14" s="1"/>
  <c r="BO91" i="14"/>
  <c r="CW117" i="6"/>
  <c r="W109" i="6"/>
  <c r="H91" i="14" s="1"/>
  <c r="BU91" i="14"/>
  <c r="DC117" i="6"/>
  <c r="CL8" i="6"/>
  <c r="CK42" i="6"/>
  <c r="CK50" i="6"/>
  <c r="BC60" i="14"/>
  <c r="CJ59" i="6"/>
  <c r="CJ63" i="6" s="1"/>
  <c r="CJ54" i="6"/>
  <c r="CH120" i="6"/>
  <c r="CI120" i="6"/>
  <c r="CA152" i="6"/>
  <c r="CA158" i="6" s="1"/>
  <c r="AR85" i="14"/>
  <c r="CG156" i="6"/>
  <c r="AY84" i="14"/>
  <c r="BU97" i="14" l="1"/>
  <c r="BC89" i="14"/>
  <c r="BC71" i="14"/>
  <c r="BC83" i="14"/>
  <c r="BC63" i="14"/>
  <c r="CK59" i="6"/>
  <c r="CK63" i="6" s="1"/>
  <c r="CK54" i="6"/>
  <c r="CH153" i="6"/>
  <c r="CH149" i="6"/>
  <c r="CJ64" i="6"/>
  <c r="CJ119" i="6"/>
  <c r="CJ148" i="6" s="1"/>
  <c r="CL50" i="6"/>
  <c r="CM8" i="6"/>
  <c r="CL42" i="6"/>
  <c r="BD60" i="14"/>
  <c r="BO97" i="14"/>
  <c r="W117" i="6"/>
  <c r="H97" i="14" s="1"/>
  <c r="U153" i="6"/>
  <c r="CF156" i="6"/>
  <c r="U156" i="6" s="1"/>
  <c r="J49" i="16" s="1"/>
  <c r="AX84" i="14"/>
  <c r="CB152" i="6"/>
  <c r="CB158" i="6" s="1"/>
  <c r="AS85" i="14"/>
  <c r="CI149" i="6"/>
  <c r="CI153" i="6"/>
  <c r="CL59" i="6" l="1"/>
  <c r="CL63" i="6" s="1"/>
  <c r="CL54" i="6"/>
  <c r="AZ84" i="14"/>
  <c r="CH156" i="6"/>
  <c r="CM50" i="6"/>
  <c r="CM42" i="6"/>
  <c r="BE60" i="14"/>
  <c r="CN8" i="6"/>
  <c r="BD71" i="14"/>
  <c r="BD63" i="14"/>
  <c r="BD83" i="14"/>
  <c r="BD89" i="14"/>
  <c r="CJ120" i="6"/>
  <c r="CK64" i="6"/>
  <c r="CK119" i="6"/>
  <c r="CK148" i="6" s="1"/>
  <c r="BA84" i="14"/>
  <c r="CI156" i="6"/>
  <c r="CC152" i="6"/>
  <c r="CC158" i="6" s="1"/>
  <c r="AT85" i="14"/>
  <c r="CN50" i="6" l="1"/>
  <c r="CN42" i="6"/>
  <c r="BF60" i="14"/>
  <c r="CO8" i="6"/>
  <c r="BE89" i="14"/>
  <c r="BE83" i="14"/>
  <c r="BE63" i="14"/>
  <c r="BE71" i="14"/>
  <c r="CK120" i="6"/>
  <c r="CJ149" i="6"/>
  <c r="CJ153" i="6"/>
  <c r="CM59" i="6"/>
  <c r="CM63" i="6" s="1"/>
  <c r="CM64" i="6" s="1"/>
  <c r="CM54" i="6"/>
  <c r="CL119" i="6"/>
  <c r="CL148" i="6" s="1"/>
  <c r="CL64" i="6"/>
  <c r="CD152" i="6"/>
  <c r="CD158" i="6" s="1"/>
  <c r="AU85" i="14"/>
  <c r="CM119" i="6" l="1"/>
  <c r="CM148" i="6" s="1"/>
  <c r="CL120" i="6"/>
  <c r="BF89" i="14"/>
  <c r="BF83" i="14"/>
  <c r="BF63" i="14"/>
  <c r="BF71" i="14"/>
  <c r="CO50" i="6"/>
  <c r="CO42" i="6"/>
  <c r="BG60" i="14"/>
  <c r="CP8" i="6"/>
  <c r="CJ156" i="6"/>
  <c r="BB84" i="14"/>
  <c r="CK149" i="6"/>
  <c r="CK153" i="6"/>
  <c r="CN59" i="6"/>
  <c r="CN63" i="6" s="1"/>
  <c r="CN54" i="6"/>
  <c r="CM120" i="6"/>
  <c r="CE152" i="6"/>
  <c r="CE158" i="6" s="1"/>
  <c r="AV85" i="14"/>
  <c r="CN64" i="6" l="1"/>
  <c r="CN119" i="6"/>
  <c r="CN148" i="6" s="1"/>
  <c r="CO54" i="6"/>
  <c r="CO59" i="6"/>
  <c r="CO63" i="6" s="1"/>
  <c r="CK156" i="6"/>
  <c r="BC84" i="14"/>
  <c r="CP42" i="6"/>
  <c r="CQ8" i="6"/>
  <c r="BH60" i="14"/>
  <c r="CP50" i="6"/>
  <c r="BG71" i="14"/>
  <c r="BG63" i="14"/>
  <c r="BG89" i="14"/>
  <c r="BG83" i="14"/>
  <c r="CL149" i="6"/>
  <c r="CL153" i="6"/>
  <c r="CM149" i="6"/>
  <c r="CM153" i="6"/>
  <c r="CF152" i="6"/>
  <c r="CF158" i="6" s="1"/>
  <c r="AW85" i="14"/>
  <c r="CL156" i="6" l="1"/>
  <c r="BD84" i="14"/>
  <c r="CQ42" i="6"/>
  <c r="BI60" i="14"/>
  <c r="CR8" i="6"/>
  <c r="CQ50" i="6"/>
  <c r="CP59" i="6"/>
  <c r="CP63" i="6" s="1"/>
  <c r="CP54" i="6"/>
  <c r="CN120" i="6"/>
  <c r="CO64" i="6"/>
  <c r="CO119" i="6"/>
  <c r="CO148" i="6" s="1"/>
  <c r="BH63" i="14"/>
  <c r="BH83" i="14"/>
  <c r="BH71" i="14"/>
  <c r="BH89" i="14"/>
  <c r="CG152" i="6"/>
  <c r="U158" i="6"/>
  <c r="AX85" i="14"/>
  <c r="J51" i="16"/>
  <c r="BE84" i="14"/>
  <c r="CM156" i="6"/>
  <c r="CP64" i="6" l="1"/>
  <c r="CP119" i="6"/>
  <c r="CP148" i="6" s="1"/>
  <c r="BI89" i="14"/>
  <c r="BI71" i="14"/>
  <c r="BI83" i="14"/>
  <c r="BI63" i="14"/>
  <c r="CN153" i="6"/>
  <c r="CN149" i="6"/>
  <c r="CQ59" i="6"/>
  <c r="CQ63" i="6" s="1"/>
  <c r="CQ54" i="6"/>
  <c r="CO120" i="6"/>
  <c r="BJ60" i="14"/>
  <c r="CR42" i="6"/>
  <c r="V42" i="6" s="1"/>
  <c r="N8" i="6"/>
  <c r="CR50" i="6"/>
  <c r="V8" i="6"/>
  <c r="G89" i="14" s="1"/>
  <c r="CS8" i="6"/>
  <c r="CG158" i="6"/>
  <c r="V152" i="6"/>
  <c r="CO153" i="6" l="1"/>
  <c r="CO149" i="6"/>
  <c r="BF84" i="14"/>
  <c r="CN156" i="6"/>
  <c r="CS42" i="6"/>
  <c r="CS50" i="6"/>
  <c r="BK60" i="14"/>
  <c r="CT8" i="6"/>
  <c r="CP120" i="6"/>
  <c r="CR59" i="6"/>
  <c r="CR54" i="6"/>
  <c r="V54" i="6" s="1"/>
  <c r="V50" i="6"/>
  <c r="K22" i="16" s="1"/>
  <c r="K25" i="16" s="1"/>
  <c r="K27" i="16" s="1"/>
  <c r="BJ63" i="14"/>
  <c r="BJ83" i="14"/>
  <c r="BJ71" i="14"/>
  <c r="BJ89" i="14"/>
  <c r="CQ64" i="6"/>
  <c r="CQ119" i="6"/>
  <c r="CQ148" i="6" s="1"/>
  <c r="CH152" i="6"/>
  <c r="CH158" i="6" s="1"/>
  <c r="AY85" i="14"/>
  <c r="CQ120" i="6" l="1"/>
  <c r="CR63" i="6"/>
  <c r="V59" i="6"/>
  <c r="BK83" i="14"/>
  <c r="BK89" i="14"/>
  <c r="BK71" i="14"/>
  <c r="BK63" i="14"/>
  <c r="BL60" i="14"/>
  <c r="CU8" i="6"/>
  <c r="CT42" i="6"/>
  <c r="CT50" i="6"/>
  <c r="CS59" i="6"/>
  <c r="CS63" i="6" s="1"/>
  <c r="CS54" i="6"/>
  <c r="K29" i="16"/>
  <c r="K42" i="16"/>
  <c r="K44" i="16" s="1"/>
  <c r="CP149" i="6"/>
  <c r="CP153" i="6"/>
  <c r="CO156" i="6"/>
  <c r="BG84" i="14"/>
  <c r="CI152" i="6"/>
  <c r="CI158" i="6" s="1"/>
  <c r="AZ85" i="14"/>
  <c r="CS64" i="6"/>
  <c r="CS119" i="6"/>
  <c r="CS148" i="6" s="1"/>
  <c r="V63" i="6" l="1"/>
  <c r="V64" i="6" s="1"/>
  <c r="CR119" i="6"/>
  <c r="CR148" i="6" s="1"/>
  <c r="CR64" i="6"/>
  <c r="CT59" i="6"/>
  <c r="CT63" i="6" s="1"/>
  <c r="CT54" i="6"/>
  <c r="BH84" i="14"/>
  <c r="CP156" i="6"/>
  <c r="CV8" i="6"/>
  <c r="CU50" i="6"/>
  <c r="CU42" i="6"/>
  <c r="BM60" i="14"/>
  <c r="BL89" i="14"/>
  <c r="BL63" i="14"/>
  <c r="BL83" i="14"/>
  <c r="BL71" i="14"/>
  <c r="CQ153" i="6"/>
  <c r="CQ149" i="6"/>
  <c r="CJ152" i="6"/>
  <c r="CJ158" i="6" s="1"/>
  <c r="BA85" i="14"/>
  <c r="CS120" i="6"/>
  <c r="BI84" i="14" l="1"/>
  <c r="CQ156" i="6"/>
  <c r="BM83" i="14"/>
  <c r="BM89" i="14"/>
  <c r="BM63" i="14"/>
  <c r="BM71" i="14"/>
  <c r="CW8" i="6"/>
  <c r="CV42" i="6"/>
  <c r="CV50" i="6"/>
  <c r="BN60" i="14"/>
  <c r="V119" i="6"/>
  <c r="V120" i="6" s="1"/>
  <c r="CR120" i="6"/>
  <c r="CT64" i="6"/>
  <c r="CT119" i="6"/>
  <c r="CT148" i="6" s="1"/>
  <c r="CU54" i="6"/>
  <c r="CU59" i="6"/>
  <c r="CU63" i="6" s="1"/>
  <c r="CU119" i="6" s="1"/>
  <c r="CU148" i="6" s="1"/>
  <c r="CS149" i="6"/>
  <c r="CS153" i="6"/>
  <c r="CK152" i="6"/>
  <c r="CK158" i="6" s="1"/>
  <c r="BB85" i="14"/>
  <c r="CU64" i="6" l="1"/>
  <c r="CW42" i="6"/>
  <c r="CX8" i="6"/>
  <c r="CW50" i="6"/>
  <c r="BO60" i="14"/>
  <c r="CT120" i="6"/>
  <c r="BN63" i="14"/>
  <c r="BN71" i="14"/>
  <c r="BN83" i="14"/>
  <c r="BN89" i="14"/>
  <c r="CR149" i="6"/>
  <c r="CR153" i="6"/>
  <c r="V148" i="6"/>
  <c r="V149" i="6" s="1"/>
  <c r="CV54" i="6"/>
  <c r="CV59" i="6"/>
  <c r="CV63" i="6" s="1"/>
  <c r="BK84" i="14"/>
  <c r="CS156" i="6"/>
  <c r="CL152" i="6"/>
  <c r="CL158" i="6" s="1"/>
  <c r="BC85" i="14"/>
  <c r="CU120" i="6"/>
  <c r="BO71" i="14" l="1"/>
  <c r="BO63" i="14"/>
  <c r="BO89" i="14"/>
  <c r="BO83" i="14"/>
  <c r="CV119" i="6"/>
  <c r="CV148" i="6" s="1"/>
  <c r="CV64" i="6"/>
  <c r="CW59" i="6"/>
  <c r="CW63" i="6" s="1"/>
  <c r="CW119" i="6" s="1"/>
  <c r="CW148" i="6" s="1"/>
  <c r="CW54" i="6"/>
  <c r="CT149" i="6"/>
  <c r="CT153" i="6"/>
  <c r="BP60" i="14"/>
  <c r="CX42" i="6"/>
  <c r="CY8" i="6"/>
  <c r="CX50" i="6"/>
  <c r="CR156" i="6"/>
  <c r="V156" i="6" s="1"/>
  <c r="K49" i="16" s="1"/>
  <c r="BJ84" i="14"/>
  <c r="V153" i="6"/>
  <c r="CW64" i="6"/>
  <c r="CM152" i="6"/>
  <c r="CM158" i="6" s="1"/>
  <c r="BD85" i="14"/>
  <c r="CU149" i="6"/>
  <c r="CU153" i="6"/>
  <c r="BP63" i="14" l="1"/>
  <c r="BP83" i="14"/>
  <c r="BP89" i="14"/>
  <c r="BP71" i="14"/>
  <c r="CX59" i="6"/>
  <c r="CX63" i="6" s="1"/>
  <c r="CX54" i="6"/>
  <c r="CT156" i="6"/>
  <c r="BL84" i="14"/>
  <c r="CZ8" i="6"/>
  <c r="CY50" i="6"/>
  <c r="CY42" i="6"/>
  <c r="BQ60" i="14"/>
  <c r="CV120" i="6"/>
  <c r="CU156" i="6"/>
  <c r="BM84" i="14"/>
  <c r="CN152" i="6"/>
  <c r="CN158" i="6" s="1"/>
  <c r="BE85" i="14"/>
  <c r="CW120" i="6"/>
  <c r="BQ63" i="14" l="1"/>
  <c r="BQ71" i="14"/>
  <c r="BQ89" i="14"/>
  <c r="BQ83" i="14"/>
  <c r="CY59" i="6"/>
  <c r="CY63" i="6" s="1"/>
  <c r="CY54" i="6"/>
  <c r="CV153" i="6"/>
  <c r="CV149" i="6"/>
  <c r="CZ42" i="6"/>
  <c r="DA8" i="6"/>
  <c r="BR60" i="14"/>
  <c r="CZ50" i="6"/>
  <c r="CX119" i="6"/>
  <c r="CX148" i="6" s="1"/>
  <c r="CX64" i="6"/>
  <c r="CW149" i="6"/>
  <c r="CW153" i="6"/>
  <c r="CO152" i="6"/>
  <c r="CO158" i="6" s="1"/>
  <c r="BF85" i="14"/>
  <c r="CZ59" i="6" l="1"/>
  <c r="CZ63" i="6" s="1"/>
  <c r="CZ54" i="6"/>
  <c r="BR63" i="14"/>
  <c r="BR71" i="14"/>
  <c r="BR83" i="14"/>
  <c r="BR89" i="14"/>
  <c r="CV156" i="6"/>
  <c r="BN84" i="14"/>
  <c r="DA42" i="6"/>
  <c r="BS60" i="14"/>
  <c r="DA50" i="6"/>
  <c r="DB8" i="6"/>
  <c r="CX120" i="6"/>
  <c r="CY64" i="6"/>
  <c r="CY119" i="6"/>
  <c r="CY148" i="6" s="1"/>
  <c r="BO84" i="14"/>
  <c r="CW156" i="6"/>
  <c r="CP152" i="6"/>
  <c r="CP158" i="6" s="1"/>
  <c r="BG85" i="14"/>
  <c r="DB50" i="6" l="1"/>
  <c r="DC8" i="6"/>
  <c r="DB42" i="6"/>
  <c r="BT60" i="14"/>
  <c r="DA54" i="6"/>
  <c r="DA59" i="6"/>
  <c r="DA63" i="6" s="1"/>
  <c r="CY120" i="6"/>
  <c r="BS71" i="14"/>
  <c r="BS83" i="14"/>
  <c r="BS63" i="14"/>
  <c r="BS89" i="14"/>
  <c r="CX153" i="6"/>
  <c r="CX149" i="6"/>
  <c r="CZ119" i="6"/>
  <c r="CZ148" i="6" s="1"/>
  <c r="CZ64" i="6"/>
  <c r="CQ152" i="6"/>
  <c r="CQ158" i="6" s="1"/>
  <c r="BH85" i="14"/>
  <c r="CZ120" i="6" l="1"/>
  <c r="CY153" i="6"/>
  <c r="CY149" i="6"/>
  <c r="DA119" i="6"/>
  <c r="DA148" i="6" s="1"/>
  <c r="DA64" i="6"/>
  <c r="DC42" i="6"/>
  <c r="BU60" i="14"/>
  <c r="DC50" i="6"/>
  <c r="DD8" i="6"/>
  <c r="BT83" i="14"/>
  <c r="BT71" i="14"/>
  <c r="BT63" i="14"/>
  <c r="BT89" i="14"/>
  <c r="BP84" i="14"/>
  <c r="CX156" i="6"/>
  <c r="DB59" i="6"/>
  <c r="DB63" i="6" s="1"/>
  <c r="DB54" i="6"/>
  <c r="CR152" i="6"/>
  <c r="CR158" i="6" s="1"/>
  <c r="BI85" i="14"/>
  <c r="BQ84" i="14" l="1"/>
  <c r="CY156" i="6"/>
  <c r="BU63" i="14"/>
  <c r="BU83" i="14"/>
  <c r="BU71" i="14"/>
  <c r="BU89" i="14"/>
  <c r="BV60" i="14"/>
  <c r="W8" i="6"/>
  <c r="H89" i="14" s="1"/>
  <c r="O8" i="6"/>
  <c r="DD42" i="6"/>
  <c r="W42" i="6" s="1"/>
  <c r="DD50" i="6"/>
  <c r="CZ149" i="6"/>
  <c r="CZ153" i="6"/>
  <c r="DB64" i="6"/>
  <c r="DB119" i="6"/>
  <c r="DB148" i="6" s="1"/>
  <c r="DC54" i="6"/>
  <c r="DC59" i="6"/>
  <c r="DC63" i="6" s="1"/>
  <c r="DA120" i="6"/>
  <c r="CS152" i="6"/>
  <c r="V158" i="6"/>
  <c r="BJ85" i="14"/>
  <c r="K51" i="16"/>
  <c r="DA153" i="6" l="1"/>
  <c r="DA149" i="6"/>
  <c r="DB120" i="6"/>
  <c r="DD59" i="6"/>
  <c r="DD54" i="6"/>
  <c r="W54" i="6" s="1"/>
  <c r="W50" i="6"/>
  <c r="BV89" i="14"/>
  <c r="BV63" i="14"/>
  <c r="BV83" i="14"/>
  <c r="BV71" i="14"/>
  <c r="DC119" i="6"/>
  <c r="DC148" i="6" s="1"/>
  <c r="DC64" i="6"/>
  <c r="CZ156" i="6"/>
  <c r="BR84" i="14"/>
  <c r="CS158" i="6"/>
  <c r="W152" i="6"/>
  <c r="DC120" i="6" l="1"/>
  <c r="DB153" i="6"/>
  <c r="DB149" i="6"/>
  <c r="W59" i="6"/>
  <c r="DD63" i="6"/>
  <c r="DA156" i="6"/>
  <c r="BS84" i="14"/>
  <c r="CT152" i="6"/>
  <c r="CT158" i="6" s="1"/>
  <c r="BK85" i="14"/>
  <c r="DB156" i="6" l="1"/>
  <c r="BT84" i="14"/>
  <c r="DD64" i="6"/>
  <c r="DD119" i="6"/>
  <c r="DD148" i="6" s="1"/>
  <c r="W63" i="6"/>
  <c r="W64" i="6" s="1"/>
  <c r="DC149" i="6"/>
  <c r="DC153" i="6"/>
  <c r="CU152" i="6"/>
  <c r="CU158" i="6" s="1"/>
  <c r="BL85" i="14"/>
  <c r="DD120" i="6" l="1"/>
  <c r="W119" i="6"/>
  <c r="W120" i="6" s="1"/>
  <c r="BU84" i="14"/>
  <c r="DC156" i="6"/>
  <c r="CV152" i="6"/>
  <c r="CV158" i="6" s="1"/>
  <c r="BM85" i="14"/>
  <c r="DD149" i="6" l="1"/>
  <c r="W148" i="6"/>
  <c r="W149" i="6" s="1"/>
  <c r="DD153" i="6"/>
  <c r="CW152" i="6"/>
  <c r="CW158" i="6" s="1"/>
  <c r="BN85" i="14"/>
  <c r="BV84" i="14" l="1"/>
  <c r="W153" i="6"/>
  <c r="DD156" i="6"/>
  <c r="W156" i="6" s="1"/>
  <c r="CX152" i="6"/>
  <c r="CX158" i="6" s="1"/>
  <c r="BO85" i="14"/>
  <c r="CY152" i="6" l="1"/>
  <c r="CY158" i="6" s="1"/>
  <c r="BP85" i="14"/>
  <c r="CZ152" i="6" l="1"/>
  <c r="CZ158" i="6" s="1"/>
  <c r="BQ85" i="14"/>
  <c r="DA152" i="6" l="1"/>
  <c r="DA158" i="6" s="1"/>
  <c r="BR85" i="14"/>
  <c r="DB152" i="6" l="1"/>
  <c r="DB158" i="6" s="1"/>
  <c r="BS85" i="14"/>
  <c r="DC152" i="6" l="1"/>
  <c r="DC158" i="6" s="1"/>
  <c r="BT85" i="14"/>
  <c r="DD152" i="6" l="1"/>
  <c r="DD158" i="6" s="1"/>
  <c r="BU85" i="14"/>
  <c r="BV85" i="14" l="1"/>
  <c r="W158" i="6"/>
  <c r="AI158" i="6" l="1"/>
  <c r="AI152" i="6" s="1"/>
  <c r="AH158" i="6" s="1"/>
  <c r="AH152" i="6" s="1"/>
  <c r="AG158" i="6" s="1"/>
  <c r="AG152" i="6" s="1"/>
  <c r="AF158" i="6" s="1"/>
  <c r="AF152" i="6" s="1"/>
  <c r="AE158" i="6" s="1"/>
  <c r="AE152" i="6" s="1"/>
  <c r="AD158" i="6" s="1"/>
  <c r="AD152" i="6" s="1"/>
  <c r="AC158" i="6" s="1"/>
  <c r="AC152" i="6" s="1"/>
  <c r="AB158" i="6" s="1"/>
  <c r="AB152" i="6" s="1"/>
  <c r="AA158" i="6" s="1"/>
  <c r="AA152" i="6" s="1"/>
  <c r="Z158" i="6" s="1"/>
  <c r="Z152" i="6" s="1"/>
  <c r="Y158" i="6" s="1"/>
  <c r="Y152" i="6" l="1"/>
  <c r="Q152" i="6" s="1"/>
  <c r="F51" i="16"/>
</calcChain>
</file>

<file path=xl/sharedStrings.xml><?xml version="1.0" encoding="utf-8"?>
<sst xmlns="http://schemas.openxmlformats.org/spreadsheetml/2006/main" count="887" uniqueCount="397">
  <si>
    <t>Assumptions</t>
  </si>
  <si>
    <t>TOTAL FT  SALARY SPEND</t>
  </si>
  <si>
    <t>Salary/Mo.</t>
  </si>
  <si>
    <t>Total Engineering/Product Payroll</t>
  </si>
  <si>
    <t>Engineering/Product Payroll</t>
  </si>
  <si>
    <t>Total Sales &amp; Marketing Payroll</t>
  </si>
  <si>
    <t>Sales &amp; Marketing</t>
  </si>
  <si>
    <t>Total Executive/Admin Payroll</t>
  </si>
  <si>
    <t>Executive &amp; Admin Payroll</t>
  </si>
  <si>
    <t>PAYROLL</t>
  </si>
  <si>
    <t>Engineering + Product</t>
  </si>
  <si>
    <t>TOTAL FULL-TIME HEADCOUNT</t>
  </si>
  <si>
    <t>Total Other Head Count</t>
  </si>
  <si>
    <t>-------------------&gt;</t>
  </si>
  <si>
    <t>Actuals</t>
  </si>
  <si>
    <t>Additional Position</t>
  </si>
  <si>
    <t>Total Engineering Head Count</t>
  </si>
  <si>
    <t>Engineering &amp; Product</t>
  </si>
  <si>
    <t>Total Sales &amp; Marketing Head Count</t>
  </si>
  <si>
    <t>Total Executive &amp; Admin Head Count</t>
  </si>
  <si>
    <t>Executive &amp; Admin</t>
  </si>
  <si>
    <t>HEADCOUNT</t>
  </si>
  <si>
    <t>Var</t>
  </si>
  <si>
    <t>YE 2017</t>
  </si>
  <si>
    <t>YE 2018</t>
  </si>
  <si>
    <t>YE 2019</t>
  </si>
  <si>
    <t>Cost of Goods Sold</t>
  </si>
  <si>
    <t>Gross Profit</t>
  </si>
  <si>
    <t>Operating Expenses</t>
  </si>
  <si>
    <t>Payroll</t>
  </si>
  <si>
    <t>From Payroll Section</t>
  </si>
  <si>
    <t>Bonus Pool</t>
  </si>
  <si>
    <t>Payroll Tax</t>
  </si>
  <si>
    <t>Rate</t>
  </si>
  <si>
    <t>Employee Benefits</t>
  </si>
  <si>
    <t>Contract Labor</t>
  </si>
  <si>
    <t>Operating Income</t>
  </si>
  <si>
    <t>Net Income</t>
  </si>
  <si>
    <t>Total Fixed Assets</t>
  </si>
  <si>
    <t>TOTAL LIABILITIES AND EQUITY</t>
  </si>
  <si>
    <t>YE 2020</t>
  </si>
  <si>
    <t>General &amp; Administrative</t>
  </si>
  <si>
    <t>Legal &amp; Professional Fees</t>
  </si>
  <si>
    <t>R&amp;D Expense</t>
  </si>
  <si>
    <t>Travel</t>
  </si>
  <si>
    <t>Taxes &amp; Licenses</t>
  </si>
  <si>
    <t>Rent</t>
  </si>
  <si>
    <t>Executive</t>
  </si>
  <si>
    <t>Senior Engineer</t>
  </si>
  <si>
    <t xml:space="preserve">Engineer </t>
  </si>
  <si>
    <t>Junior Engineer</t>
  </si>
  <si>
    <t>Technician</t>
  </si>
  <si>
    <t>Office Manager</t>
  </si>
  <si>
    <t>Business Development</t>
  </si>
  <si>
    <t xml:space="preserve">Sales </t>
  </si>
  <si>
    <t>Interest Income on Bank Balance</t>
  </si>
  <si>
    <t>Interest Expense on Debt</t>
  </si>
  <si>
    <t>Assumed Per Employee</t>
  </si>
  <si>
    <t>YE 2021</t>
  </si>
  <si>
    <t>YE 2022</t>
  </si>
  <si>
    <t>FT Contractors</t>
  </si>
  <si>
    <t>FT Contractor Expense</t>
  </si>
  <si>
    <t>Total FT Contracter Expense</t>
  </si>
  <si>
    <t xml:space="preserve">   Total Equity</t>
  </si>
  <si>
    <t xml:space="preserve">      Net Income</t>
  </si>
  <si>
    <t xml:space="preserve">      SAFE Warrants</t>
  </si>
  <si>
    <t xml:space="preserve">      Retained Earnings</t>
  </si>
  <si>
    <t xml:space="preserve">      Opening Balance Equity</t>
  </si>
  <si>
    <t xml:space="preserve">      Common Stock</t>
  </si>
  <si>
    <t xml:space="preserve">   Equity</t>
  </si>
  <si>
    <t xml:space="preserve">   Total Liabilities</t>
  </si>
  <si>
    <t xml:space="preserve">      Total Current Liabilities</t>
  </si>
  <si>
    <t xml:space="preserve">         Total Other Current Liabilities</t>
  </si>
  <si>
    <t xml:space="preserve">            Reimbursement Liability</t>
  </si>
  <si>
    <t xml:space="preserve">            Accrued Expenses</t>
  </si>
  <si>
    <t xml:space="preserve">         Other Current Liabilities</t>
  </si>
  <si>
    <t xml:space="preserve">         Total Accounts Payable</t>
  </si>
  <si>
    <t xml:space="preserve">            Accounts Payable (A/P)</t>
  </si>
  <si>
    <t xml:space="preserve">         Accounts Payable</t>
  </si>
  <si>
    <t xml:space="preserve">      Current Liabilities</t>
  </si>
  <si>
    <t xml:space="preserve">   Liabilities</t>
  </si>
  <si>
    <t>LIABILITIES AND EQUITY</t>
  </si>
  <si>
    <t>TOTAL ASSETS</t>
  </si>
  <si>
    <t xml:space="preserve">   Total Other Assets</t>
  </si>
  <si>
    <t xml:space="preserve">      Security Deposits</t>
  </si>
  <si>
    <t xml:space="preserve">      Total Patents &amp; Trademarks</t>
  </si>
  <si>
    <t xml:space="preserve">         Accumulated Amortization</t>
  </si>
  <si>
    <t xml:space="preserve">      Patents &amp; Trademarks</t>
  </si>
  <si>
    <t xml:space="preserve">   Other Assets</t>
  </si>
  <si>
    <t xml:space="preserve">   Total Fixed Assets</t>
  </si>
  <si>
    <t xml:space="preserve">      Total Furniture &amp; Fixtures</t>
  </si>
  <si>
    <t xml:space="preserve">         Depreciation - Furniture</t>
  </si>
  <si>
    <t xml:space="preserve">      Furniture &amp; Fixtures</t>
  </si>
  <si>
    <t xml:space="preserve">      Total Equipments</t>
  </si>
  <si>
    <t xml:space="preserve">         Original cost</t>
  </si>
  <si>
    <t xml:space="preserve">         Depreciation -  Equipment</t>
  </si>
  <si>
    <t xml:space="preserve">      Equipments</t>
  </si>
  <si>
    <t xml:space="preserve">      Equipment</t>
  </si>
  <si>
    <t xml:space="preserve">   Fixed Assets</t>
  </si>
  <si>
    <t xml:space="preserve">   Total Current Assets</t>
  </si>
  <si>
    <t xml:space="preserve">      Total Bank Accounts</t>
  </si>
  <si>
    <t xml:space="preserve">         SVB (9297)</t>
  </si>
  <si>
    <t xml:space="preserve">         Bill.com Money Out Clearing</t>
  </si>
  <si>
    <t xml:space="preserve">      Bank Accounts</t>
  </si>
  <si>
    <t xml:space="preserve">   Current Assets</t>
  </si>
  <si>
    <t>ASSETS</t>
  </si>
  <si>
    <t>May 2017</t>
  </si>
  <si>
    <t>Apr 2017</t>
  </si>
  <si>
    <t>Mar 2017</t>
  </si>
  <si>
    <t>Feb 2017</t>
  </si>
  <si>
    <t>Jan 2017</t>
  </si>
  <si>
    <t>Balance Sheet</t>
  </si>
  <si>
    <t>As of May 31, 2017</t>
  </si>
  <si>
    <t>Net Other Income</t>
  </si>
  <si>
    <t>Total Other Expenses</t>
  </si>
  <si>
    <t xml:space="preserve">   Taxes &amp; Licenses</t>
  </si>
  <si>
    <t xml:space="preserve">   Depreciation &amp; amortization Expense</t>
  </si>
  <si>
    <t>Other Expenses</t>
  </si>
  <si>
    <t>Net Operating Income</t>
  </si>
  <si>
    <t>Total Expenses</t>
  </si>
  <si>
    <t xml:space="preserve">   Travel</t>
  </si>
  <si>
    <t xml:space="preserve">   Payroll Expenses</t>
  </si>
  <si>
    <t xml:space="preserve">   Legal &amp; Professional Services</t>
  </si>
  <si>
    <t xml:space="preserve">   General &amp; Administrative</t>
  </si>
  <si>
    <t xml:space="preserve">   Continuous Education</t>
  </si>
  <si>
    <t>Expenses</t>
  </si>
  <si>
    <t>Total Cost of Goods Sold</t>
  </si>
  <si>
    <t xml:space="preserve">   Cost of Goods Sold</t>
  </si>
  <si>
    <t>Total Income</t>
  </si>
  <si>
    <t>Income</t>
  </si>
  <si>
    <t>Profit and Loss</t>
  </si>
  <si>
    <t>Corporate Operations</t>
  </si>
  <si>
    <t>Total Corporate Operations Headcount</t>
  </si>
  <si>
    <t>Corporate Operations Payroll</t>
  </si>
  <si>
    <t>Total Corporate Operations Payroll</t>
  </si>
  <si>
    <t>Supply chain manager</t>
  </si>
  <si>
    <t>Construction manager</t>
  </si>
  <si>
    <t>Customer support</t>
  </si>
  <si>
    <t>January - May, 2017</t>
  </si>
  <si>
    <t>Total</t>
  </si>
  <si>
    <t xml:space="preserve">   R&amp;D Costs &amp; Services</t>
  </si>
  <si>
    <t xml:space="preserve">   Rent</t>
  </si>
  <si>
    <t>Monday, Jun 05, 2017 10:07:01 PM GMT-7 - Accrual Basis</t>
  </si>
  <si>
    <t>Monday, Jun 05, 2017 10:07:23 PM GMT-7 - Accrual Basis</t>
  </si>
  <si>
    <t>Interest Income/Expense</t>
  </si>
  <si>
    <t>Total Revenue</t>
  </si>
  <si>
    <t>Company</t>
  </si>
  <si>
    <t>Model Summary</t>
  </si>
  <si>
    <t>Headcount Assumptions</t>
  </si>
  <si>
    <t>Specialized Positions</t>
  </si>
  <si>
    <t>Total Special Positions Head Count</t>
  </si>
  <si>
    <t>Depreciation - Fixed Asset Class 1</t>
  </si>
  <si>
    <t>Depreciation - Fixed Asset Class 2</t>
  </si>
  <si>
    <t>Fixed Asset Class 1 CapEx</t>
  </si>
  <si>
    <t>Fixed Asset Class 2 CapEx</t>
  </si>
  <si>
    <t>From Above Payroll Section</t>
  </si>
  <si>
    <t>Speical Positions Payroll</t>
  </si>
  <si>
    <t>Total Speical Positions Payroll</t>
  </si>
  <si>
    <t>Sales &amp; Marketing Programs</t>
  </si>
  <si>
    <t>Assume percent of revenue</t>
  </si>
  <si>
    <t>Marketing</t>
  </si>
  <si>
    <t>Cash Burn / Generation</t>
  </si>
  <si>
    <t>Cash Balance</t>
  </si>
  <si>
    <t>2017</t>
  </si>
  <si>
    <t>2018</t>
  </si>
  <si>
    <t>2019</t>
  </si>
  <si>
    <t>2020</t>
  </si>
  <si>
    <t>2021</t>
  </si>
  <si>
    <t>2022</t>
  </si>
  <si>
    <t>Yearly Summary</t>
  </si>
  <si>
    <t>e.g. Software Subscription</t>
  </si>
  <si>
    <t>e.g. Implementation</t>
  </si>
  <si>
    <t>Model Start Date:</t>
  </si>
  <si>
    <t>Year 1</t>
  </si>
  <si>
    <t>Year 2</t>
  </si>
  <si>
    <t>Year 3</t>
  </si>
  <si>
    <t>Year 4</t>
  </si>
  <si>
    <t>Year 5</t>
  </si>
  <si>
    <t>Year 6</t>
  </si>
  <si>
    <t>Full-Time Contractors</t>
  </si>
  <si>
    <t>Start Date</t>
  </si>
  <si>
    <t>Average Salary</t>
  </si>
  <si>
    <t>Annual Salary increase</t>
  </si>
  <si>
    <t>Prior Year</t>
  </si>
  <si>
    <t>Revenue</t>
  </si>
  <si>
    <t>GP Margin</t>
  </si>
  <si>
    <t>Total Operating Expenses</t>
  </si>
  <si>
    <t>Free Cashflow</t>
  </si>
  <si>
    <t>Cash Minimum</t>
  </si>
  <si>
    <t>Total Headcount</t>
  </si>
  <si>
    <t>Type</t>
  </si>
  <si>
    <t>Per Revenue Dollar</t>
  </si>
  <si>
    <t>Units Sold</t>
  </si>
  <si>
    <t>Unit Price</t>
  </si>
  <si>
    <t>Fixed Dollar Per Month</t>
  </si>
  <si>
    <t>Per Unit</t>
  </si>
  <si>
    <t>Total Cost of Good Sold</t>
  </si>
  <si>
    <t>Total Gross Profit</t>
  </si>
  <si>
    <t>Average Annual Headcount</t>
  </si>
  <si>
    <t>Assume per month</t>
  </si>
  <si>
    <t>Salary &amp; Wages</t>
  </si>
  <si>
    <t>Permanent</t>
  </si>
  <si>
    <t>Contractor</t>
  </si>
  <si>
    <t>Contractors</t>
  </si>
  <si>
    <t>Total Payroll</t>
  </si>
  <si>
    <t>Depreciation - Fixed Asset Class 3</t>
  </si>
  <si>
    <t>Key Revenue Drivers</t>
  </si>
  <si>
    <t>Key Expense Drivers</t>
  </si>
  <si>
    <t>P.a. Growth</t>
  </si>
  <si>
    <t>Stream 4</t>
  </si>
  <si>
    <t>Stream 5</t>
  </si>
  <si>
    <t>Fixed Asset Class 3 CapEx</t>
  </si>
  <si>
    <t>Fixed Asset Class 4 CapEx</t>
  </si>
  <si>
    <t>Depreciation - Fixed Asset Class 4</t>
  </si>
  <si>
    <t>Depreciation - Fixed Asset Class 5</t>
  </si>
  <si>
    <t>Existing</t>
  </si>
  <si>
    <t>Additional per month</t>
  </si>
  <si>
    <t>Per Month</t>
  </si>
  <si>
    <t>FIXED ASSETS</t>
  </si>
  <si>
    <t>Opening Cash Balance</t>
  </si>
  <si>
    <t>Less: Capital Expenditure</t>
  </si>
  <si>
    <t>Closing Cash Balance</t>
  </si>
  <si>
    <t>Year 0</t>
  </si>
  <si>
    <t>Average Headcount</t>
  </si>
  <si>
    <t>Net Income Margin</t>
  </si>
  <si>
    <t>Key Metrics</t>
  </si>
  <si>
    <t>Annual Revenue Growth</t>
  </si>
  <si>
    <t>Net Cash Flow (Burn)</t>
  </si>
  <si>
    <t>Pricing</t>
  </si>
  <si>
    <t xml:space="preserve">To use this model, enter your unique assumptions in the yellow cells within the "Model" tab. </t>
  </si>
  <si>
    <t>Please feel free to reach out to us if you have any question or if you'd like any help on an idea you have.</t>
  </si>
  <si>
    <t>Yr0 Mth1</t>
  </si>
  <si>
    <t>Yr0 Mth2</t>
  </si>
  <si>
    <t>Yr0 Mth3</t>
  </si>
  <si>
    <t>Yr0 Mth4</t>
  </si>
  <si>
    <t>Yr0 Mth5</t>
  </si>
  <si>
    <t>Yr0 Mth6</t>
  </si>
  <si>
    <t>Yr0 Mth7</t>
  </si>
  <si>
    <t>Yr0 Mth8</t>
  </si>
  <si>
    <t>Yr0 Mth9</t>
  </si>
  <si>
    <t>Yr0 Mth10</t>
  </si>
  <si>
    <t>Yr0 Mth11</t>
  </si>
  <si>
    <t>Yr0 Mth12</t>
  </si>
  <si>
    <t>Yr1 Mth1</t>
  </si>
  <si>
    <t>Yr1 Mth2</t>
  </si>
  <si>
    <t>Yr1 Mth3</t>
  </si>
  <si>
    <t>Yr1 Mth4</t>
  </si>
  <si>
    <t>Yr1 Mth5</t>
  </si>
  <si>
    <t>Yr1 Mth6</t>
  </si>
  <si>
    <t>Yr1 Mth7</t>
  </si>
  <si>
    <t>Yr1 Mth8</t>
  </si>
  <si>
    <t>Yr1 Mth9</t>
  </si>
  <si>
    <t>Yr1 Mth10</t>
  </si>
  <si>
    <t>Yr1 Mth11</t>
  </si>
  <si>
    <t>Yr1 Mth12</t>
  </si>
  <si>
    <t>Yr2 Mth1</t>
  </si>
  <si>
    <t>Yr2 Mth2</t>
  </si>
  <si>
    <t>Yr2 Mth3</t>
  </si>
  <si>
    <t>Yr2 Mth4</t>
  </si>
  <si>
    <t>Yr2 Mth5</t>
  </si>
  <si>
    <t>Yr2 Mth6</t>
  </si>
  <si>
    <t>Yr2 Mth7</t>
  </si>
  <si>
    <t>Yr2 Mth8</t>
  </si>
  <si>
    <t>Yr2 Mth9</t>
  </si>
  <si>
    <t>Yr2 Mth10</t>
  </si>
  <si>
    <t>Yr2 Mth11</t>
  </si>
  <si>
    <t>Yr2 Mth12</t>
  </si>
  <si>
    <t>Yr3 Mth1</t>
  </si>
  <si>
    <t>Yr3 Mth2</t>
  </si>
  <si>
    <t>Yr3 Mth3</t>
  </si>
  <si>
    <t>Yr3 Mth4</t>
  </si>
  <si>
    <t>Yr3 Mth5</t>
  </si>
  <si>
    <t>Yr3 Mth6</t>
  </si>
  <si>
    <t>Yr3 Mth7</t>
  </si>
  <si>
    <t>Yr3 Mth8</t>
  </si>
  <si>
    <t>Yr3 Mth9</t>
  </si>
  <si>
    <t>Yr3 Mth10</t>
  </si>
  <si>
    <t>Yr3 Mth11</t>
  </si>
  <si>
    <t>Yr3 Mth12</t>
  </si>
  <si>
    <t>Yr4 Mth1</t>
  </si>
  <si>
    <t>Yr4 Mth2</t>
  </si>
  <si>
    <t>Yr4 Mth3</t>
  </si>
  <si>
    <t>Yr4 Mth4</t>
  </si>
  <si>
    <t>Yr4 Mth5</t>
  </si>
  <si>
    <t>Yr4 Mth6</t>
  </si>
  <si>
    <t>Yr4 Mth7</t>
  </si>
  <si>
    <t>Yr4 Mth8</t>
  </si>
  <si>
    <t>Yr4 Mth9</t>
  </si>
  <si>
    <t>Yr4 Mth10</t>
  </si>
  <si>
    <t>Yr4 Mth11</t>
  </si>
  <si>
    <t>Yr4 Mth12</t>
  </si>
  <si>
    <t>Yr5 Mth1</t>
  </si>
  <si>
    <t>Yr5 Mth2</t>
  </si>
  <si>
    <t>Yr5 Mth3</t>
  </si>
  <si>
    <t>Yr5 Mth4</t>
  </si>
  <si>
    <t>Yr5 Mth5</t>
  </si>
  <si>
    <t>Yr5 Mth6</t>
  </si>
  <si>
    <t>Yr5 Mth7</t>
  </si>
  <si>
    <t>Yr5 Mth8</t>
  </si>
  <si>
    <t>Yr5 Mth9</t>
  </si>
  <si>
    <t>Yr5 Mth10</t>
  </si>
  <si>
    <t>Yr5 Mth11</t>
  </si>
  <si>
    <t>Yr5 Mth12</t>
  </si>
  <si>
    <t>Yr6 Mth1</t>
  </si>
  <si>
    <t>Yr6 Mth2</t>
  </si>
  <si>
    <t>Yr6 Mth3</t>
  </si>
  <si>
    <t>Yr6 Mth4</t>
  </si>
  <si>
    <t>Yr6 Mth5</t>
  </si>
  <si>
    <t>Yr6 Mth6</t>
  </si>
  <si>
    <t>Yr6 Mth7</t>
  </si>
  <si>
    <t>Yr6 Mth8</t>
  </si>
  <si>
    <t>Yr6 Mth9</t>
  </si>
  <si>
    <t>Yr6 Mth10</t>
  </si>
  <si>
    <t>Yr6 Mth11</t>
  </si>
  <si>
    <t>Yr6 Mth12</t>
  </si>
  <si>
    <t>Operating Margin</t>
  </si>
  <si>
    <t>Gross Profit Margin</t>
  </si>
  <si>
    <t>Units sold</t>
  </si>
  <si>
    <t>Enter the name of each applicable revenue stream in cells E17:E21</t>
  </si>
  <si>
    <t>Enter the number of units sold of each applicable product/service each month in cells AK17:DD21</t>
  </si>
  <si>
    <t>Historical units sold can also be entered for comparative purposes in gray cells Y17:AJ21</t>
  </si>
  <si>
    <t>* Note that not all cells need to be entered. Clear the contents or enter zero for months with no sales.</t>
  </si>
  <si>
    <t>Enter the annual price applicable to each of the revenue streams in cells J24:O28</t>
  </si>
  <si>
    <t>Cost Of Goods Sold (COGS)</t>
  </si>
  <si>
    <t>Total revenue can be seen on row 37</t>
  </si>
  <si>
    <t>Enter the basis upon which COGS is applied for each of the applicable revenue streams.</t>
  </si>
  <si>
    <t xml:space="preserve">Available options are: </t>
  </si>
  <si>
    <t>COGS for each revenue stream can be seen in rows 48-52</t>
  </si>
  <si>
    <t xml:space="preserve">Total COGS can be seen on row 54 </t>
  </si>
  <si>
    <t>Gross profit for each revenue stream can be seen in rows 57-61</t>
  </si>
  <si>
    <t>Total Gross Profit can be seen on row 63</t>
  </si>
  <si>
    <t>Headcount</t>
  </si>
  <si>
    <t>Enter staff names or roles in cells E70:76</t>
  </si>
  <si>
    <t>Permanent staff</t>
  </si>
  <si>
    <t>For each row, enter the number of full-time equivalent staff for each relevant month in cells AK70:DD76</t>
  </si>
  <si>
    <t>Enter staff names or roles in cells E79:81</t>
  </si>
  <si>
    <t>For each row, enter the number of full-time equivalent staff for each relevant month in cells AK79:DD81</t>
  </si>
  <si>
    <t>** Note: the distinction between permanent and contractor staff is important as payroll tax is not payable on contract staff and it is assumed that contract staff are not eligible for bonuses</t>
  </si>
  <si>
    <t>* Note: if additional staff/roles need to be added, simply copy row and insert it above in both the Headcount and Payroll sections</t>
  </si>
  <si>
    <t>Enter average staff salaries in cells F70:76</t>
  </si>
  <si>
    <t>Enter average staff salaries in cells F79:81</t>
  </si>
  <si>
    <t>For each permanent and contract employee entered, input the expected annual salary increase in cells K86:O93 for permanent staff and K95:O97 for contractors</t>
  </si>
  <si>
    <t>* Note: Annual salary increases are not required. Enter zero if no increases are expected.</t>
  </si>
  <si>
    <t>Bonus</t>
  </si>
  <si>
    <t>Enter a bonus percentage for each year in cells J102:O102</t>
  </si>
  <si>
    <t>* Note: Bonuses are not required. Enter zero if no bonus is expected.</t>
  </si>
  <si>
    <t>Enter the applicable payroll tax rate in cell J103</t>
  </si>
  <si>
    <t>* Note: Payroll tax is payable on all permanent employees</t>
  </si>
  <si>
    <t>Employee benefits</t>
  </si>
  <si>
    <t>Per FT Employee/Month</t>
  </si>
  <si>
    <t>Sales and Marketing</t>
  </si>
  <si>
    <t>Enter Sales and Marketing expenses as a percentage of annual revenue in cells J109:O109</t>
  </si>
  <si>
    <t>Assume per headcount per month</t>
  </si>
  <si>
    <t>Enter General &amp; Administrative expenses per headcount per month in cells J110:O110</t>
  </si>
  <si>
    <t>Enter Legal &amp; Professional fees as a dollar amount per month in cells J111:O111</t>
  </si>
  <si>
    <t>Enter Rent expense as a dollar amount per month in cells J112:O112</t>
  </si>
  <si>
    <t>Enter Research &amp; Development expense as a dollar amount per month in cells J113:O113</t>
  </si>
  <si>
    <t>Enter Travel expense as a dollar amount per month per full time employee in cells J114:O114</t>
  </si>
  <si>
    <t>Total Operating Expenses can be seen on row 117</t>
  </si>
  <si>
    <t>Total Operating Income can be seen on row 119</t>
  </si>
  <si>
    <t>Fixed Assets</t>
  </si>
  <si>
    <t xml:space="preserve">Enter the names of fixed assets in cells E125:E129. </t>
  </si>
  <si>
    <t>Enter the corresponding dollar amounts of additional spend per month on each fixed asset in cells J125:O129.</t>
  </si>
  <si>
    <t>Depreciation</t>
  </si>
  <si>
    <t>Add back: Depreciation</t>
  </si>
  <si>
    <t>Enter interest Income on Bank Balance as a dollar amount per month in cells J144:O144</t>
  </si>
  <si>
    <t>Enter interest Expense on debt as a dollar amount per month in cells J145:O145</t>
  </si>
  <si>
    <t>Net Income can be seen on row 149</t>
  </si>
  <si>
    <t>Enter starting cash balance in cell I152</t>
  </si>
  <si>
    <t>Cash metrics are calculated based on inputs entered above.</t>
  </si>
  <si>
    <t>Enter a dollar amount per month for employee benefits in cells J104:O104</t>
  </si>
  <si>
    <t xml:space="preserve">For fixed assets that have already been purchased, enter the applicable starting value in gray cells I125:129. </t>
  </si>
  <si>
    <t>Associated depreciation can be seen on row 141</t>
  </si>
  <si>
    <t>This model has the capacity to project up to 5 unique revenue streams e.g. subscription revenue, implementation revenue, advertising revenue etc.</t>
  </si>
  <si>
    <t>Welcome to the free Kruze Consulting Simple Start-up Operating Income Projection Model!</t>
  </si>
  <si>
    <t>https://kruzeconsulting.com/</t>
  </si>
  <si>
    <t>* Leave blank the revenue streams if they are not needed.</t>
  </si>
  <si>
    <t>A single row can be used for multiple employees of the same type. For example, if you intend to have mutiple software developers all at a similar salary, you can enter one software developer in cells E70:76, one typical/average salary level in cells F70:76, and then input the number of full time software developers on staff in cells AK70:DD76</t>
  </si>
  <si>
    <t>Enter estimated taxes per month as a dollar amount per month in cell J122</t>
  </si>
  <si>
    <t>Monthly Revenue</t>
  </si>
  <si>
    <t>CASH FLOW SUMMARY</t>
  </si>
  <si>
    <t>OPERATING EXPENSES</t>
  </si>
  <si>
    <t>Other</t>
  </si>
  <si>
    <t>We tried to make this as user-friendly and adaptable as possible so it can be tailored to all sorts of businesses.</t>
  </si>
  <si>
    <t>The assumptions will then flow through to the calculations and "Summary" and "Graphs" tabs so you can see the impacts of any changes.</t>
  </si>
  <si>
    <t>Sales</t>
  </si>
  <si>
    <t>Customer Service</t>
  </si>
  <si>
    <t>Capital Raise</t>
  </si>
  <si>
    <t>Software Subscription</t>
  </si>
  <si>
    <t>Add on Subscription</t>
  </si>
  <si>
    <t>Hosted Analysis</t>
  </si>
  <si>
    <t>INSTRUCTIONS</t>
  </si>
  <si>
    <t>FINANCIAL MODEL</t>
  </si>
  <si>
    <t>FINANCIAL SUMMARY</t>
  </si>
  <si>
    <t>INCOME STATEMENT</t>
  </si>
  <si>
    <t>REVENUE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</si>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</sst>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&quot;$&quot;#,##0"/>
    <numFmt numFmtId="166" formatCode="&quot;$&quot;#,##0.00"/>
    <numFmt numFmtId="167" formatCode="[$-409]mmm\-yy;@"/>
    <numFmt numFmtId="168" formatCode="_-&quot;$&quot;* #,##0.00_-;\-&quot;$&quot;* #,##0.00_-;_-&quot;$&quot;* &quot;-&quot;??_-;_-@_-"/>
    <numFmt numFmtId="169" formatCode="_-&quot;$&quot;* #,##0_-;\-&quot;$&quot;* #,##0_-;_-&quot;$&quot;* &quot;-&quot;??_-;_-@_-"/>
    <numFmt numFmtId="170" formatCode="#,###"/>
    <numFmt numFmtId="171" formatCode="#,##0.00\ _€"/>
    <numFmt numFmtId="172" formatCode="&quot;$&quot;* #,##0.00\ _€"/>
    <numFmt numFmtId="173" formatCode="mmm\-dd\-yy"/>
    <numFmt numFmtId="174" formatCode="_(* #,##0_);_(* \(#,##0\);_(* &quot;-&quot;??_);_(@_)"/>
    <numFmt numFmtId="175" formatCode="yyyy"/>
  </numFmts>
  <fonts count="59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0"/>
      <color rgb="FF0432FF"/>
      <name val="Calibri"/>
      <family val="2"/>
      <scheme val="minor"/>
    </font>
    <font>
      <b/>
      <u/>
      <sz val="10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i/>
      <sz val="10"/>
      <color rgb="FFF2F2F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b/>
      <u/>
      <sz val="10"/>
      <color theme="1"/>
      <name val="Calibri"/>
      <family val="2"/>
    </font>
    <font>
      <i/>
      <sz val="10"/>
      <color theme="1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indexed="8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0"/>
      <name val="Lato Regular"/>
    </font>
    <font>
      <b/>
      <sz val="27.95"/>
      <color rgb="FF4791CE"/>
      <name val="Lato Regular"/>
    </font>
    <font>
      <b/>
      <sz val="27.95"/>
      <color theme="0"/>
      <name val="Lato Regular"/>
    </font>
    <font>
      <sz val="10"/>
      <color rgb="FF000000"/>
      <name val="Lato Regular"/>
    </font>
    <font>
      <u/>
      <sz val="10"/>
      <color theme="10"/>
      <name val="Lato Regular"/>
    </font>
    <font>
      <b/>
      <sz val="18"/>
      <color rgb="FF4791CE"/>
      <name val="Lato Regular"/>
    </font>
    <font>
      <b/>
      <sz val="10"/>
      <color rgb="FF000000"/>
      <name val="Lato Regular"/>
    </font>
    <font>
      <b/>
      <u/>
      <sz val="10"/>
      <color rgb="FF000000"/>
      <name val="Lato Regular"/>
    </font>
    <font>
      <sz val="10"/>
      <color rgb="FFFF0000"/>
      <name val="Lato Regular"/>
    </font>
    <font>
      <b/>
      <sz val="12"/>
      <color rgb="FF4791CE"/>
      <name val="Lato Regular"/>
    </font>
    <font>
      <b/>
      <sz val="12"/>
      <color theme="1"/>
      <name val="Lato Regular"/>
    </font>
    <font>
      <sz val="10"/>
      <color theme="1"/>
      <name val="Lato Regular"/>
    </font>
    <font>
      <b/>
      <sz val="10"/>
      <color theme="1"/>
      <name val="Lato Regular"/>
    </font>
    <font>
      <b/>
      <sz val="10"/>
      <name val="Lato Regular"/>
    </font>
    <font>
      <b/>
      <u/>
      <sz val="10"/>
      <color theme="1"/>
      <name val="Lato Regular"/>
    </font>
    <font>
      <b/>
      <i/>
      <sz val="10"/>
      <color theme="1"/>
      <name val="Lato Regular"/>
    </font>
    <font>
      <b/>
      <sz val="14"/>
      <color rgb="FF4791CE"/>
      <name val="Lato Regular"/>
    </font>
    <font>
      <sz val="10"/>
      <color rgb="FF202EE5"/>
      <name val="Lato Regular"/>
    </font>
    <font>
      <sz val="10"/>
      <name val="Lato Regular"/>
    </font>
    <font>
      <i/>
      <sz val="10"/>
      <color theme="1"/>
      <name val="Lato Regular"/>
    </font>
    <font>
      <u/>
      <sz val="10"/>
      <name val="Lato Regular"/>
    </font>
    <font>
      <sz val="10"/>
      <color rgb="FF0000FF"/>
      <name val="Lato Regular"/>
    </font>
    <font>
      <i/>
      <sz val="10"/>
      <name val="Lato Regular"/>
    </font>
    <font>
      <u/>
      <sz val="10"/>
      <color theme="1"/>
      <name val="Lato Regular"/>
    </font>
    <font>
      <b/>
      <sz val="14"/>
      <color theme="1"/>
      <name val="Lato Regular"/>
    </font>
    <font>
      <b/>
      <sz val="10"/>
      <color theme="4"/>
      <name val="Lato Regular"/>
    </font>
    <font>
      <b/>
      <sz val="24"/>
      <color theme="0"/>
      <name val="Lato Regular"/>
    </font>
    <font>
      <b/>
      <sz val="14"/>
      <color rgb="FF000000"/>
      <name val="Lato Regular"/>
    </font>
    <font>
      <i/>
      <sz val="10"/>
      <color rgb="FF000000"/>
      <name val="Lato Regular"/>
    </font>
    <font>
      <b/>
      <sz val="22"/>
      <color rgb="FF4791CE"/>
      <name val="Lato Regular"/>
    </font>
    <font>
      <sz val="10"/>
      <color theme="4"/>
      <name val="Lato Regula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791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4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6" fillId="0" borderId="0" applyFont="0" applyFill="0" applyBorder="0" applyAlignment="0" applyProtection="0"/>
    <xf numFmtId="168" fontId="1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6" fillId="0" borderId="0"/>
    <xf numFmtId="0" fontId="14" fillId="0" borderId="0"/>
    <xf numFmtId="0" fontId="16" fillId="0" borderId="0"/>
    <xf numFmtId="0" fontId="16" fillId="0" borderId="0"/>
    <xf numFmtId="9" fontId="1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5" fillId="0" borderId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3" fontId="26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538">
    <xf numFmtId="0" fontId="0" fillId="0" borderId="0" xfId="0" applyFont="1" applyAlignment="1"/>
    <xf numFmtId="0" fontId="4" fillId="0" borderId="0" xfId="2" applyFont="1" applyAlignment="1">
      <alignment vertical="center"/>
    </xf>
    <xf numFmtId="0" fontId="4" fillId="2" borderId="0" xfId="2" applyFont="1" applyFill="1" applyAlignment="1">
      <alignment vertical="center"/>
    </xf>
    <xf numFmtId="0" fontId="4" fillId="0" borderId="0" xfId="2" applyFont="1" applyFill="1" applyAlignment="1">
      <alignment vertical="center"/>
    </xf>
    <xf numFmtId="0" fontId="4" fillId="0" borderId="0" xfId="2" applyFont="1" applyBorder="1" applyAlignment="1">
      <alignment vertical="center"/>
    </xf>
    <xf numFmtId="0" fontId="4" fillId="2" borderId="0" xfId="2" applyFont="1" applyFill="1" applyBorder="1" applyAlignment="1">
      <alignment vertical="center"/>
    </xf>
    <xf numFmtId="0" fontId="4" fillId="0" borderId="0" xfId="2" applyFont="1" applyFill="1" applyBorder="1" applyAlignment="1">
      <alignment vertical="center"/>
    </xf>
    <xf numFmtId="0" fontId="7" fillId="4" borderId="14" xfId="2" applyFont="1" applyFill="1" applyBorder="1" applyAlignment="1">
      <alignment vertical="center"/>
    </xf>
    <xf numFmtId="3" fontId="7" fillId="5" borderId="1" xfId="2" applyNumberFormat="1" applyFont="1" applyFill="1" applyBorder="1" applyAlignment="1">
      <alignment horizontal="center" vertical="center"/>
    </xf>
    <xf numFmtId="3" fontId="7" fillId="5" borderId="12" xfId="2" applyNumberFormat="1" applyFont="1" applyFill="1" applyBorder="1" applyAlignment="1">
      <alignment horizontal="center" vertical="center"/>
    </xf>
    <xf numFmtId="3" fontId="7" fillId="5" borderId="2" xfId="2" applyNumberFormat="1" applyFont="1" applyFill="1" applyBorder="1" applyAlignment="1">
      <alignment horizontal="center" vertical="center"/>
    </xf>
    <xf numFmtId="3" fontId="7" fillId="6" borderId="1" xfId="2" applyNumberFormat="1" applyFont="1" applyFill="1" applyBorder="1" applyAlignment="1">
      <alignment horizontal="center" vertical="center"/>
    </xf>
    <xf numFmtId="3" fontId="7" fillId="6" borderId="12" xfId="2" applyNumberFormat="1" applyFont="1" applyFill="1" applyBorder="1" applyAlignment="1">
      <alignment horizontal="center" vertical="center"/>
    </xf>
    <xf numFmtId="3" fontId="7" fillId="6" borderId="2" xfId="2" applyNumberFormat="1" applyFont="1" applyFill="1" applyBorder="1" applyAlignment="1">
      <alignment horizontal="center" vertical="center"/>
    </xf>
    <xf numFmtId="0" fontId="7" fillId="4" borderId="6" xfId="2" applyFont="1" applyFill="1" applyBorder="1" applyAlignment="1">
      <alignment vertical="center"/>
    </xf>
    <xf numFmtId="0" fontId="7" fillId="4" borderId="2" xfId="2" applyFont="1" applyFill="1" applyBorder="1" applyAlignment="1">
      <alignment vertical="center"/>
    </xf>
    <xf numFmtId="49" fontId="7" fillId="2" borderId="1" xfId="2" applyNumberFormat="1" applyFont="1" applyFill="1" applyBorder="1" applyAlignment="1" applyProtection="1">
      <alignment vertical="center"/>
      <protection locked="0"/>
    </xf>
    <xf numFmtId="0" fontId="7" fillId="0" borderId="0" xfId="2" applyFont="1" applyBorder="1" applyAlignment="1">
      <alignment vertical="center"/>
    </xf>
    <xf numFmtId="0" fontId="7" fillId="4" borderId="0" xfId="2" applyFont="1" applyFill="1" applyBorder="1" applyAlignment="1">
      <alignment vertical="center"/>
    </xf>
    <xf numFmtId="3" fontId="7" fillId="5" borderId="9" xfId="2" applyNumberFormat="1" applyFont="1" applyFill="1" applyBorder="1" applyAlignment="1">
      <alignment horizontal="center" vertical="center"/>
    </xf>
    <xf numFmtId="3" fontId="7" fillId="5" borderId="0" xfId="2" applyNumberFormat="1" applyFont="1" applyFill="1" applyBorder="1" applyAlignment="1">
      <alignment horizontal="center" vertical="center"/>
    </xf>
    <xf numFmtId="3" fontId="7" fillId="5" borderId="4" xfId="2" applyNumberFormat="1" applyFont="1" applyFill="1" applyBorder="1" applyAlignment="1">
      <alignment horizontal="center" vertical="center"/>
    </xf>
    <xf numFmtId="3" fontId="7" fillId="6" borderId="9" xfId="2" applyNumberFormat="1" applyFont="1" applyFill="1" applyBorder="1" applyAlignment="1">
      <alignment horizontal="center" vertical="center"/>
    </xf>
    <xf numFmtId="3" fontId="7" fillId="6" borderId="0" xfId="2" applyNumberFormat="1" applyFont="1" applyFill="1" applyBorder="1" applyAlignment="1">
      <alignment horizontal="center" vertical="center"/>
    </xf>
    <xf numFmtId="3" fontId="7" fillId="6" borderId="4" xfId="2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0" fontId="7" fillId="4" borderId="4" xfId="2" applyFont="1" applyFill="1" applyBorder="1" applyAlignment="1">
      <alignment vertical="center"/>
    </xf>
    <xf numFmtId="49" fontId="7" fillId="2" borderId="9" xfId="2" applyNumberFormat="1" applyFont="1" applyFill="1" applyBorder="1" applyAlignment="1" applyProtection="1">
      <alignment vertical="center"/>
      <protection locked="0"/>
    </xf>
    <xf numFmtId="0" fontId="7" fillId="4" borderId="12" xfId="2" applyFont="1" applyFill="1" applyBorder="1" applyAlignment="1">
      <alignment vertical="center"/>
    </xf>
    <xf numFmtId="165" fontId="7" fillId="4" borderId="2" xfId="2" applyNumberFormat="1" applyFont="1" applyFill="1" applyBorder="1" applyAlignment="1">
      <alignment horizontal="center" vertical="center"/>
    </xf>
    <xf numFmtId="3" fontId="4" fillId="2" borderId="9" xfId="2" applyNumberFormat="1" applyFont="1" applyFill="1" applyBorder="1" applyAlignment="1">
      <alignment horizontal="left" vertical="center" indent="1"/>
    </xf>
    <xf numFmtId="0" fontId="7" fillId="5" borderId="9" xfId="2" applyFont="1" applyFill="1" applyBorder="1" applyAlignment="1">
      <alignment vertical="center"/>
    </xf>
    <xf numFmtId="0" fontId="7" fillId="5" borderId="0" xfId="2" applyFont="1" applyFill="1" applyBorder="1" applyAlignment="1">
      <alignment vertical="center"/>
    </xf>
    <xf numFmtId="0" fontId="7" fillId="5" borderId="4" xfId="2" applyFont="1" applyFill="1" applyBorder="1" applyAlignment="1">
      <alignment vertical="center"/>
    </xf>
    <xf numFmtId="0" fontId="7" fillId="6" borderId="9" xfId="2" applyFont="1" applyFill="1" applyBorder="1" applyAlignment="1">
      <alignment vertical="center"/>
    </xf>
    <xf numFmtId="0" fontId="7" fillId="6" borderId="0" xfId="2" applyFont="1" applyFill="1" applyBorder="1" applyAlignment="1">
      <alignment vertical="center"/>
    </xf>
    <xf numFmtId="0" fontId="7" fillId="6" borderId="4" xfId="2" applyFont="1" applyFill="1" applyBorder="1" applyAlignment="1">
      <alignment vertical="center"/>
    </xf>
    <xf numFmtId="0" fontId="9" fillId="7" borderId="9" xfId="2" applyFont="1" applyFill="1" applyBorder="1" applyAlignment="1">
      <alignment vertical="center"/>
    </xf>
    <xf numFmtId="3" fontId="4" fillId="2" borderId="1" xfId="2" applyNumberFormat="1" applyFont="1" applyFill="1" applyBorder="1" applyAlignment="1">
      <alignment vertical="center"/>
    </xf>
    <xf numFmtId="166" fontId="7" fillId="4" borderId="2" xfId="2" applyNumberFormat="1" applyFont="1" applyFill="1" applyBorder="1" applyAlignment="1">
      <alignment horizontal="center" vertical="center"/>
    </xf>
    <xf numFmtId="0" fontId="11" fillId="2" borderId="9" xfId="2" applyFont="1" applyFill="1" applyBorder="1" applyAlignment="1">
      <alignment vertical="center"/>
    </xf>
    <xf numFmtId="3" fontId="12" fillId="5" borderId="9" xfId="2" applyNumberFormat="1" applyFont="1" applyFill="1" applyBorder="1" applyAlignment="1">
      <alignment horizontal="center" vertical="center"/>
    </xf>
    <xf numFmtId="3" fontId="12" fillId="5" borderId="0" xfId="2" applyNumberFormat="1" applyFont="1" applyFill="1" applyBorder="1" applyAlignment="1">
      <alignment horizontal="center" vertical="center"/>
    </xf>
    <xf numFmtId="3" fontId="12" fillId="5" borderId="4" xfId="2" applyNumberFormat="1" applyFont="1" applyFill="1" applyBorder="1" applyAlignment="1">
      <alignment horizontal="center" vertical="center"/>
    </xf>
    <xf numFmtId="49" fontId="12" fillId="2" borderId="9" xfId="2" applyNumberFormat="1" applyFont="1" applyFill="1" applyBorder="1" applyAlignment="1" applyProtection="1">
      <alignment horizontal="left" vertical="center" indent="1"/>
      <protection locked="0"/>
    </xf>
    <xf numFmtId="0" fontId="7" fillId="4" borderId="15" xfId="2" applyFont="1" applyFill="1" applyBorder="1" applyAlignment="1">
      <alignment vertical="center"/>
    </xf>
    <xf numFmtId="3" fontId="12" fillId="5" borderId="13" xfId="2" applyNumberFormat="1" applyFont="1" applyFill="1" applyBorder="1" applyAlignment="1">
      <alignment horizontal="center" vertical="center"/>
    </xf>
    <xf numFmtId="3" fontId="12" fillId="5" borderId="15" xfId="2" applyNumberFormat="1" applyFont="1" applyFill="1" applyBorder="1" applyAlignment="1">
      <alignment horizontal="center" vertical="center"/>
    </xf>
    <xf numFmtId="3" fontId="12" fillId="5" borderId="11" xfId="2" applyNumberFormat="1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vertical="center"/>
    </xf>
    <xf numFmtId="49" fontId="12" fillId="2" borderId="13" xfId="2" applyNumberFormat="1" applyFont="1" applyFill="1" applyBorder="1" applyAlignment="1" applyProtection="1">
      <alignment horizontal="left" vertical="center" indent="1"/>
      <protection locked="0"/>
    </xf>
    <xf numFmtId="3" fontId="8" fillId="4" borderId="14" xfId="2" applyNumberFormat="1" applyFont="1" applyFill="1" applyBorder="1" applyAlignment="1">
      <alignment horizontal="center" vertical="center"/>
    </xf>
    <xf numFmtId="3" fontId="7" fillId="5" borderId="8" xfId="2" applyNumberFormat="1" applyFont="1" applyFill="1" applyBorder="1" applyAlignment="1">
      <alignment horizontal="center" vertical="center"/>
    </xf>
    <xf numFmtId="3" fontId="7" fillId="5" borderId="14" xfId="2" applyNumberFormat="1" applyFont="1" applyFill="1" applyBorder="1" applyAlignment="1">
      <alignment horizontal="center" vertical="center"/>
    </xf>
    <xf numFmtId="3" fontId="7" fillId="5" borderId="3" xfId="2" applyNumberFormat="1" applyFont="1" applyFill="1" applyBorder="1" applyAlignment="1">
      <alignment horizontal="center" vertical="center"/>
    </xf>
    <xf numFmtId="0" fontId="7" fillId="0" borderId="14" xfId="2" applyFont="1" applyBorder="1" applyAlignment="1">
      <alignment vertical="center"/>
    </xf>
    <xf numFmtId="0" fontId="7" fillId="0" borderId="7" xfId="2" applyFont="1" applyBorder="1" applyAlignment="1">
      <alignment vertical="center"/>
    </xf>
    <xf numFmtId="0" fontId="7" fillId="2" borderId="8" xfId="2" applyFont="1" applyFill="1" applyBorder="1" applyAlignment="1">
      <alignment vertical="center"/>
    </xf>
    <xf numFmtId="3" fontId="8" fillId="5" borderId="0" xfId="2" applyNumberFormat="1" applyFont="1" applyFill="1" applyBorder="1" applyAlignment="1">
      <alignment horizontal="center" vertical="center"/>
    </xf>
    <xf numFmtId="3" fontId="8" fillId="5" borderId="4" xfId="2" applyNumberFormat="1" applyFont="1" applyFill="1" applyBorder="1" applyAlignment="1">
      <alignment horizontal="center" vertical="center"/>
    </xf>
    <xf numFmtId="0" fontId="7" fillId="4" borderId="5" xfId="2" applyFont="1" applyFill="1" applyBorder="1"/>
    <xf numFmtId="0" fontId="7" fillId="5" borderId="8" xfId="2" applyFont="1" applyFill="1" applyBorder="1" applyAlignment="1">
      <alignment vertical="center"/>
    </xf>
    <xf numFmtId="0" fontId="7" fillId="5" borderId="14" xfId="2" applyFont="1" applyFill="1" applyBorder="1" applyAlignment="1">
      <alignment vertical="center"/>
    </xf>
    <xf numFmtId="0" fontId="7" fillId="5" borderId="3" xfId="2" applyFont="1" applyFill="1" applyBorder="1" applyAlignment="1">
      <alignment vertical="center"/>
    </xf>
    <xf numFmtId="3" fontId="8" fillId="5" borderId="0" xfId="2" applyNumberFormat="1" applyFont="1" applyFill="1" applyBorder="1" applyAlignment="1">
      <alignment horizontal="center"/>
    </xf>
    <xf numFmtId="3" fontId="8" fillId="5" borderId="4" xfId="2" applyNumberFormat="1" applyFont="1" applyFill="1" applyBorder="1" applyAlignment="1">
      <alignment horizontal="center"/>
    </xf>
    <xf numFmtId="0" fontId="5" fillId="2" borderId="12" xfId="2" quotePrefix="1" applyFont="1" applyFill="1" applyBorder="1" applyAlignment="1">
      <alignment horizontal="center" vertical="center"/>
    </xf>
    <xf numFmtId="0" fontId="5" fillId="9" borderId="1" xfId="2" applyFont="1" applyFill="1" applyBorder="1" applyAlignment="1">
      <alignment horizontal="center" vertical="center"/>
    </xf>
    <xf numFmtId="167" fontId="5" fillId="9" borderId="12" xfId="2" applyNumberFormat="1" applyFont="1" applyFill="1" applyBorder="1" applyAlignment="1">
      <alignment horizontal="center" vertical="center"/>
    </xf>
    <xf numFmtId="167" fontId="5" fillId="9" borderId="2" xfId="2" applyNumberFormat="1" applyFont="1" applyFill="1" applyBorder="1" applyAlignment="1">
      <alignment horizontal="center" vertical="center"/>
    </xf>
    <xf numFmtId="0" fontId="7" fillId="4" borderId="8" xfId="2" applyFont="1" applyFill="1" applyBorder="1" applyAlignment="1">
      <alignment vertical="center"/>
    </xf>
    <xf numFmtId="0" fontId="7" fillId="0" borderId="0" xfId="2" applyFont="1" applyAlignment="1">
      <alignment vertical="center"/>
    </xf>
    <xf numFmtId="0" fontId="7" fillId="4" borderId="0" xfId="2" applyFont="1" applyFill="1" applyAlignment="1">
      <alignment vertical="center"/>
    </xf>
    <xf numFmtId="0" fontId="13" fillId="4" borderId="0" xfId="2" applyFont="1" applyFill="1" applyAlignment="1">
      <alignment horizontal="center" vertical="center"/>
    </xf>
    <xf numFmtId="0" fontId="6" fillId="4" borderId="0" xfId="2" applyFont="1" applyFill="1" applyAlignment="1">
      <alignment vertical="center"/>
    </xf>
    <xf numFmtId="0" fontId="5" fillId="2" borderId="0" xfId="2" applyFont="1" applyFill="1" applyAlignment="1">
      <alignment vertical="center"/>
    </xf>
    <xf numFmtId="0" fontId="4" fillId="2" borderId="8" xfId="2" applyFont="1" applyFill="1" applyBorder="1" applyAlignment="1">
      <alignment vertical="center"/>
    </xf>
    <xf numFmtId="167" fontId="5" fillId="11" borderId="2" xfId="2" applyNumberFormat="1" applyFont="1" applyFill="1" applyBorder="1" applyAlignment="1">
      <alignment horizontal="center" vertical="center"/>
    </xf>
    <xf numFmtId="167" fontId="5" fillId="11" borderId="12" xfId="2" applyNumberFormat="1" applyFont="1" applyFill="1" applyBorder="1" applyAlignment="1">
      <alignment horizontal="center" vertical="center"/>
    </xf>
    <xf numFmtId="0" fontId="5" fillId="11" borderId="1" xfId="2" applyFont="1" applyFill="1" applyBorder="1" applyAlignment="1">
      <alignment horizontal="center" vertical="center"/>
    </xf>
    <xf numFmtId="0" fontId="17" fillId="0" borderId="9" xfId="2" applyFont="1" applyFill="1" applyBorder="1" applyAlignment="1">
      <alignment vertical="center"/>
    </xf>
    <xf numFmtId="0" fontId="4" fillId="0" borderId="9" xfId="2" applyFont="1" applyFill="1" applyBorder="1" applyAlignment="1">
      <alignment vertical="center"/>
    </xf>
    <xf numFmtId="0" fontId="4" fillId="0" borderId="1" xfId="2" applyFont="1" applyFill="1" applyBorder="1" applyAlignment="1">
      <alignment vertical="center"/>
    </xf>
    <xf numFmtId="3" fontId="4" fillId="0" borderId="9" xfId="2" applyNumberFormat="1" applyFont="1" applyFill="1" applyBorder="1" applyAlignment="1">
      <alignment horizontal="left" vertical="center"/>
    </xf>
    <xf numFmtId="0" fontId="18" fillId="0" borderId="9" xfId="2" applyFont="1" applyFill="1" applyBorder="1" applyAlignment="1">
      <alignment horizontal="left" vertical="center" indent="1"/>
    </xf>
    <xf numFmtId="0" fontId="3" fillId="0" borderId="9" xfId="2" applyFont="1" applyBorder="1" applyAlignment="1">
      <alignment vertical="center"/>
    </xf>
    <xf numFmtId="167" fontId="5" fillId="10" borderId="2" xfId="2" applyNumberFormat="1" applyFont="1" applyFill="1" applyBorder="1" applyAlignment="1">
      <alignment horizontal="center" vertical="center"/>
    </xf>
    <xf numFmtId="167" fontId="5" fillId="10" borderId="12" xfId="2" applyNumberFormat="1" applyFont="1" applyFill="1" applyBorder="1" applyAlignment="1">
      <alignment horizontal="center" vertical="center"/>
    </xf>
    <xf numFmtId="0" fontId="5" fillId="10" borderId="1" xfId="2" applyFont="1" applyFill="1" applyBorder="1" applyAlignment="1">
      <alignment horizontal="center" vertical="center"/>
    </xf>
    <xf numFmtId="167" fontId="5" fillId="14" borderId="2" xfId="2" applyNumberFormat="1" applyFont="1" applyFill="1" applyBorder="1" applyAlignment="1">
      <alignment horizontal="center" vertical="center"/>
    </xf>
    <xf numFmtId="167" fontId="5" fillId="14" borderId="12" xfId="2" applyNumberFormat="1" applyFont="1" applyFill="1" applyBorder="1" applyAlignment="1">
      <alignment horizontal="center" vertical="center"/>
    </xf>
    <xf numFmtId="0" fontId="5" fillId="14" borderId="1" xfId="2" applyFont="1" applyFill="1" applyBorder="1" applyAlignment="1">
      <alignment horizontal="center" vertical="center"/>
    </xf>
    <xf numFmtId="3" fontId="8" fillId="6" borderId="0" xfId="2" applyNumberFormat="1" applyFont="1" applyFill="1" applyBorder="1" applyAlignment="1">
      <alignment horizontal="center"/>
    </xf>
    <xf numFmtId="3" fontId="8" fillId="6" borderId="0" xfId="2" applyNumberFormat="1" applyFont="1" applyFill="1" applyBorder="1" applyAlignment="1">
      <alignment horizontal="center" vertical="center"/>
    </xf>
    <xf numFmtId="3" fontId="8" fillId="6" borderId="4" xfId="2" applyNumberFormat="1" applyFont="1" applyFill="1" applyBorder="1" applyAlignment="1">
      <alignment horizontal="center" vertical="center"/>
    </xf>
    <xf numFmtId="0" fontId="7" fillId="6" borderId="3" xfId="2" applyFont="1" applyFill="1" applyBorder="1" applyAlignment="1">
      <alignment vertical="center"/>
    </xf>
    <xf numFmtId="0" fontId="7" fillId="6" borderId="14" xfId="2" applyFont="1" applyFill="1" applyBorder="1" applyAlignment="1">
      <alignment vertical="center"/>
    </xf>
    <xf numFmtId="0" fontId="7" fillId="6" borderId="8" xfId="2" applyFont="1" applyFill="1" applyBorder="1" applyAlignment="1">
      <alignment vertical="center"/>
    </xf>
    <xf numFmtId="3" fontId="7" fillId="6" borderId="3" xfId="2" applyNumberFormat="1" applyFont="1" applyFill="1" applyBorder="1" applyAlignment="1">
      <alignment horizontal="center" vertical="center"/>
    </xf>
    <xf numFmtId="3" fontId="7" fillId="6" borderId="14" xfId="2" applyNumberFormat="1" applyFont="1" applyFill="1" applyBorder="1" applyAlignment="1">
      <alignment horizontal="center" vertical="center"/>
    </xf>
    <xf numFmtId="3" fontId="7" fillId="6" borderId="8" xfId="2" applyNumberFormat="1" applyFont="1" applyFill="1" applyBorder="1" applyAlignment="1">
      <alignment horizontal="center" vertical="center"/>
    </xf>
    <xf numFmtId="3" fontId="12" fillId="6" borderId="11" xfId="2" applyNumberFormat="1" applyFont="1" applyFill="1" applyBorder="1" applyAlignment="1">
      <alignment horizontal="center" vertical="center"/>
    </xf>
    <xf numFmtId="3" fontId="12" fillId="6" borderId="15" xfId="2" applyNumberFormat="1" applyFont="1" applyFill="1" applyBorder="1" applyAlignment="1">
      <alignment horizontal="center" vertical="center"/>
    </xf>
    <xf numFmtId="3" fontId="12" fillId="6" borderId="13" xfId="2" applyNumberFormat="1" applyFont="1" applyFill="1" applyBorder="1" applyAlignment="1">
      <alignment horizontal="center" vertical="center"/>
    </xf>
    <xf numFmtId="3" fontId="12" fillId="6" borderId="4" xfId="2" applyNumberFormat="1" applyFont="1" applyFill="1" applyBorder="1" applyAlignment="1">
      <alignment horizontal="center" vertical="center"/>
    </xf>
    <xf numFmtId="3" fontId="12" fillId="6" borderId="0" xfId="2" applyNumberFormat="1" applyFont="1" applyFill="1" applyBorder="1" applyAlignment="1">
      <alignment horizontal="center" vertical="center"/>
    </xf>
    <xf numFmtId="3" fontId="12" fillId="6" borderId="9" xfId="2" applyNumberFormat="1" applyFont="1" applyFill="1" applyBorder="1" applyAlignment="1">
      <alignment horizontal="center" vertical="center"/>
    </xf>
    <xf numFmtId="0" fontId="7" fillId="13" borderId="4" xfId="2" applyFont="1" applyFill="1" applyBorder="1" applyAlignment="1">
      <alignment vertical="center"/>
    </xf>
    <xf numFmtId="0" fontId="7" fillId="13" borderId="0" xfId="2" applyFont="1" applyFill="1" applyBorder="1" applyAlignment="1">
      <alignment vertical="center"/>
    </xf>
    <xf numFmtId="0" fontId="7" fillId="13" borderId="9" xfId="2" applyFont="1" applyFill="1" applyBorder="1" applyAlignment="1">
      <alignment vertical="center"/>
    </xf>
    <xf numFmtId="3" fontId="8" fillId="13" borderId="0" xfId="2" applyNumberFormat="1" applyFont="1" applyFill="1" applyBorder="1" applyAlignment="1">
      <alignment horizontal="center"/>
    </xf>
    <xf numFmtId="3" fontId="7" fillId="13" borderId="9" xfId="2" applyNumberFormat="1" applyFont="1" applyFill="1" applyBorder="1" applyAlignment="1">
      <alignment horizontal="center" vertical="center"/>
    </xf>
    <xf numFmtId="3" fontId="8" fillId="13" borderId="0" xfId="2" applyNumberFormat="1" applyFont="1" applyFill="1" applyBorder="1" applyAlignment="1">
      <alignment horizontal="center" vertical="center"/>
    </xf>
    <xf numFmtId="3" fontId="8" fillId="13" borderId="4" xfId="2" applyNumberFormat="1" applyFont="1" applyFill="1" applyBorder="1" applyAlignment="1">
      <alignment horizontal="center" vertical="center"/>
    </xf>
    <xf numFmtId="3" fontId="7" fillId="13" borderId="2" xfId="2" applyNumberFormat="1" applyFont="1" applyFill="1" applyBorder="1" applyAlignment="1">
      <alignment horizontal="center" vertical="center"/>
    </xf>
    <xf numFmtId="3" fontId="7" fillId="13" borderId="12" xfId="2" applyNumberFormat="1" applyFont="1" applyFill="1" applyBorder="1" applyAlignment="1">
      <alignment horizontal="center" vertical="center"/>
    </xf>
    <xf numFmtId="3" fontId="7" fillId="13" borderId="1" xfId="2" applyNumberFormat="1" applyFont="1" applyFill="1" applyBorder="1" applyAlignment="1">
      <alignment horizontal="center" vertical="center"/>
    </xf>
    <xf numFmtId="0" fontId="7" fillId="13" borderId="3" xfId="2" applyFont="1" applyFill="1" applyBorder="1" applyAlignment="1">
      <alignment vertical="center"/>
    </xf>
    <xf numFmtId="0" fontId="7" fillId="13" borderId="14" xfId="2" applyFont="1" applyFill="1" applyBorder="1" applyAlignment="1">
      <alignment vertical="center"/>
    </xf>
    <xf numFmtId="0" fontId="7" fillId="13" borderId="8" xfId="2" applyFont="1" applyFill="1" applyBorder="1" applyAlignment="1">
      <alignment vertical="center"/>
    </xf>
    <xf numFmtId="3" fontId="7" fillId="13" borderId="4" xfId="2" applyNumberFormat="1" applyFont="1" applyFill="1" applyBorder="1" applyAlignment="1">
      <alignment horizontal="center" vertical="center"/>
    </xf>
    <xf numFmtId="3" fontId="7" fillId="13" borderId="0" xfId="2" applyNumberFormat="1" applyFont="1" applyFill="1" applyBorder="1" applyAlignment="1">
      <alignment horizontal="center" vertical="center"/>
    </xf>
    <xf numFmtId="3" fontId="7" fillId="13" borderId="3" xfId="2" applyNumberFormat="1" applyFont="1" applyFill="1" applyBorder="1" applyAlignment="1">
      <alignment horizontal="center" vertical="center"/>
    </xf>
    <xf numFmtId="3" fontId="7" fillId="13" borderId="14" xfId="2" applyNumberFormat="1" applyFont="1" applyFill="1" applyBorder="1" applyAlignment="1">
      <alignment horizontal="center" vertical="center"/>
    </xf>
    <xf numFmtId="3" fontId="7" fillId="13" borderId="8" xfId="2" applyNumberFormat="1" applyFont="1" applyFill="1" applyBorder="1" applyAlignment="1">
      <alignment horizontal="center" vertical="center"/>
    </xf>
    <xf numFmtId="3" fontId="12" fillId="13" borderId="11" xfId="2" applyNumberFormat="1" applyFont="1" applyFill="1" applyBorder="1" applyAlignment="1">
      <alignment horizontal="center" vertical="center"/>
    </xf>
    <xf numFmtId="3" fontId="12" fillId="13" borderId="15" xfId="2" applyNumberFormat="1" applyFont="1" applyFill="1" applyBorder="1" applyAlignment="1">
      <alignment horizontal="center" vertical="center"/>
    </xf>
    <xf numFmtId="3" fontId="12" fillId="13" borderId="13" xfId="2" applyNumberFormat="1" applyFont="1" applyFill="1" applyBorder="1" applyAlignment="1">
      <alignment horizontal="center" vertical="center"/>
    </xf>
    <xf numFmtId="3" fontId="12" fillId="13" borderId="4" xfId="2" applyNumberFormat="1" applyFont="1" applyFill="1" applyBorder="1" applyAlignment="1">
      <alignment horizontal="center" vertical="center"/>
    </xf>
    <xf numFmtId="3" fontId="12" fillId="13" borderId="0" xfId="2" applyNumberFormat="1" applyFont="1" applyFill="1" applyBorder="1" applyAlignment="1">
      <alignment horizontal="center" vertical="center"/>
    </xf>
    <xf numFmtId="3" fontId="12" fillId="13" borderId="9" xfId="2" applyNumberFormat="1" applyFont="1" applyFill="1" applyBorder="1" applyAlignment="1">
      <alignment horizontal="center" vertical="center"/>
    </xf>
    <xf numFmtId="3" fontId="7" fillId="13" borderId="6" xfId="2" applyNumberFormat="1" applyFont="1" applyFill="1" applyBorder="1" applyAlignment="1">
      <alignment horizontal="center" vertical="center"/>
    </xf>
    <xf numFmtId="3" fontId="8" fillId="13" borderId="4" xfId="2" applyNumberFormat="1" applyFont="1" applyFill="1" applyBorder="1" applyAlignment="1">
      <alignment horizontal="center"/>
    </xf>
    <xf numFmtId="167" fontId="5" fillId="9" borderId="6" xfId="2" applyNumberFormat="1" applyFont="1" applyFill="1" applyBorder="1" applyAlignment="1">
      <alignment horizontal="center" vertical="center"/>
    </xf>
    <xf numFmtId="167" fontId="5" fillId="10" borderId="6" xfId="2" applyNumberFormat="1" applyFont="1" applyFill="1" applyBorder="1" applyAlignment="1">
      <alignment horizontal="center" vertical="center"/>
    </xf>
    <xf numFmtId="3" fontId="8" fillId="6" borderId="4" xfId="2" applyNumberFormat="1" applyFont="1" applyFill="1" applyBorder="1" applyAlignment="1">
      <alignment horizontal="center"/>
    </xf>
    <xf numFmtId="0" fontId="7" fillId="15" borderId="4" xfId="2" applyFont="1" applyFill="1" applyBorder="1" applyAlignment="1">
      <alignment vertical="center"/>
    </xf>
    <xf numFmtId="0" fontId="7" fillId="15" borderId="0" xfId="2" applyFont="1" applyFill="1" applyBorder="1" applyAlignment="1">
      <alignment vertical="center"/>
    </xf>
    <xf numFmtId="0" fontId="7" fillId="15" borderId="9" xfId="2" applyFont="1" applyFill="1" applyBorder="1" applyAlignment="1">
      <alignment vertical="center"/>
    </xf>
    <xf numFmtId="3" fontId="8" fillId="15" borderId="4" xfId="2" applyNumberFormat="1" applyFont="1" applyFill="1" applyBorder="1" applyAlignment="1">
      <alignment horizontal="center"/>
    </xf>
    <xf numFmtId="3" fontId="8" fillId="15" borderId="0" xfId="2" applyNumberFormat="1" applyFont="1" applyFill="1" applyBorder="1" applyAlignment="1">
      <alignment horizontal="center"/>
    </xf>
    <xf numFmtId="3" fontId="7" fillId="15" borderId="9" xfId="2" applyNumberFormat="1" applyFont="1" applyFill="1" applyBorder="1" applyAlignment="1">
      <alignment horizontal="center" vertical="center"/>
    </xf>
    <xf numFmtId="3" fontId="8" fillId="15" borderId="4" xfId="2" applyNumberFormat="1" applyFont="1" applyFill="1" applyBorder="1" applyAlignment="1">
      <alignment horizontal="center" vertical="center"/>
    </xf>
    <xf numFmtId="3" fontId="8" fillId="15" borderId="0" xfId="2" applyNumberFormat="1" applyFont="1" applyFill="1" applyBorder="1" applyAlignment="1">
      <alignment horizontal="center" vertical="center"/>
    </xf>
    <xf numFmtId="3" fontId="7" fillId="15" borderId="2" xfId="2" applyNumberFormat="1" applyFont="1" applyFill="1" applyBorder="1" applyAlignment="1">
      <alignment horizontal="center" vertical="center"/>
    </xf>
    <xf numFmtId="3" fontId="7" fillId="15" borderId="12" xfId="2" applyNumberFormat="1" applyFont="1" applyFill="1" applyBorder="1" applyAlignment="1">
      <alignment horizontal="center" vertical="center"/>
    </xf>
    <xf numFmtId="3" fontId="7" fillId="15" borderId="1" xfId="2" applyNumberFormat="1" applyFont="1" applyFill="1" applyBorder="1" applyAlignment="1">
      <alignment horizontal="center" vertical="center"/>
    </xf>
    <xf numFmtId="0" fontId="7" fillId="15" borderId="3" xfId="2" applyFont="1" applyFill="1" applyBorder="1" applyAlignment="1">
      <alignment vertical="center"/>
    </xf>
    <xf numFmtId="0" fontId="7" fillId="15" borderId="14" xfId="2" applyFont="1" applyFill="1" applyBorder="1" applyAlignment="1">
      <alignment vertical="center"/>
    </xf>
    <xf numFmtId="0" fontId="7" fillId="15" borderId="8" xfId="2" applyFont="1" applyFill="1" applyBorder="1" applyAlignment="1">
      <alignment vertical="center"/>
    </xf>
    <xf numFmtId="3" fontId="7" fillId="15" borderId="4" xfId="2" applyNumberFormat="1" applyFont="1" applyFill="1" applyBorder="1" applyAlignment="1">
      <alignment horizontal="center" vertical="center"/>
    </xf>
    <xf numFmtId="3" fontId="7" fillId="15" borderId="0" xfId="2" applyNumberFormat="1" applyFont="1" applyFill="1" applyBorder="1" applyAlignment="1">
      <alignment horizontal="center" vertical="center"/>
    </xf>
    <xf numFmtId="3" fontId="7" fillId="15" borderId="3" xfId="2" applyNumberFormat="1" applyFont="1" applyFill="1" applyBorder="1" applyAlignment="1">
      <alignment horizontal="center" vertical="center"/>
    </xf>
    <xf numFmtId="3" fontId="7" fillId="15" borderId="14" xfId="2" applyNumberFormat="1" applyFont="1" applyFill="1" applyBorder="1" applyAlignment="1">
      <alignment horizontal="center" vertical="center"/>
    </xf>
    <xf numFmtId="3" fontId="7" fillId="15" borderId="8" xfId="2" applyNumberFormat="1" applyFont="1" applyFill="1" applyBorder="1" applyAlignment="1">
      <alignment horizontal="center" vertical="center"/>
    </xf>
    <xf numFmtId="3" fontId="12" fillId="15" borderId="11" xfId="2" applyNumberFormat="1" applyFont="1" applyFill="1" applyBorder="1" applyAlignment="1">
      <alignment horizontal="center" vertical="center"/>
    </xf>
    <xf numFmtId="3" fontId="12" fillId="15" borderId="15" xfId="2" applyNumberFormat="1" applyFont="1" applyFill="1" applyBorder="1" applyAlignment="1">
      <alignment horizontal="center" vertical="center"/>
    </xf>
    <xf numFmtId="3" fontId="12" fillId="15" borderId="13" xfId="2" applyNumberFormat="1" applyFont="1" applyFill="1" applyBorder="1" applyAlignment="1">
      <alignment horizontal="center" vertical="center"/>
    </xf>
    <xf numFmtId="3" fontId="12" fillId="15" borderId="4" xfId="2" applyNumberFormat="1" applyFont="1" applyFill="1" applyBorder="1" applyAlignment="1">
      <alignment horizontal="center" vertical="center"/>
    </xf>
    <xf numFmtId="3" fontId="12" fillId="15" borderId="0" xfId="2" applyNumberFormat="1" applyFont="1" applyFill="1" applyBorder="1" applyAlignment="1">
      <alignment horizontal="center" vertical="center"/>
    </xf>
    <xf numFmtId="3" fontId="12" fillId="15" borderId="9" xfId="2" applyNumberFormat="1" applyFont="1" applyFill="1" applyBorder="1" applyAlignment="1">
      <alignment horizontal="center" vertical="center"/>
    </xf>
    <xf numFmtId="3" fontId="7" fillId="15" borderId="6" xfId="2" applyNumberFormat="1" applyFont="1" applyFill="1" applyBorder="1" applyAlignment="1">
      <alignment horizontal="center" vertical="center"/>
    </xf>
    <xf numFmtId="49" fontId="8" fillId="12" borderId="1" xfId="2" applyNumberFormat="1" applyFont="1" applyFill="1" applyBorder="1" applyAlignment="1" applyProtection="1">
      <alignment horizontal="left" vertical="center" indent="1"/>
      <protection locked="0"/>
    </xf>
    <xf numFmtId="9" fontId="10" fillId="16" borderId="2" xfId="2" applyNumberFormat="1" applyFont="1" applyFill="1" applyBorder="1" applyAlignment="1">
      <alignment horizontal="center" vertical="center"/>
    </xf>
    <xf numFmtId="167" fontId="5" fillId="8" borderId="2" xfId="2" applyNumberFormat="1" applyFont="1" applyFill="1" applyBorder="1" applyAlignment="1">
      <alignment horizontal="center" vertical="center"/>
    </xf>
    <xf numFmtId="167" fontId="5" fillId="8" borderId="12" xfId="2" applyNumberFormat="1" applyFont="1" applyFill="1" applyBorder="1" applyAlignment="1">
      <alignment horizontal="center" vertical="center"/>
    </xf>
    <xf numFmtId="0" fontId="5" fillId="8" borderId="1" xfId="2" applyFont="1" applyFill="1" applyBorder="1" applyAlignment="1">
      <alignment horizontal="center" vertical="center"/>
    </xf>
    <xf numFmtId="0" fontId="7" fillId="3" borderId="4" xfId="2" applyFont="1" applyFill="1" applyBorder="1" applyAlignment="1">
      <alignment vertical="center"/>
    </xf>
    <xf numFmtId="0" fontId="7" fillId="3" borderId="0" xfId="2" applyFont="1" applyFill="1" applyBorder="1" applyAlignment="1">
      <alignment vertical="center"/>
    </xf>
    <xf numFmtId="0" fontId="7" fillId="3" borderId="9" xfId="2" applyFont="1" applyFill="1" applyBorder="1" applyAlignment="1">
      <alignment vertical="center"/>
    </xf>
    <xf numFmtId="3" fontId="8" fillId="3" borderId="4" xfId="2" applyNumberFormat="1" applyFont="1" applyFill="1" applyBorder="1" applyAlignment="1">
      <alignment horizontal="center"/>
    </xf>
    <xf numFmtId="3" fontId="8" fillId="3" borderId="0" xfId="2" applyNumberFormat="1" applyFont="1" applyFill="1" applyBorder="1" applyAlignment="1">
      <alignment horizontal="center"/>
    </xf>
    <xf numFmtId="3" fontId="7" fillId="3" borderId="9" xfId="2" applyNumberFormat="1" applyFont="1" applyFill="1" applyBorder="1" applyAlignment="1">
      <alignment horizontal="center" vertical="center"/>
    </xf>
    <xf numFmtId="3" fontId="8" fillId="3" borderId="4" xfId="2" applyNumberFormat="1" applyFont="1" applyFill="1" applyBorder="1" applyAlignment="1">
      <alignment horizontal="center" vertical="center"/>
    </xf>
    <xf numFmtId="3" fontId="8" fillId="3" borderId="0" xfId="2" applyNumberFormat="1" applyFont="1" applyFill="1" applyBorder="1" applyAlignment="1">
      <alignment horizontal="center" vertical="center"/>
    </xf>
    <xf numFmtId="3" fontId="7" fillId="3" borderId="2" xfId="2" applyNumberFormat="1" applyFont="1" applyFill="1" applyBorder="1" applyAlignment="1">
      <alignment horizontal="center" vertical="center"/>
    </xf>
    <xf numFmtId="3" fontId="7" fillId="3" borderId="12" xfId="2" applyNumberFormat="1" applyFont="1" applyFill="1" applyBorder="1" applyAlignment="1">
      <alignment horizontal="center" vertical="center"/>
    </xf>
    <xf numFmtId="3" fontId="7" fillId="3" borderId="1" xfId="2" applyNumberFormat="1" applyFont="1" applyFill="1" applyBorder="1" applyAlignment="1">
      <alignment horizontal="center" vertical="center"/>
    </xf>
    <xf numFmtId="0" fontId="7" fillId="3" borderId="3" xfId="2" applyFont="1" applyFill="1" applyBorder="1" applyAlignment="1">
      <alignment vertical="center"/>
    </xf>
    <xf numFmtId="0" fontId="7" fillId="3" borderId="14" xfId="2" applyFont="1" applyFill="1" applyBorder="1" applyAlignment="1">
      <alignment vertical="center"/>
    </xf>
    <xf numFmtId="0" fontId="7" fillId="3" borderId="8" xfId="2" applyFont="1" applyFill="1" applyBorder="1" applyAlignment="1">
      <alignment vertical="center"/>
    </xf>
    <xf numFmtId="3" fontId="7" fillId="3" borderId="4" xfId="2" applyNumberFormat="1" applyFont="1" applyFill="1" applyBorder="1" applyAlignment="1">
      <alignment horizontal="center" vertical="center"/>
    </xf>
    <xf numFmtId="3" fontId="7" fillId="3" borderId="0" xfId="2" applyNumberFormat="1" applyFont="1" applyFill="1" applyBorder="1" applyAlignment="1">
      <alignment horizontal="center" vertical="center"/>
    </xf>
    <xf numFmtId="3" fontId="12" fillId="3" borderId="11" xfId="2" applyNumberFormat="1" applyFont="1" applyFill="1" applyBorder="1" applyAlignment="1">
      <alignment horizontal="center" vertical="center"/>
    </xf>
    <xf numFmtId="3" fontId="12" fillId="3" borderId="15" xfId="2" applyNumberFormat="1" applyFont="1" applyFill="1" applyBorder="1" applyAlignment="1">
      <alignment horizontal="center" vertical="center"/>
    </xf>
    <xf numFmtId="3" fontId="12" fillId="3" borderId="13" xfId="2" applyNumberFormat="1" applyFont="1" applyFill="1" applyBorder="1" applyAlignment="1">
      <alignment horizontal="center" vertical="center"/>
    </xf>
    <xf numFmtId="3" fontId="12" fillId="3" borderId="4" xfId="2" applyNumberFormat="1" applyFont="1" applyFill="1" applyBorder="1" applyAlignment="1">
      <alignment horizontal="center" vertical="center"/>
    </xf>
    <xf numFmtId="3" fontId="12" fillId="3" borderId="0" xfId="2" applyNumberFormat="1" applyFont="1" applyFill="1" applyBorder="1" applyAlignment="1">
      <alignment horizontal="center" vertical="center"/>
    </xf>
    <xf numFmtId="3" fontId="12" fillId="3" borderId="9" xfId="2" applyNumberFormat="1" applyFont="1" applyFill="1" applyBorder="1" applyAlignment="1">
      <alignment horizontal="center" vertical="center"/>
    </xf>
    <xf numFmtId="3" fontId="7" fillId="3" borderId="6" xfId="2" applyNumberFormat="1" applyFont="1" applyFill="1" applyBorder="1" applyAlignment="1">
      <alignment horizontal="center" vertical="center"/>
    </xf>
    <xf numFmtId="3" fontId="7" fillId="5" borderId="6" xfId="2" applyNumberFormat="1" applyFont="1" applyFill="1" applyBorder="1" applyAlignment="1">
      <alignment horizontal="center" vertical="center"/>
    </xf>
    <xf numFmtId="3" fontId="7" fillId="5" borderId="7" xfId="2" applyNumberFormat="1" applyFont="1" applyFill="1" applyBorder="1" applyAlignment="1">
      <alignment horizontal="center" vertical="center"/>
    </xf>
    <xf numFmtId="3" fontId="12" fillId="5" borderId="10" xfId="2" applyNumberFormat="1" applyFont="1" applyFill="1" applyBorder="1" applyAlignment="1">
      <alignment horizontal="center" vertical="center"/>
    </xf>
    <xf numFmtId="3" fontId="12" fillId="3" borderId="10" xfId="2" applyNumberFormat="1" applyFont="1" applyFill="1" applyBorder="1" applyAlignment="1">
      <alignment horizontal="center" vertical="center"/>
    </xf>
    <xf numFmtId="3" fontId="12" fillId="15" borderId="10" xfId="2" applyNumberFormat="1" applyFont="1" applyFill="1" applyBorder="1" applyAlignment="1">
      <alignment horizontal="center" vertical="center"/>
    </xf>
    <xf numFmtId="3" fontId="12" fillId="13" borderId="10" xfId="2" applyNumberFormat="1" applyFont="1" applyFill="1" applyBorder="1" applyAlignment="1">
      <alignment horizontal="center" vertical="center"/>
    </xf>
    <xf numFmtId="3" fontId="12" fillId="6" borderId="10" xfId="2" applyNumberFormat="1" applyFont="1" applyFill="1" applyBorder="1" applyAlignment="1">
      <alignment horizontal="center" vertical="center"/>
    </xf>
    <xf numFmtId="3" fontId="7" fillId="6" borderId="7" xfId="2" applyNumberFormat="1" applyFont="1" applyFill="1" applyBorder="1" applyAlignment="1">
      <alignment horizontal="center" vertical="center"/>
    </xf>
    <xf numFmtId="3" fontId="7" fillId="6" borderId="6" xfId="2" applyNumberFormat="1" applyFont="1" applyFill="1" applyBorder="1" applyAlignment="1">
      <alignment horizontal="center" vertical="center"/>
    </xf>
    <xf numFmtId="3" fontId="7" fillId="13" borderId="7" xfId="2" applyNumberFormat="1" applyFont="1" applyFill="1" applyBorder="1" applyAlignment="1">
      <alignment horizontal="center" vertical="center"/>
    </xf>
    <xf numFmtId="3" fontId="7" fillId="15" borderId="7" xfId="2" applyNumberFormat="1" applyFont="1" applyFill="1" applyBorder="1" applyAlignment="1">
      <alignment horizontal="center" vertical="center"/>
    </xf>
    <xf numFmtId="171" fontId="21" fillId="0" borderId="0" xfId="20" applyNumberFormat="1" applyFont="1" applyAlignment="1">
      <alignment wrapText="1"/>
    </xf>
    <xf numFmtId="0" fontId="22" fillId="0" borderId="0" xfId="20" applyFont="1" applyAlignment="1">
      <alignment horizontal="left" wrapText="1"/>
    </xf>
    <xf numFmtId="172" fontId="22" fillId="0" borderId="14" xfId="20" applyNumberFormat="1" applyFont="1" applyBorder="1" applyAlignment="1">
      <alignment horizontal="right" wrapText="1"/>
    </xf>
    <xf numFmtId="171" fontId="21" fillId="0" borderId="0" xfId="20" applyNumberFormat="1" applyFont="1" applyAlignment="1">
      <alignment horizontal="right" wrapText="1"/>
    </xf>
    <xf numFmtId="0" fontId="23" fillId="0" borderId="15" xfId="20" applyFont="1" applyBorder="1" applyAlignment="1">
      <alignment horizontal="center" wrapText="1"/>
    </xf>
    <xf numFmtId="0" fontId="15" fillId="0" borderId="0" xfId="20" applyAlignment="1">
      <alignment wrapText="1"/>
    </xf>
    <xf numFmtId="0" fontId="15" fillId="0" borderId="0" xfId="20"/>
    <xf numFmtId="0" fontId="7" fillId="5" borderId="5" xfId="2" applyFont="1" applyFill="1" applyBorder="1" applyAlignment="1">
      <alignment vertical="center"/>
    </xf>
    <xf numFmtId="3" fontId="8" fillId="5" borderId="5" xfId="2" applyNumberFormat="1" applyFont="1" applyFill="1" applyBorder="1" applyAlignment="1">
      <alignment horizontal="center"/>
    </xf>
    <xf numFmtId="3" fontId="8" fillId="5" borderId="5" xfId="2" applyNumberFormat="1" applyFont="1" applyFill="1" applyBorder="1" applyAlignment="1">
      <alignment horizontal="center" vertical="center"/>
    </xf>
    <xf numFmtId="0" fontId="7" fillId="5" borderId="7" xfId="2" applyFont="1" applyFill="1" applyBorder="1" applyAlignment="1">
      <alignment vertical="center"/>
    </xf>
    <xf numFmtId="3" fontId="7" fillId="3" borderId="3" xfId="2" applyNumberFormat="1" applyFont="1" applyFill="1" applyBorder="1" applyAlignment="1">
      <alignment horizontal="center" vertical="center"/>
    </xf>
    <xf numFmtId="3" fontId="7" fillId="3" borderId="14" xfId="2" applyNumberFormat="1" applyFont="1" applyFill="1" applyBorder="1" applyAlignment="1">
      <alignment horizontal="center" vertical="center"/>
    </xf>
    <xf numFmtId="3" fontId="7" fillId="3" borderId="7" xfId="2" applyNumberFormat="1" applyFont="1" applyFill="1" applyBorder="1" applyAlignment="1">
      <alignment horizontal="center" vertical="center"/>
    </xf>
    <xf numFmtId="3" fontId="7" fillId="3" borderId="8" xfId="2" applyNumberFormat="1" applyFont="1" applyFill="1" applyBorder="1" applyAlignment="1">
      <alignment horizontal="center" vertical="center"/>
    </xf>
    <xf numFmtId="0" fontId="17" fillId="0" borderId="4" xfId="2" applyFont="1" applyFill="1" applyBorder="1" applyAlignment="1">
      <alignment vertical="center"/>
    </xf>
    <xf numFmtId="0" fontId="3" fillId="0" borderId="13" xfId="2" applyFont="1" applyBorder="1" applyAlignment="1">
      <alignment vertical="center"/>
    </xf>
    <xf numFmtId="0" fontId="4" fillId="0" borderId="8" xfId="2" applyFont="1" applyFill="1" applyBorder="1" applyAlignment="1">
      <alignment vertical="center"/>
    </xf>
    <xf numFmtId="0" fontId="6" fillId="4" borderId="6" xfId="2" quotePrefix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7" fillId="4" borderId="1" xfId="2" applyFont="1" applyFill="1" applyBorder="1" applyAlignment="1">
      <alignment vertical="center"/>
    </xf>
    <xf numFmtId="165" fontId="8" fillId="16" borderId="6" xfId="2" applyNumberFormat="1" applyFont="1" applyFill="1" applyBorder="1" applyAlignment="1">
      <alignment horizontal="center" vertical="center"/>
    </xf>
    <xf numFmtId="0" fontId="7" fillId="4" borderId="9" xfId="2" applyFont="1" applyFill="1" applyBorder="1" applyAlignment="1">
      <alignment vertical="center"/>
    </xf>
    <xf numFmtId="0" fontId="7" fillId="4" borderId="9" xfId="2" applyFont="1" applyFill="1" applyBorder="1"/>
    <xf numFmtId="0" fontId="7" fillId="4" borderId="13" xfId="2" applyFont="1" applyFill="1" applyBorder="1" applyAlignment="1">
      <alignment vertical="center"/>
    </xf>
    <xf numFmtId="0" fontId="4" fillId="0" borderId="0" xfId="2" applyFont="1" applyFill="1" applyBorder="1"/>
    <xf numFmtId="3" fontId="4" fillId="0" borderId="0" xfId="2" applyNumberFormat="1" applyFont="1" applyFill="1" applyBorder="1" applyAlignment="1">
      <alignment horizontal="center" vertical="center"/>
    </xf>
    <xf numFmtId="9" fontId="18" fillId="0" borderId="0" xfId="2" applyNumberFormat="1" applyFont="1" applyFill="1" applyBorder="1" applyAlignment="1">
      <alignment horizontal="center" vertical="center"/>
    </xf>
    <xf numFmtId="3" fontId="4" fillId="0" borderId="0" xfId="2" applyNumberFormat="1" applyFont="1" applyFill="1" applyBorder="1" applyAlignment="1">
      <alignment horizontal="center"/>
    </xf>
    <xf numFmtId="0" fontId="4" fillId="0" borderId="5" xfId="2" applyFont="1" applyFill="1" applyBorder="1"/>
    <xf numFmtId="3" fontId="4" fillId="0" borderId="5" xfId="2" applyNumberFormat="1" applyFont="1" applyFill="1" applyBorder="1" applyAlignment="1">
      <alignment horizontal="center"/>
    </xf>
    <xf numFmtId="9" fontId="18" fillId="0" borderId="5" xfId="2" applyNumberFormat="1" applyFont="1" applyFill="1" applyBorder="1" applyAlignment="1">
      <alignment horizontal="center" vertical="center"/>
    </xf>
    <xf numFmtId="3" fontId="4" fillId="0" borderId="5" xfId="2" applyNumberFormat="1" applyFont="1" applyFill="1" applyBorder="1" applyAlignment="1">
      <alignment horizontal="center" vertical="center"/>
    </xf>
    <xf numFmtId="0" fontId="4" fillId="0" borderId="4" xfId="2" applyFont="1" applyFill="1" applyBorder="1"/>
    <xf numFmtId="3" fontId="4" fillId="0" borderId="4" xfId="2" applyNumberFormat="1" applyFont="1" applyFill="1" applyBorder="1" applyAlignment="1">
      <alignment horizontal="center"/>
    </xf>
    <xf numFmtId="9" fontId="18" fillId="0" borderId="4" xfId="2" applyNumberFormat="1" applyFont="1" applyFill="1" applyBorder="1" applyAlignment="1">
      <alignment horizontal="center" vertical="center"/>
    </xf>
    <xf numFmtId="3" fontId="4" fillId="0" borderId="4" xfId="2" applyNumberFormat="1" applyFont="1" applyFill="1" applyBorder="1" applyAlignment="1">
      <alignment horizontal="center" vertical="center"/>
    </xf>
    <xf numFmtId="167" fontId="5" fillId="0" borderId="2" xfId="2" applyNumberFormat="1" applyFont="1" applyFill="1" applyBorder="1" applyAlignment="1">
      <alignment horizontal="center" vertical="center"/>
    </xf>
    <xf numFmtId="167" fontId="5" fillId="0" borderId="12" xfId="2" applyNumberFormat="1" applyFont="1" applyFill="1" applyBorder="1" applyAlignment="1">
      <alignment horizontal="center" vertical="center"/>
    </xf>
    <xf numFmtId="167" fontId="5" fillId="0" borderId="6" xfId="2" applyNumberFormat="1" applyFont="1" applyFill="1" applyBorder="1" applyAlignment="1">
      <alignment horizontal="center" vertical="center"/>
    </xf>
    <xf numFmtId="0" fontId="4" fillId="0" borderId="3" xfId="2" applyFont="1" applyFill="1" applyBorder="1"/>
    <xf numFmtId="0" fontId="4" fillId="0" borderId="14" xfId="2" applyFont="1" applyFill="1" applyBorder="1"/>
    <xf numFmtId="0" fontId="4" fillId="0" borderId="7" xfId="2" applyFont="1" applyFill="1" applyBorder="1"/>
    <xf numFmtId="3" fontId="4" fillId="0" borderId="2" xfId="2" applyNumberFormat="1" applyFont="1" applyFill="1" applyBorder="1" applyAlignment="1">
      <alignment horizontal="center"/>
    </xf>
    <xf numFmtId="3" fontId="4" fillId="0" borderId="12" xfId="2" applyNumberFormat="1" applyFont="1" applyFill="1" applyBorder="1" applyAlignment="1">
      <alignment horizontal="center"/>
    </xf>
    <xf numFmtId="3" fontId="4" fillId="0" borderId="6" xfId="2" applyNumberFormat="1" applyFont="1" applyFill="1" applyBorder="1" applyAlignment="1">
      <alignment horizontal="center"/>
    </xf>
    <xf numFmtId="3" fontId="4" fillId="0" borderId="12" xfId="2" applyNumberFormat="1" applyFont="1" applyFill="1" applyBorder="1" applyAlignment="1">
      <alignment horizontal="center" vertical="center"/>
    </xf>
    <xf numFmtId="3" fontId="4" fillId="0" borderId="6" xfId="2" applyNumberFormat="1" applyFont="1" applyFill="1" applyBorder="1" applyAlignment="1">
      <alignment horizontal="center" vertical="center"/>
    </xf>
    <xf numFmtId="3" fontId="4" fillId="0" borderId="2" xfId="2" applyNumberFormat="1" applyFont="1" applyFill="1" applyBorder="1" applyAlignment="1">
      <alignment horizontal="center" vertical="center"/>
    </xf>
    <xf numFmtId="3" fontId="3" fillId="0" borderId="0" xfId="2" applyNumberFormat="1" applyFont="1" applyFill="1" applyBorder="1" applyAlignment="1">
      <alignment horizontal="center" vertical="center"/>
    </xf>
    <xf numFmtId="3" fontId="3" fillId="0" borderId="4" xfId="2" applyNumberFormat="1" applyFont="1" applyFill="1" applyBorder="1" applyAlignment="1">
      <alignment horizontal="center" vertical="center"/>
    </xf>
    <xf numFmtId="3" fontId="3" fillId="0" borderId="5" xfId="2" applyNumberFormat="1" applyFont="1" applyFill="1" applyBorder="1" applyAlignment="1">
      <alignment horizontal="center" vertical="center"/>
    </xf>
    <xf numFmtId="3" fontId="3" fillId="0" borderId="15" xfId="2" applyNumberFormat="1" applyFont="1" applyFill="1" applyBorder="1" applyAlignment="1">
      <alignment horizontal="center" vertical="center"/>
    </xf>
    <xf numFmtId="3" fontId="3" fillId="0" borderId="11" xfId="2" applyNumberFormat="1" applyFont="1" applyFill="1" applyBorder="1" applyAlignment="1">
      <alignment horizontal="center" vertical="center"/>
    </xf>
    <xf numFmtId="3" fontId="3" fillId="0" borderId="10" xfId="2" applyNumberFormat="1" applyFont="1" applyFill="1" applyBorder="1" applyAlignment="1">
      <alignment horizontal="center" vertical="center"/>
    </xf>
    <xf numFmtId="0" fontId="4" fillId="2" borderId="14" xfId="2" applyFont="1" applyFill="1" applyBorder="1" applyAlignment="1">
      <alignment vertical="center"/>
    </xf>
    <xf numFmtId="0" fontId="4" fillId="2" borderId="7" xfId="2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174" fontId="4" fillId="0" borderId="0" xfId="42" applyNumberFormat="1" applyFont="1" applyFill="1" applyBorder="1" applyAlignment="1">
      <alignment vertical="center"/>
    </xf>
    <xf numFmtId="174" fontId="4" fillId="0" borderId="5" xfId="42" applyNumberFormat="1" applyFont="1" applyFill="1" applyBorder="1" applyAlignment="1">
      <alignment vertical="center"/>
    </xf>
    <xf numFmtId="174" fontId="4" fillId="2" borderId="0" xfId="42" applyNumberFormat="1" applyFont="1" applyFill="1" applyBorder="1" applyAlignment="1">
      <alignment vertical="center"/>
    </xf>
    <xf numFmtId="174" fontId="4" fillId="2" borderId="5" xfId="42" applyNumberFormat="1" applyFont="1" applyFill="1" applyBorder="1" applyAlignment="1">
      <alignment vertical="center"/>
    </xf>
    <xf numFmtId="0" fontId="4" fillId="2" borderId="15" xfId="2" applyFont="1" applyFill="1" applyBorder="1" applyAlignment="1">
      <alignment vertical="center"/>
    </xf>
    <xf numFmtId="0" fontId="4" fillId="2" borderId="10" xfId="2" applyFont="1" applyFill="1" applyBorder="1" applyAlignment="1">
      <alignment vertical="center"/>
    </xf>
    <xf numFmtId="0" fontId="4" fillId="0" borderId="13" xfId="2" applyFont="1" applyFill="1" applyBorder="1" applyAlignment="1">
      <alignment vertical="center"/>
    </xf>
    <xf numFmtId="174" fontId="4" fillId="0" borderId="4" xfId="42" applyNumberFormat="1" applyFont="1" applyFill="1" applyBorder="1" applyAlignment="1">
      <alignment vertical="center"/>
    </xf>
    <xf numFmtId="174" fontId="4" fillId="2" borderId="4" xfId="42" applyNumberFormat="1" applyFont="1" applyFill="1" applyBorder="1" applyAlignment="1">
      <alignment vertical="center"/>
    </xf>
    <xf numFmtId="0" fontId="4" fillId="2" borderId="4" xfId="2" applyFont="1" applyFill="1" applyBorder="1" applyAlignment="1">
      <alignment vertical="center"/>
    </xf>
    <xf numFmtId="0" fontId="4" fillId="2" borderId="11" xfId="2" applyFont="1" applyFill="1" applyBorder="1" applyAlignment="1">
      <alignment vertical="center"/>
    </xf>
    <xf numFmtId="175" fontId="5" fillId="0" borderId="12" xfId="2" applyNumberFormat="1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/>
    </xf>
    <xf numFmtId="0" fontId="6" fillId="4" borderId="12" xfId="2" applyFont="1" applyFill="1" applyBorder="1" applyAlignment="1">
      <alignment horizontal="center"/>
    </xf>
    <xf numFmtId="0" fontId="6" fillId="4" borderId="6" xfId="2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 vertical="center"/>
    </xf>
    <xf numFmtId="0" fontId="25" fillId="0" borderId="0" xfId="20" applyFont="1" applyAlignment="1">
      <alignment horizontal="center"/>
    </xf>
    <xf numFmtId="0" fontId="15" fillId="0" borderId="0" xfId="20"/>
    <xf numFmtId="0" fontId="24" fillId="0" borderId="0" xfId="20" applyFont="1" applyAlignment="1">
      <alignment horizontal="center"/>
    </xf>
    <xf numFmtId="0" fontId="21" fillId="0" borderId="0" xfId="20" applyFont="1" applyAlignment="1">
      <alignment horizontal="center"/>
    </xf>
    <xf numFmtId="0" fontId="28" fillId="2" borderId="0" xfId="2" applyFont="1" applyFill="1" applyBorder="1" applyAlignment="1">
      <alignment vertical="center"/>
    </xf>
    <xf numFmtId="0" fontId="29" fillId="2" borderId="0" xfId="0" applyFont="1" applyFill="1" applyAlignment="1"/>
    <xf numFmtId="0" fontId="30" fillId="2" borderId="0" xfId="0" applyFont="1" applyFill="1" applyAlignment="1"/>
    <xf numFmtId="0" fontId="31" fillId="0" borderId="0" xfId="0" applyFont="1" applyAlignment="1"/>
    <xf numFmtId="0" fontId="28" fillId="0" borderId="0" xfId="0" applyFont="1" applyAlignment="1"/>
    <xf numFmtId="0" fontId="28" fillId="0" borderId="0" xfId="2" applyFont="1" applyFill="1" applyBorder="1" applyAlignment="1">
      <alignment vertical="center"/>
    </xf>
    <xf numFmtId="0" fontId="28" fillId="17" borderId="0" xfId="2" applyFont="1" applyFill="1" applyBorder="1" applyAlignment="1">
      <alignment vertical="center"/>
    </xf>
    <xf numFmtId="0" fontId="31" fillId="0" borderId="0" xfId="0" applyFont="1" applyAlignment="1">
      <alignment wrapText="1"/>
    </xf>
    <xf numFmtId="0" fontId="32" fillId="0" borderId="0" xfId="43" applyFont="1" applyAlignment="1">
      <alignment wrapText="1"/>
    </xf>
    <xf numFmtId="0" fontId="33" fillId="2" borderId="0" xfId="0" applyFont="1" applyFill="1" applyAlignment="1"/>
    <xf numFmtId="0" fontId="34" fillId="0" borderId="0" xfId="0" applyFont="1" applyAlignment="1">
      <alignment wrapText="1"/>
    </xf>
    <xf numFmtId="0" fontId="31" fillId="0" borderId="0" xfId="0" quotePrefix="1" applyFont="1" applyAlignment="1">
      <alignment wrapText="1"/>
    </xf>
    <xf numFmtId="0" fontId="31" fillId="0" borderId="0" xfId="0" applyFont="1" applyAlignment="1">
      <alignment horizontal="left" wrapText="1" indent="2"/>
    </xf>
    <xf numFmtId="0" fontId="31" fillId="0" borderId="0" xfId="0" applyFont="1" applyAlignment="1">
      <alignment horizontal="left" wrapText="1"/>
    </xf>
    <xf numFmtId="0" fontId="35" fillId="0" borderId="0" xfId="0" applyFont="1" applyAlignment="1">
      <alignment wrapText="1"/>
    </xf>
    <xf numFmtId="0" fontId="34" fillId="0" borderId="0" xfId="0" applyFont="1" applyAlignment="1">
      <alignment horizontal="left" wrapText="1" indent="1"/>
    </xf>
    <xf numFmtId="0" fontId="31" fillId="0" borderId="0" xfId="0" applyFont="1" applyAlignment="1">
      <alignment horizontal="left" wrapText="1" indent="1"/>
    </xf>
    <xf numFmtId="9" fontId="28" fillId="0" borderId="0" xfId="0" applyNumberFormat="1" applyFont="1" applyAlignment="1"/>
    <xf numFmtId="43" fontId="36" fillId="2" borderId="0" xfId="42" applyFont="1" applyFill="1" applyBorder="1" applyAlignment="1">
      <alignment vertical="center"/>
    </xf>
    <xf numFmtId="0" fontId="37" fillId="2" borderId="0" xfId="2" applyFont="1" applyFill="1" applyBorder="1" applyAlignment="1">
      <alignment vertical="center"/>
    </xf>
    <xf numFmtId="0" fontId="39" fillId="0" borderId="0" xfId="2" applyFont="1" applyBorder="1" applyAlignment="1">
      <alignment vertical="center"/>
    </xf>
    <xf numFmtId="0" fontId="39" fillId="0" borderId="0" xfId="2" applyFont="1" applyFill="1" applyBorder="1" applyAlignment="1">
      <alignment vertical="center"/>
    </xf>
    <xf numFmtId="0" fontId="39" fillId="2" borderId="0" xfId="2" applyFont="1" applyFill="1" applyBorder="1" applyAlignment="1">
      <alignment vertical="center"/>
    </xf>
    <xf numFmtId="0" fontId="40" fillId="18" borderId="0" xfId="2" quotePrefix="1" applyFont="1" applyFill="1" applyBorder="1" applyAlignment="1">
      <alignment horizontal="center" vertical="center"/>
    </xf>
    <xf numFmtId="0" fontId="40" fillId="2" borderId="0" xfId="2" quotePrefix="1" applyFont="1" applyFill="1" applyBorder="1" applyAlignment="1">
      <alignment horizontal="center" vertical="center"/>
    </xf>
    <xf numFmtId="0" fontId="39" fillId="2" borderId="19" xfId="2" applyFont="1" applyFill="1" applyBorder="1" applyAlignment="1">
      <alignment vertical="center"/>
    </xf>
    <xf numFmtId="0" fontId="41" fillId="0" borderId="19" xfId="2" applyFont="1" applyFill="1" applyBorder="1" applyAlignment="1">
      <alignment horizontal="center" vertical="center"/>
    </xf>
    <xf numFmtId="0" fontId="40" fillId="2" borderId="0" xfId="2" applyFont="1" applyFill="1" applyBorder="1" applyAlignment="1">
      <alignment vertical="center"/>
    </xf>
    <xf numFmtId="0" fontId="40" fillId="2" borderId="0" xfId="2" quotePrefix="1" applyFont="1" applyFill="1" applyBorder="1" applyAlignment="1">
      <alignment horizontal="center" vertical="center"/>
    </xf>
    <xf numFmtId="0" fontId="40" fillId="18" borderId="0" xfId="2" applyFont="1" applyFill="1" applyBorder="1" applyAlignment="1">
      <alignment horizontal="center" vertical="center"/>
    </xf>
    <xf numFmtId="0" fontId="40" fillId="0" borderId="0" xfId="2" applyFont="1" applyFill="1" applyBorder="1" applyAlignment="1">
      <alignment horizontal="center" vertical="center"/>
    </xf>
    <xf numFmtId="0" fontId="41" fillId="18" borderId="0" xfId="2" applyFont="1" applyFill="1" applyBorder="1" applyAlignment="1">
      <alignment horizontal="center" vertical="center"/>
    </xf>
    <xf numFmtId="0" fontId="41" fillId="0" borderId="4" xfId="2" applyFont="1" applyFill="1" applyBorder="1" applyAlignment="1">
      <alignment horizontal="center" vertical="center"/>
    </xf>
    <xf numFmtId="0" fontId="41" fillId="0" borderId="0" xfId="2" applyFont="1" applyFill="1" applyBorder="1" applyAlignment="1">
      <alignment horizontal="center" vertical="center"/>
    </xf>
    <xf numFmtId="0" fontId="41" fillId="0" borderId="5" xfId="2" applyFont="1" applyFill="1" applyBorder="1" applyAlignment="1">
      <alignment horizontal="center" vertical="center"/>
    </xf>
    <xf numFmtId="175" fontId="40" fillId="18" borderId="0" xfId="2" quotePrefix="1" applyNumberFormat="1" applyFont="1" applyFill="1" applyBorder="1" applyAlignment="1">
      <alignment horizontal="center" vertical="center"/>
    </xf>
    <xf numFmtId="175" fontId="40" fillId="2" borderId="0" xfId="2" quotePrefix="1" applyNumberFormat="1" applyFont="1" applyFill="1" applyBorder="1" applyAlignment="1">
      <alignment horizontal="center" vertical="center"/>
    </xf>
    <xf numFmtId="175" fontId="39" fillId="0" borderId="0" xfId="2" applyNumberFormat="1" applyFont="1" applyBorder="1" applyAlignment="1">
      <alignment vertical="center"/>
    </xf>
    <xf numFmtId="175" fontId="40" fillId="0" borderId="0" xfId="2" applyNumberFormat="1" applyFont="1" applyFill="1" applyBorder="1" applyAlignment="1">
      <alignment horizontal="center" vertical="center"/>
    </xf>
    <xf numFmtId="167" fontId="40" fillId="18" borderId="0" xfId="2" applyNumberFormat="1" applyFont="1" applyFill="1" applyBorder="1" applyAlignment="1">
      <alignment horizontal="center" vertical="center"/>
    </xf>
    <xf numFmtId="167" fontId="40" fillId="0" borderId="4" xfId="2" applyNumberFormat="1" applyFont="1" applyFill="1" applyBorder="1" applyAlignment="1">
      <alignment horizontal="center" vertical="center"/>
    </xf>
    <xf numFmtId="167" fontId="40" fillId="0" borderId="0" xfId="2" applyNumberFormat="1" applyFont="1" applyFill="1" applyBorder="1" applyAlignment="1">
      <alignment horizontal="center" vertical="center"/>
    </xf>
    <xf numFmtId="167" fontId="40" fillId="0" borderId="5" xfId="2" applyNumberFormat="1" applyFont="1" applyFill="1" applyBorder="1" applyAlignment="1">
      <alignment horizontal="center" vertical="center"/>
    </xf>
    <xf numFmtId="0" fontId="39" fillId="18" borderId="0" xfId="2" applyFont="1" applyFill="1" applyBorder="1"/>
    <xf numFmtId="0" fontId="39" fillId="2" borderId="0" xfId="2" applyFont="1" applyFill="1" applyBorder="1"/>
    <xf numFmtId="0" fontId="39" fillId="0" borderId="0" xfId="2" applyFont="1" applyFill="1" applyBorder="1"/>
    <xf numFmtId="0" fontId="39" fillId="0" borderId="4" xfId="2" applyFont="1" applyFill="1" applyBorder="1"/>
    <xf numFmtId="0" fontId="39" fillId="0" borderId="5" xfId="2" applyFont="1" applyFill="1" applyBorder="1"/>
    <xf numFmtId="3" fontId="36" fillId="18" borderId="0" xfId="2" applyNumberFormat="1" applyFont="1" applyFill="1" applyBorder="1" applyAlignment="1">
      <alignment horizontal="center"/>
    </xf>
    <xf numFmtId="3" fontId="36" fillId="0" borderId="4" xfId="2" applyNumberFormat="1" applyFont="1" applyFill="1" applyBorder="1" applyAlignment="1">
      <alignment horizontal="center"/>
    </xf>
    <xf numFmtId="3" fontId="36" fillId="0" borderId="0" xfId="2" applyNumberFormat="1" applyFont="1" applyFill="1" applyBorder="1" applyAlignment="1">
      <alignment horizontal="center"/>
    </xf>
    <xf numFmtId="3" fontId="36" fillId="0" borderId="5" xfId="2" applyNumberFormat="1" applyFont="1" applyFill="1" applyBorder="1" applyAlignment="1">
      <alignment horizontal="center"/>
    </xf>
    <xf numFmtId="0" fontId="42" fillId="0" borderId="0" xfId="2" applyFont="1" applyFill="1" applyBorder="1" applyAlignment="1">
      <alignment vertical="center"/>
    </xf>
    <xf numFmtId="0" fontId="40" fillId="0" borderId="0" xfId="2" applyFont="1" applyFill="1" applyBorder="1" applyAlignment="1">
      <alignment vertical="center"/>
    </xf>
    <xf numFmtId="0" fontId="43" fillId="2" borderId="0" xfId="2" applyFont="1" applyFill="1" applyBorder="1" applyAlignment="1">
      <alignment horizontal="right" vertical="center"/>
    </xf>
    <xf numFmtId="0" fontId="40" fillId="18" borderId="0" xfId="2" applyFont="1" applyFill="1" applyBorder="1" applyAlignment="1">
      <alignment vertical="center"/>
    </xf>
    <xf numFmtId="164" fontId="40" fillId="18" borderId="0" xfId="1" applyNumberFormat="1" applyFont="1" applyFill="1" applyBorder="1" applyAlignment="1">
      <alignment horizontal="center" vertical="center"/>
    </xf>
    <xf numFmtId="164" fontId="40" fillId="0" borderId="0" xfId="1" applyNumberFormat="1" applyFont="1" applyFill="1" applyBorder="1" applyAlignment="1">
      <alignment horizontal="center" vertical="center"/>
    </xf>
    <xf numFmtId="164" fontId="40" fillId="0" borderId="0" xfId="1" applyNumberFormat="1" applyFont="1" applyBorder="1" applyAlignment="1">
      <alignment vertical="center"/>
    </xf>
    <xf numFmtId="164" fontId="40" fillId="0" borderId="4" xfId="1" applyNumberFormat="1" applyFont="1" applyFill="1" applyBorder="1" applyAlignment="1">
      <alignment horizontal="center" vertical="center"/>
    </xf>
    <xf numFmtId="164" fontId="40" fillId="0" borderId="5" xfId="1" applyNumberFormat="1" applyFont="1" applyFill="1" applyBorder="1" applyAlignment="1">
      <alignment horizontal="center" vertical="center"/>
    </xf>
    <xf numFmtId="0" fontId="40" fillId="0" borderId="0" xfId="2" applyFont="1" applyBorder="1" applyAlignment="1">
      <alignment vertical="center"/>
    </xf>
    <xf numFmtId="0" fontId="39" fillId="18" borderId="0" xfId="2" applyFont="1" applyFill="1" applyBorder="1" applyAlignment="1">
      <alignment vertical="center"/>
    </xf>
    <xf numFmtId="0" fontId="39" fillId="0" borderId="4" xfId="2" applyFont="1" applyFill="1" applyBorder="1" applyAlignment="1">
      <alignment vertical="center"/>
    </xf>
    <xf numFmtId="0" fontId="39" fillId="0" borderId="5" xfId="2" applyFont="1" applyFill="1" applyBorder="1" applyAlignment="1">
      <alignment vertical="center"/>
    </xf>
    <xf numFmtId="0" fontId="39" fillId="0" borderId="0" xfId="2" applyFont="1" applyFill="1" applyBorder="1" applyAlignment="1">
      <alignment horizontal="left" vertical="center" indent="1"/>
    </xf>
    <xf numFmtId="9" fontId="39" fillId="2" borderId="0" xfId="21" applyFont="1" applyFill="1" applyBorder="1" applyAlignment="1">
      <alignment vertical="center"/>
    </xf>
    <xf numFmtId="164" fontId="39" fillId="18" borderId="0" xfId="1" applyNumberFormat="1" applyFont="1" applyFill="1" applyBorder="1" applyAlignment="1">
      <alignment horizontal="center" vertical="center"/>
    </xf>
    <xf numFmtId="164" fontId="39" fillId="0" borderId="0" xfId="1" applyNumberFormat="1" applyFont="1" applyFill="1" applyBorder="1" applyAlignment="1">
      <alignment horizontal="center" vertical="center"/>
    </xf>
    <xf numFmtId="164" fontId="39" fillId="0" borderId="4" xfId="1" applyNumberFormat="1" applyFont="1" applyFill="1" applyBorder="1" applyAlignment="1">
      <alignment horizontal="center" vertical="center"/>
    </xf>
    <xf numFmtId="164" fontId="39" fillId="0" borderId="5" xfId="1" applyNumberFormat="1" applyFont="1" applyFill="1" applyBorder="1" applyAlignment="1">
      <alignment horizontal="center" vertical="center"/>
    </xf>
    <xf numFmtId="0" fontId="44" fillId="0" borderId="0" xfId="2" applyFont="1" applyBorder="1" applyAlignment="1">
      <alignment vertical="center"/>
    </xf>
    <xf numFmtId="3" fontId="39" fillId="18" borderId="0" xfId="2" applyNumberFormat="1" applyFont="1" applyFill="1" applyBorder="1" applyAlignment="1">
      <alignment horizontal="center" vertical="center"/>
    </xf>
    <xf numFmtId="3" fontId="39" fillId="0" borderId="0" xfId="2" applyNumberFormat="1" applyFont="1" applyFill="1" applyBorder="1" applyAlignment="1">
      <alignment horizontal="center" vertical="center"/>
    </xf>
    <xf numFmtId="3" fontId="39" fillId="18" borderId="0" xfId="2" applyNumberFormat="1" applyFont="1" applyFill="1" applyBorder="1" applyAlignment="1">
      <alignment horizontal="center"/>
    </xf>
    <xf numFmtId="3" fontId="39" fillId="0" borderId="4" xfId="2" applyNumberFormat="1" applyFont="1" applyFill="1" applyBorder="1" applyAlignment="1">
      <alignment horizontal="center"/>
    </xf>
    <xf numFmtId="3" fontId="39" fillId="0" borderId="0" xfId="2" applyNumberFormat="1" applyFont="1" applyFill="1" applyBorder="1" applyAlignment="1">
      <alignment horizontal="center"/>
    </xf>
    <xf numFmtId="3" fontId="39" fillId="0" borderId="5" xfId="2" applyNumberFormat="1" applyFont="1" applyFill="1" applyBorder="1" applyAlignment="1">
      <alignment horizontal="center"/>
    </xf>
    <xf numFmtId="0" fontId="40" fillId="2" borderId="0" xfId="2" applyFont="1" applyFill="1" applyBorder="1"/>
    <xf numFmtId="0" fontId="45" fillId="9" borderId="0" xfId="2" applyFont="1" applyFill="1" applyBorder="1" applyAlignment="1">
      <alignment vertical="center"/>
    </xf>
    <xf numFmtId="174" fontId="46" fillId="0" borderId="0" xfId="42" applyNumberFormat="1" applyFont="1" applyFill="1" applyBorder="1" applyAlignment="1">
      <alignment horizontal="center" vertical="center"/>
    </xf>
    <xf numFmtId="174" fontId="39" fillId="18" borderId="0" xfId="42" applyNumberFormat="1" applyFont="1" applyFill="1" applyBorder="1" applyAlignment="1">
      <alignment horizontal="center" vertical="center"/>
    </xf>
    <xf numFmtId="174" fontId="39" fillId="0" borderId="0" xfId="42" applyNumberFormat="1" applyFont="1" applyFill="1" applyBorder="1" applyAlignment="1">
      <alignment horizontal="center" vertical="center"/>
    </xf>
    <xf numFmtId="0" fontId="47" fillId="0" borderId="0" xfId="2" applyFont="1" applyFill="1" applyBorder="1" applyAlignment="1">
      <alignment horizontal="left" vertical="center" indent="1"/>
    </xf>
    <xf numFmtId="9" fontId="47" fillId="18" borderId="0" xfId="2" applyNumberFormat="1" applyFont="1" applyFill="1" applyBorder="1" applyAlignment="1">
      <alignment horizontal="center" vertical="center"/>
    </xf>
    <xf numFmtId="9" fontId="47" fillId="0" borderId="0" xfId="2" applyNumberFormat="1" applyFont="1" applyFill="1" applyBorder="1" applyAlignment="1">
      <alignment horizontal="center" vertical="center"/>
    </xf>
    <xf numFmtId="9" fontId="47" fillId="0" borderId="4" xfId="2" applyNumberFormat="1" applyFont="1" applyFill="1" applyBorder="1" applyAlignment="1">
      <alignment horizontal="center" vertical="center"/>
    </xf>
    <xf numFmtId="9" fontId="47" fillId="0" borderId="5" xfId="2" applyNumberFormat="1" applyFont="1" applyFill="1" applyBorder="1" applyAlignment="1">
      <alignment horizontal="center" vertical="center"/>
    </xf>
    <xf numFmtId="44" fontId="46" fillId="18" borderId="0" xfId="1" applyFont="1" applyFill="1" applyBorder="1" applyAlignment="1">
      <alignment horizontal="center" vertical="center"/>
    </xf>
    <xf numFmtId="44" fontId="39" fillId="18" borderId="0" xfId="1" applyFont="1" applyFill="1" applyBorder="1" applyAlignment="1">
      <alignment horizontal="center" vertical="center"/>
    </xf>
    <xf numFmtId="44" fontId="39" fillId="0" borderId="0" xfId="1" applyFont="1" applyFill="1" applyBorder="1" applyAlignment="1">
      <alignment horizontal="center" vertical="center"/>
    </xf>
    <xf numFmtId="44" fontId="39" fillId="0" borderId="4" xfId="1" applyFont="1" applyFill="1" applyBorder="1" applyAlignment="1">
      <alignment horizontal="center" vertical="center"/>
    </xf>
    <xf numFmtId="44" fontId="39" fillId="0" borderId="5" xfId="1" applyFont="1" applyFill="1" applyBorder="1" applyAlignment="1">
      <alignment horizontal="center" vertical="center"/>
    </xf>
    <xf numFmtId="0" fontId="39" fillId="18" borderId="0" xfId="2" quotePrefix="1" applyFont="1" applyFill="1" applyBorder="1"/>
    <xf numFmtId="0" fontId="46" fillId="2" borderId="0" xfId="2" applyFont="1" applyFill="1" applyBorder="1"/>
    <xf numFmtId="0" fontId="40" fillId="0" borderId="0" xfId="2" applyFont="1" applyFill="1" applyBorder="1" applyAlignment="1">
      <alignment horizontal="left" vertical="center"/>
    </xf>
    <xf numFmtId="9" fontId="40" fillId="2" borderId="0" xfId="21" applyFont="1" applyFill="1" applyBorder="1" applyAlignment="1">
      <alignment vertical="center"/>
    </xf>
    <xf numFmtId="0" fontId="40" fillId="18" borderId="0" xfId="2" applyFont="1" applyFill="1" applyBorder="1"/>
    <xf numFmtId="0" fontId="41" fillId="2" borderId="0" xfId="2" applyFont="1" applyFill="1" applyBorder="1"/>
    <xf numFmtId="3" fontId="40" fillId="0" borderId="0" xfId="2" applyNumberFormat="1" applyFont="1" applyFill="1" applyBorder="1" applyAlignment="1">
      <alignment horizontal="center" vertical="center"/>
    </xf>
    <xf numFmtId="3" fontId="40" fillId="18" borderId="0" xfId="2" applyNumberFormat="1" applyFont="1" applyFill="1" applyBorder="1" applyAlignment="1">
      <alignment horizontal="center"/>
    </xf>
    <xf numFmtId="3" fontId="40" fillId="0" borderId="4" xfId="2" applyNumberFormat="1" applyFont="1" applyFill="1" applyBorder="1" applyAlignment="1">
      <alignment horizontal="center"/>
    </xf>
    <xf numFmtId="3" fontId="40" fillId="0" borderId="0" xfId="2" applyNumberFormat="1" applyFont="1" applyFill="1" applyBorder="1" applyAlignment="1">
      <alignment horizontal="center"/>
    </xf>
    <xf numFmtId="3" fontId="40" fillId="0" borderId="5" xfId="2" applyNumberFormat="1" applyFont="1" applyFill="1" applyBorder="1" applyAlignment="1">
      <alignment horizontal="center"/>
    </xf>
    <xf numFmtId="170" fontId="48" fillId="0" borderId="0" xfId="2" applyNumberFormat="1" applyFont="1" applyBorder="1" applyAlignment="1">
      <alignment horizontal="left" vertical="center"/>
    </xf>
    <xf numFmtId="0" fontId="46" fillId="2" borderId="0" xfId="2" applyFont="1" applyFill="1" applyBorder="1" applyAlignment="1">
      <alignment vertical="center"/>
    </xf>
    <xf numFmtId="3" fontId="39" fillId="0" borderId="4" xfId="2" applyNumberFormat="1" applyFont="1" applyFill="1" applyBorder="1" applyAlignment="1">
      <alignment horizontal="center" vertical="center"/>
    </xf>
    <xf numFmtId="3" fontId="39" fillId="0" borderId="5" xfId="2" applyNumberFormat="1" applyFont="1" applyFill="1" applyBorder="1" applyAlignment="1">
      <alignment horizontal="center" vertical="center"/>
    </xf>
    <xf numFmtId="44" fontId="46" fillId="18" borderId="0" xfId="1" applyNumberFormat="1" applyFont="1" applyFill="1" applyBorder="1" applyAlignment="1">
      <alignment horizontal="center" vertical="center"/>
    </xf>
    <xf numFmtId="44" fontId="46" fillId="0" borderId="0" xfId="1" applyFont="1" applyBorder="1" applyAlignment="1">
      <alignment vertical="center"/>
    </xf>
    <xf numFmtId="44" fontId="46" fillId="0" borderId="4" xfId="1" applyFont="1" applyFill="1" applyBorder="1" applyAlignment="1">
      <alignment horizontal="center" vertical="center"/>
    </xf>
    <xf numFmtId="44" fontId="46" fillId="0" borderId="0" xfId="1" applyFont="1" applyFill="1" applyBorder="1" applyAlignment="1">
      <alignment horizontal="center" vertical="center"/>
    </xf>
    <xf numFmtId="44" fontId="46" fillId="0" borderId="5" xfId="1" applyFont="1" applyFill="1" applyBorder="1" applyAlignment="1">
      <alignment horizontal="center" vertical="center"/>
    </xf>
    <xf numFmtId="44" fontId="49" fillId="18" borderId="0" xfId="1" applyNumberFormat="1" applyFont="1" applyFill="1" applyBorder="1" applyAlignment="1">
      <alignment horizontal="center" vertical="center"/>
    </xf>
    <xf numFmtId="170" fontId="46" fillId="0" borderId="0" xfId="2" applyNumberFormat="1" applyFont="1" applyBorder="1" applyAlignment="1">
      <alignment horizontal="left" vertical="center"/>
    </xf>
    <xf numFmtId="164" fontId="47" fillId="18" borderId="0" xfId="1" applyNumberFormat="1" applyFont="1" applyFill="1" applyBorder="1" applyAlignment="1">
      <alignment horizontal="center" vertical="center"/>
    </xf>
    <xf numFmtId="164" fontId="47" fillId="0" borderId="4" xfId="1" applyNumberFormat="1" applyFont="1" applyFill="1" applyBorder="1" applyAlignment="1">
      <alignment horizontal="center" vertical="center"/>
    </xf>
    <xf numFmtId="164" fontId="47" fillId="0" borderId="0" xfId="1" applyNumberFormat="1" applyFont="1" applyFill="1" applyBorder="1" applyAlignment="1">
      <alignment horizontal="center" vertical="center"/>
    </xf>
    <xf numFmtId="164" fontId="47" fillId="0" borderId="5" xfId="1" applyNumberFormat="1" applyFont="1" applyFill="1" applyBorder="1" applyAlignment="1">
      <alignment horizontal="center" vertical="center"/>
    </xf>
    <xf numFmtId="0" fontId="39" fillId="2" borderId="0" xfId="2" quotePrefix="1" applyFont="1" applyFill="1" applyBorder="1"/>
    <xf numFmtId="164" fontId="46" fillId="18" borderId="0" xfId="1" applyNumberFormat="1" applyFont="1" applyFill="1" applyBorder="1" applyAlignment="1">
      <alignment horizontal="center" vertical="center"/>
    </xf>
    <xf numFmtId="164" fontId="46" fillId="0" borderId="4" xfId="1" applyNumberFormat="1" applyFont="1" applyFill="1" applyBorder="1" applyAlignment="1">
      <alignment horizontal="center" vertical="center"/>
    </xf>
    <xf numFmtId="164" fontId="46" fillId="0" borderId="0" xfId="1" applyNumberFormat="1" applyFont="1" applyFill="1" applyBorder="1" applyAlignment="1">
      <alignment horizontal="center" vertical="center"/>
    </xf>
    <xf numFmtId="164" fontId="46" fillId="0" borderId="5" xfId="1" applyNumberFormat="1" applyFont="1" applyFill="1" applyBorder="1" applyAlignment="1">
      <alignment horizontal="center" vertical="center"/>
    </xf>
    <xf numFmtId="44" fontId="41" fillId="0" borderId="0" xfId="1" applyFont="1" applyFill="1" applyBorder="1" applyAlignment="1">
      <alignment vertical="center"/>
    </xf>
    <xf numFmtId="44" fontId="40" fillId="0" borderId="0" xfId="1" applyFont="1" applyBorder="1" applyAlignment="1">
      <alignment vertical="center"/>
    </xf>
    <xf numFmtId="164" fontId="41" fillId="18" borderId="0" xfId="1" applyNumberFormat="1" applyFont="1" applyFill="1" applyBorder="1" applyAlignment="1">
      <alignment horizontal="center" vertical="center"/>
    </xf>
    <xf numFmtId="164" fontId="41" fillId="0" borderId="4" xfId="1" applyNumberFormat="1" applyFont="1" applyFill="1" applyBorder="1" applyAlignment="1">
      <alignment horizontal="center" vertical="center"/>
    </xf>
    <xf numFmtId="164" fontId="41" fillId="0" borderId="0" xfId="1" applyNumberFormat="1" applyFont="1" applyFill="1" applyBorder="1" applyAlignment="1">
      <alignment horizontal="center" vertical="center"/>
    </xf>
    <xf numFmtId="164" fontId="41" fillId="0" borderId="5" xfId="1" applyNumberFormat="1" applyFont="1" applyFill="1" applyBorder="1" applyAlignment="1">
      <alignment horizontal="center" vertical="center"/>
    </xf>
    <xf numFmtId="164" fontId="40" fillId="18" borderId="12" xfId="1" applyNumberFormat="1" applyFont="1" applyFill="1" applyBorder="1" applyAlignment="1">
      <alignment horizontal="center" vertical="center"/>
    </xf>
    <xf numFmtId="164" fontId="40" fillId="0" borderId="12" xfId="1" applyNumberFormat="1" applyFont="1" applyFill="1" applyBorder="1" applyAlignment="1">
      <alignment horizontal="center" vertical="center"/>
    </xf>
    <xf numFmtId="44" fontId="40" fillId="0" borderId="12" xfId="1" applyFont="1" applyBorder="1" applyAlignment="1">
      <alignment vertical="center"/>
    </xf>
    <xf numFmtId="164" fontId="41" fillId="18" borderId="12" xfId="1" applyNumberFormat="1" applyFont="1" applyFill="1" applyBorder="1" applyAlignment="1">
      <alignment horizontal="center" vertical="center"/>
    </xf>
    <xf numFmtId="164" fontId="41" fillId="0" borderId="2" xfId="1" applyNumberFormat="1" applyFont="1" applyFill="1" applyBorder="1" applyAlignment="1">
      <alignment horizontal="center" vertical="center"/>
    </xf>
    <xf numFmtId="164" fontId="41" fillId="0" borderId="12" xfId="1" applyNumberFormat="1" applyFont="1" applyFill="1" applyBorder="1" applyAlignment="1">
      <alignment horizontal="center" vertical="center"/>
    </xf>
    <xf numFmtId="164" fontId="41" fillId="0" borderId="6" xfId="1" applyNumberFormat="1" applyFont="1" applyFill="1" applyBorder="1" applyAlignment="1">
      <alignment horizontal="center" vertical="center"/>
    </xf>
    <xf numFmtId="170" fontId="50" fillId="0" borderId="0" xfId="2" applyNumberFormat="1" applyFont="1" applyBorder="1" applyAlignment="1">
      <alignment horizontal="left" vertical="center" indent="1"/>
    </xf>
    <xf numFmtId="169" fontId="46" fillId="18" borderId="0" xfId="6" applyNumberFormat="1" applyFont="1" applyFill="1" applyBorder="1" applyAlignment="1">
      <alignment horizontal="center" vertical="center"/>
    </xf>
    <xf numFmtId="164" fontId="45" fillId="18" borderId="0" xfId="1" applyNumberFormat="1" applyFont="1" applyFill="1" applyBorder="1" applyAlignment="1">
      <alignment horizontal="center" vertical="center"/>
    </xf>
    <xf numFmtId="164" fontId="45" fillId="0" borderId="4" xfId="1" applyNumberFormat="1" applyFont="1" applyFill="1" applyBorder="1" applyAlignment="1">
      <alignment horizontal="center" vertical="center"/>
    </xf>
    <xf numFmtId="164" fontId="45" fillId="0" borderId="0" xfId="1" applyNumberFormat="1" applyFont="1" applyFill="1" applyBorder="1" applyAlignment="1">
      <alignment horizontal="center" vertical="center"/>
    </xf>
    <xf numFmtId="0" fontId="39" fillId="2" borderId="0" xfId="2" applyFont="1" applyFill="1" applyBorder="1" applyAlignment="1">
      <alignment horizontal="right"/>
    </xf>
    <xf numFmtId="3" fontId="39" fillId="0" borderId="0" xfId="2" quotePrefix="1" applyNumberFormat="1" applyFont="1" applyFill="1" applyBorder="1"/>
    <xf numFmtId="3" fontId="40" fillId="0" borderId="0" xfId="2" applyNumberFormat="1" applyFont="1" applyFill="1" applyBorder="1" applyAlignment="1">
      <alignment horizontal="left" vertical="center"/>
    </xf>
    <xf numFmtId="174" fontId="39" fillId="0" borderId="0" xfId="42" quotePrefix="1" applyNumberFormat="1" applyFont="1" applyFill="1" applyBorder="1"/>
    <xf numFmtId="0" fontId="47" fillId="2" borderId="0" xfId="2" applyFont="1" applyFill="1" applyBorder="1" applyAlignment="1">
      <alignment horizontal="right" vertical="center"/>
    </xf>
    <xf numFmtId="174" fontId="40" fillId="18" borderId="16" xfId="42" applyNumberFormat="1" applyFont="1" applyFill="1" applyBorder="1" applyAlignment="1">
      <alignment vertical="center"/>
    </xf>
    <xf numFmtId="174" fontId="40" fillId="0" borderId="16" xfId="42" applyNumberFormat="1" applyFont="1" applyFill="1" applyBorder="1" applyAlignment="1">
      <alignment vertical="center"/>
    </xf>
    <xf numFmtId="3" fontId="40" fillId="18" borderId="0" xfId="2" applyNumberFormat="1" applyFont="1" applyFill="1" applyBorder="1" applyAlignment="1">
      <alignment horizontal="center" vertical="center"/>
    </xf>
    <xf numFmtId="0" fontId="39" fillId="18" borderId="0" xfId="2" quotePrefix="1" applyFont="1" applyFill="1" applyBorder="1" applyAlignment="1">
      <alignment vertical="center"/>
    </xf>
    <xf numFmtId="0" fontId="39" fillId="2" borderId="0" xfId="2" quotePrefix="1" applyFont="1" applyFill="1" applyBorder="1" applyAlignment="1">
      <alignment vertical="center"/>
    </xf>
    <xf numFmtId="0" fontId="40" fillId="18" borderId="0" xfId="2" applyFont="1" applyFill="1" applyBorder="1" applyAlignment="1"/>
    <xf numFmtId="0" fontId="40" fillId="2" borderId="0" xfId="2" applyFont="1" applyFill="1" applyBorder="1" applyAlignment="1">
      <alignment horizontal="center"/>
    </xf>
    <xf numFmtId="43" fontId="39" fillId="0" borderId="0" xfId="42" applyFont="1" applyFill="1" applyBorder="1" applyAlignment="1">
      <alignment horizontal="left" vertical="center"/>
    </xf>
    <xf numFmtId="164" fontId="39" fillId="0" borderId="0" xfId="1" applyNumberFormat="1" applyFont="1" applyBorder="1" applyAlignment="1">
      <alignment vertical="center"/>
    </xf>
    <xf numFmtId="43" fontId="40" fillId="0" borderId="0" xfId="42" applyFont="1" applyFill="1" applyBorder="1" applyAlignment="1">
      <alignment horizontal="left" vertical="center"/>
    </xf>
    <xf numFmtId="0" fontId="51" fillId="0" borderId="0" xfId="2" applyFont="1" applyFill="1" applyBorder="1" applyAlignment="1">
      <alignment vertical="center"/>
    </xf>
    <xf numFmtId="49" fontId="39" fillId="0" borderId="0" xfId="2" applyNumberFormat="1" applyFont="1" applyFill="1" applyBorder="1" applyAlignment="1" applyProtection="1">
      <alignment horizontal="left" vertical="center" indent="2"/>
      <protection locked="0"/>
    </xf>
    <xf numFmtId="0" fontId="31" fillId="4" borderId="0" xfId="2" applyFont="1" applyFill="1" applyBorder="1" applyAlignment="1">
      <alignment vertical="center"/>
    </xf>
    <xf numFmtId="164" fontId="39" fillId="18" borderId="0" xfId="1" applyNumberFormat="1" applyFont="1" applyFill="1" applyBorder="1" applyAlignment="1">
      <alignment horizontal="left" vertical="center"/>
    </xf>
    <xf numFmtId="164" fontId="39" fillId="18" borderId="0" xfId="2" applyNumberFormat="1" applyFont="1" applyFill="1" applyBorder="1" applyAlignment="1">
      <alignment horizontal="center" vertical="center"/>
    </xf>
    <xf numFmtId="164" fontId="39" fillId="0" borderId="4" xfId="1" applyNumberFormat="1" applyFont="1" applyFill="1" applyBorder="1" applyAlignment="1">
      <alignment horizontal="left" vertical="center"/>
    </xf>
    <xf numFmtId="164" fontId="39" fillId="0" borderId="0" xfId="2" applyNumberFormat="1" applyFont="1" applyFill="1" applyBorder="1" applyAlignment="1">
      <alignment horizontal="center" vertical="center"/>
    </xf>
    <xf numFmtId="164" fontId="39" fillId="0" borderId="5" xfId="2" applyNumberFormat="1" applyFont="1" applyFill="1" applyBorder="1" applyAlignment="1">
      <alignment horizontal="center" vertical="center"/>
    </xf>
    <xf numFmtId="9" fontId="46" fillId="18" borderId="0" xfId="2" applyNumberFormat="1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left" vertical="center" indent="2"/>
    </xf>
    <xf numFmtId="164" fontId="46" fillId="18" borderId="0" xfId="1" quotePrefix="1" applyNumberFormat="1" applyFont="1" applyFill="1" applyBorder="1" applyAlignment="1">
      <alignment horizontal="center"/>
    </xf>
    <xf numFmtId="164" fontId="46" fillId="18" borderId="0" xfId="2" applyNumberFormat="1" applyFont="1" applyFill="1" applyBorder="1" applyAlignment="1">
      <alignment horizontal="center" vertical="center"/>
    </xf>
    <xf numFmtId="164" fontId="46" fillId="0" borderId="0" xfId="2" applyNumberFormat="1" applyFont="1" applyFill="1" applyBorder="1" applyAlignment="1">
      <alignment horizontal="center" vertical="center"/>
    </xf>
    <xf numFmtId="164" fontId="46" fillId="0" borderId="5" xfId="2" applyNumberFormat="1" applyFont="1" applyFill="1" applyBorder="1" applyAlignment="1">
      <alignment horizontal="center" vertical="center"/>
    </xf>
    <xf numFmtId="9" fontId="46" fillId="18" borderId="0" xfId="21" applyFont="1" applyFill="1" applyBorder="1" applyAlignment="1">
      <alignment horizontal="center" vertical="center"/>
    </xf>
    <xf numFmtId="0" fontId="46" fillId="18" borderId="0" xfId="2" quotePrefix="1" applyFont="1" applyFill="1" applyBorder="1"/>
    <xf numFmtId="0" fontId="40" fillId="0" borderId="12" xfId="2" applyFont="1" applyBorder="1" applyAlignment="1">
      <alignment vertical="center"/>
    </xf>
    <xf numFmtId="164" fontId="40" fillId="0" borderId="2" xfId="1" applyNumberFormat="1" applyFont="1" applyFill="1" applyBorder="1" applyAlignment="1">
      <alignment horizontal="center" vertical="center"/>
    </xf>
    <xf numFmtId="164" fontId="40" fillId="0" borderId="6" xfId="1" applyNumberFormat="1" applyFont="1" applyFill="1" applyBorder="1" applyAlignment="1">
      <alignment horizontal="center" vertical="center"/>
    </xf>
    <xf numFmtId="164" fontId="39" fillId="2" borderId="0" xfId="1" applyNumberFormat="1" applyFont="1" applyFill="1" applyBorder="1" applyAlignment="1">
      <alignment vertical="center"/>
    </xf>
    <xf numFmtId="164" fontId="45" fillId="9" borderId="0" xfId="1" applyNumberFormat="1" applyFont="1" applyFill="1" applyBorder="1" applyAlignment="1">
      <alignment horizontal="left" vertical="center"/>
    </xf>
    <xf numFmtId="0" fontId="46" fillId="0" borderId="0" xfId="2" applyFont="1" applyBorder="1" applyAlignment="1">
      <alignment vertical="center"/>
    </xf>
    <xf numFmtId="0" fontId="41" fillId="0" borderId="0" xfId="2" applyFont="1" applyBorder="1" applyAlignment="1">
      <alignment vertical="center"/>
    </xf>
    <xf numFmtId="3" fontId="45" fillId="18" borderId="0" xfId="2" applyNumberFormat="1" applyFont="1" applyFill="1" applyBorder="1" applyAlignment="1">
      <alignment horizontal="center" vertical="center"/>
    </xf>
    <xf numFmtId="3" fontId="45" fillId="0" borderId="4" xfId="2" applyNumberFormat="1" applyFont="1" applyFill="1" applyBorder="1" applyAlignment="1">
      <alignment horizontal="center" vertical="center"/>
    </xf>
    <xf numFmtId="3" fontId="45" fillId="0" borderId="0" xfId="2" applyNumberFormat="1" applyFont="1" applyFill="1" applyBorder="1" applyAlignment="1">
      <alignment horizontal="center" vertical="center"/>
    </xf>
    <xf numFmtId="44" fontId="39" fillId="2" borderId="0" xfId="2" applyNumberFormat="1" applyFont="1" applyFill="1" applyBorder="1" applyAlignment="1">
      <alignment vertical="center"/>
    </xf>
    <xf numFmtId="173" fontId="46" fillId="0" borderId="0" xfId="2" applyNumberFormat="1" applyFont="1" applyFill="1" applyBorder="1" applyAlignment="1">
      <alignment vertical="center"/>
    </xf>
    <xf numFmtId="170" fontId="46" fillId="0" borderId="0" xfId="2" applyNumberFormat="1" applyFont="1" applyBorder="1" applyAlignment="1">
      <alignment horizontal="left" vertical="center" indent="1"/>
    </xf>
    <xf numFmtId="170" fontId="41" fillId="0" borderId="0" xfId="2" applyNumberFormat="1" applyFont="1" applyBorder="1" applyAlignment="1">
      <alignment horizontal="left" vertical="center"/>
    </xf>
    <xf numFmtId="164" fontId="45" fillId="9" borderId="0" xfId="1" applyNumberFormat="1" applyFont="1" applyFill="1" applyBorder="1" applyAlignment="1">
      <alignment horizontal="center" vertical="center"/>
    </xf>
    <xf numFmtId="164" fontId="40" fillId="18" borderId="16" xfId="1" applyNumberFormat="1" applyFont="1" applyFill="1" applyBorder="1" applyAlignment="1">
      <alignment horizontal="center" vertical="center"/>
    </xf>
    <xf numFmtId="164" fontId="40" fillId="0" borderId="16" xfId="1" applyNumberFormat="1" applyFont="1" applyFill="1" applyBorder="1" applyAlignment="1">
      <alignment horizontal="center" vertical="center"/>
    </xf>
    <xf numFmtId="164" fontId="40" fillId="0" borderId="16" xfId="1" applyNumberFormat="1" applyFont="1" applyBorder="1" applyAlignment="1">
      <alignment vertical="center"/>
    </xf>
    <xf numFmtId="164" fontId="40" fillId="0" borderId="18" xfId="1" applyNumberFormat="1" applyFont="1" applyFill="1" applyBorder="1" applyAlignment="1">
      <alignment horizontal="center" vertical="center"/>
    </xf>
    <xf numFmtId="164" fontId="40" fillId="0" borderId="17" xfId="1" applyNumberFormat="1" applyFont="1" applyFill="1" applyBorder="1" applyAlignment="1">
      <alignment horizontal="center" vertical="center"/>
    </xf>
    <xf numFmtId="9" fontId="39" fillId="2" borderId="0" xfId="2" applyNumberFormat="1" applyFont="1" applyFill="1" applyBorder="1" applyAlignment="1">
      <alignment vertical="center"/>
    </xf>
    <xf numFmtId="0" fontId="52" fillId="0" borderId="0" xfId="2" applyFont="1" applyFill="1" applyBorder="1" applyAlignment="1">
      <alignment vertical="center"/>
    </xf>
    <xf numFmtId="3" fontId="39" fillId="2" borderId="0" xfId="2" applyNumberFormat="1" applyFont="1" applyFill="1" applyBorder="1" applyAlignment="1">
      <alignment vertical="center"/>
    </xf>
    <xf numFmtId="0" fontId="46" fillId="0" borderId="0" xfId="2" applyFont="1" applyBorder="1" applyAlignment="1">
      <alignment horizontal="left" vertical="center" indent="1"/>
    </xf>
    <xf numFmtId="164" fontId="39" fillId="0" borderId="15" xfId="1" applyNumberFormat="1" applyFont="1" applyFill="1" applyBorder="1" applyAlignment="1">
      <alignment horizontal="center" vertical="center"/>
    </xf>
    <xf numFmtId="0" fontId="39" fillId="0" borderId="15" xfId="2" applyFont="1" applyBorder="1" applyAlignment="1">
      <alignment vertical="center"/>
    </xf>
    <xf numFmtId="164" fontId="46" fillId="18" borderId="15" xfId="1" applyNumberFormat="1" applyFont="1" applyFill="1" applyBorder="1" applyAlignment="1">
      <alignment horizontal="center" vertical="center"/>
    </xf>
    <xf numFmtId="164" fontId="46" fillId="0" borderId="11" xfId="1" applyNumberFormat="1" applyFont="1" applyFill="1" applyBorder="1" applyAlignment="1">
      <alignment horizontal="center" vertical="center"/>
    </xf>
    <xf numFmtId="164" fontId="46" fillId="0" borderId="15" xfId="1" applyNumberFormat="1" applyFont="1" applyFill="1" applyBorder="1" applyAlignment="1">
      <alignment horizontal="center" vertical="center"/>
    </xf>
    <xf numFmtId="164" fontId="46" fillId="0" borderId="10" xfId="1" applyNumberFormat="1" applyFont="1" applyFill="1" applyBorder="1" applyAlignment="1">
      <alignment horizontal="center" vertical="center"/>
    </xf>
    <xf numFmtId="0" fontId="41" fillId="0" borderId="0" xfId="2" applyFont="1" applyBorder="1" applyAlignment="1">
      <alignment horizontal="left" vertical="center" indent="1"/>
    </xf>
    <xf numFmtId="164" fontId="40" fillId="18" borderId="14" xfId="1" applyNumberFormat="1" applyFont="1" applyFill="1" applyBorder="1" applyAlignment="1">
      <alignment horizontal="center" vertical="center"/>
    </xf>
    <xf numFmtId="3" fontId="40" fillId="2" borderId="0" xfId="2" applyNumberFormat="1" applyFont="1" applyFill="1" applyBorder="1" applyAlignment="1">
      <alignment vertical="center"/>
    </xf>
    <xf numFmtId="0" fontId="40" fillId="0" borderId="16" xfId="2" applyFont="1" applyBorder="1" applyAlignment="1">
      <alignment vertical="center"/>
    </xf>
    <xf numFmtId="164" fontId="41" fillId="18" borderId="16" xfId="1" applyNumberFormat="1" applyFont="1" applyFill="1" applyBorder="1" applyAlignment="1">
      <alignment horizontal="center" vertical="center"/>
    </xf>
    <xf numFmtId="164" fontId="41" fillId="0" borderId="18" xfId="1" applyNumberFormat="1" applyFont="1" applyFill="1" applyBorder="1" applyAlignment="1">
      <alignment horizontal="center" vertical="center"/>
    </xf>
    <xf numFmtId="164" fontId="41" fillId="0" borderId="16" xfId="1" applyNumberFormat="1" applyFont="1" applyFill="1" applyBorder="1" applyAlignment="1">
      <alignment horizontal="center" vertical="center"/>
    </xf>
    <xf numFmtId="164" fontId="41" fillId="0" borderId="17" xfId="1" applyNumberFormat="1" applyFont="1" applyFill="1" applyBorder="1" applyAlignment="1">
      <alignment horizontal="center" vertical="center"/>
    </xf>
    <xf numFmtId="0" fontId="31" fillId="17" borderId="0" xfId="0" applyFont="1" applyFill="1" applyAlignment="1"/>
    <xf numFmtId="0" fontId="54" fillId="17" borderId="0" xfId="0" applyFont="1" applyFill="1" applyAlignment="1"/>
    <xf numFmtId="0" fontId="55" fillId="0" borderId="0" xfId="0" applyFont="1" applyAlignment="1"/>
    <xf numFmtId="0" fontId="34" fillId="19" borderId="0" xfId="0" applyFont="1" applyFill="1" applyAlignment="1">
      <alignment horizontal="right"/>
    </xf>
    <xf numFmtId="0" fontId="34" fillId="0" borderId="0" xfId="0" applyFont="1" applyAlignment="1">
      <alignment horizontal="right"/>
    </xf>
    <xf numFmtId="0" fontId="31" fillId="19" borderId="0" xfId="0" applyFont="1" applyFill="1" applyAlignment="1"/>
    <xf numFmtId="174" fontId="31" fillId="19" borderId="0" xfId="42" applyNumberFormat="1" applyFont="1" applyFill="1" applyAlignment="1"/>
    <xf numFmtId="174" fontId="31" fillId="0" borderId="0" xfId="42" applyNumberFormat="1" applyFont="1" applyAlignment="1"/>
    <xf numFmtId="174" fontId="31" fillId="19" borderId="15" xfId="42" applyNumberFormat="1" applyFont="1" applyFill="1" applyBorder="1" applyAlignment="1"/>
    <xf numFmtId="174" fontId="31" fillId="0" borderId="15" xfId="42" applyNumberFormat="1" applyFont="1" applyBorder="1" applyAlignment="1"/>
    <xf numFmtId="0" fontId="34" fillId="0" borderId="0" xfId="0" applyFont="1" applyAlignment="1"/>
    <xf numFmtId="174" fontId="34" fillId="19" borderId="0" xfId="42" applyNumberFormat="1" applyFont="1" applyFill="1" applyAlignment="1"/>
    <xf numFmtId="174" fontId="34" fillId="0" borderId="0" xfId="42" applyNumberFormat="1" applyFont="1" applyAlignment="1"/>
    <xf numFmtId="174" fontId="34" fillId="19" borderId="0" xfId="42" applyNumberFormat="1" applyFont="1" applyFill="1" applyBorder="1" applyAlignment="1"/>
    <xf numFmtId="174" fontId="34" fillId="0" borderId="0" xfId="42" applyNumberFormat="1" applyFont="1" applyBorder="1" applyAlignment="1"/>
    <xf numFmtId="0" fontId="56" fillId="0" borderId="0" xfId="0" applyFont="1" applyAlignment="1"/>
    <xf numFmtId="9" fontId="56" fillId="0" borderId="0" xfId="21" applyFont="1" applyAlignment="1"/>
    <xf numFmtId="44" fontId="31" fillId="0" borderId="0" xfId="0" applyNumberFormat="1" applyFont="1" applyAlignment="1"/>
    <xf numFmtId="174" fontId="34" fillId="19" borderId="12" xfId="42" applyNumberFormat="1" applyFont="1" applyFill="1" applyBorder="1" applyAlignment="1"/>
    <xf numFmtId="174" fontId="34" fillId="0" borderId="12" xfId="42" applyNumberFormat="1" applyFont="1" applyBorder="1" applyAlignment="1"/>
    <xf numFmtId="9" fontId="56" fillId="19" borderId="0" xfId="21" applyFont="1" applyFill="1" applyAlignment="1"/>
    <xf numFmtId="174" fontId="34" fillId="19" borderId="16" xfId="0" applyNumberFormat="1" applyFont="1" applyFill="1" applyBorder="1" applyAlignment="1"/>
    <xf numFmtId="174" fontId="34" fillId="0" borderId="16" xfId="0" applyNumberFormat="1" applyFont="1" applyBorder="1" applyAlignment="1"/>
    <xf numFmtId="0" fontId="31" fillId="0" borderId="0" xfId="0" applyFont="1" applyAlignment="1">
      <alignment horizontal="left" indent="1"/>
    </xf>
    <xf numFmtId="0" fontId="57" fillId="0" borderId="0" xfId="2" applyFont="1" applyFill="1" applyBorder="1" applyAlignment="1">
      <alignment vertical="center"/>
    </xf>
    <xf numFmtId="0" fontId="31" fillId="0" borderId="0" xfId="0" applyFont="1" applyFill="1" applyAlignment="1"/>
    <xf numFmtId="0" fontId="58" fillId="10" borderId="0" xfId="2" applyFont="1" applyFill="1" applyBorder="1" applyAlignment="1">
      <alignment vertical="center"/>
    </xf>
    <xf numFmtId="44" fontId="58" fillId="10" borderId="0" xfId="1" applyFont="1" applyFill="1" applyBorder="1" applyAlignment="1">
      <alignment horizontal="center" vertical="center"/>
    </xf>
    <xf numFmtId="0" fontId="58" fillId="10" borderId="0" xfId="2" quotePrefix="1" applyFont="1" applyFill="1" applyBorder="1"/>
    <xf numFmtId="173" fontId="58" fillId="10" borderId="0" xfId="2" applyNumberFormat="1" applyFont="1" applyFill="1" applyBorder="1" applyAlignment="1">
      <alignment vertical="center"/>
    </xf>
    <xf numFmtId="44" fontId="58" fillId="10" borderId="0" xfId="1" applyNumberFormat="1" applyFont="1" applyFill="1" applyBorder="1" applyAlignment="1">
      <alignment horizontal="center" vertical="center"/>
    </xf>
    <xf numFmtId="173" fontId="38" fillId="10" borderId="0" xfId="2" applyNumberFormat="1" applyFont="1" applyFill="1" applyBorder="1" applyAlignment="1">
      <alignment vertical="center"/>
    </xf>
    <xf numFmtId="3" fontId="58" fillId="10" borderId="0" xfId="2" applyNumberFormat="1" applyFont="1" applyFill="1" applyBorder="1" applyAlignment="1">
      <alignment horizontal="left" vertical="center"/>
    </xf>
    <xf numFmtId="164" fontId="58" fillId="10" borderId="0" xfId="1" applyNumberFormat="1" applyFont="1" applyFill="1" applyBorder="1" applyAlignment="1">
      <alignment vertical="center"/>
    </xf>
    <xf numFmtId="9" fontId="58" fillId="10" borderId="0" xfId="2" quotePrefix="1" applyNumberFormat="1" applyFont="1" applyFill="1" applyBorder="1"/>
    <xf numFmtId="9" fontId="45" fillId="10" borderId="0" xfId="2" quotePrefix="1" applyNumberFormat="1" applyFont="1" applyFill="1" applyBorder="1"/>
    <xf numFmtId="9" fontId="58" fillId="10" borderId="0" xfId="2" applyNumberFormat="1" applyFont="1" applyFill="1" applyBorder="1" applyAlignment="1">
      <alignment horizontal="center" vertical="center"/>
    </xf>
    <xf numFmtId="164" fontId="58" fillId="10" borderId="0" xfId="1" quotePrefix="1" applyNumberFormat="1" applyFont="1" applyFill="1" applyBorder="1" applyAlignment="1">
      <alignment horizontal="center"/>
    </xf>
    <xf numFmtId="9" fontId="58" fillId="10" borderId="0" xfId="21" applyFont="1" applyFill="1" applyBorder="1" applyAlignment="1">
      <alignment horizontal="center" vertical="center"/>
    </xf>
    <xf numFmtId="169" fontId="58" fillId="10" borderId="0" xfId="6" applyNumberFormat="1" applyFont="1" applyFill="1" applyBorder="1" applyAlignment="1">
      <alignment horizontal="center" vertical="center"/>
    </xf>
    <xf numFmtId="169" fontId="46" fillId="10" borderId="0" xfId="6" applyNumberFormat="1" applyFont="1" applyFill="1" applyBorder="1" applyAlignment="1">
      <alignment horizontal="center" vertical="center"/>
    </xf>
    <xf numFmtId="170" fontId="58" fillId="10" borderId="0" xfId="2" applyNumberFormat="1" applyFont="1" applyFill="1" applyBorder="1" applyAlignment="1">
      <alignment horizontal="left" vertical="center" indent="1"/>
    </xf>
    <xf numFmtId="164" fontId="53" fillId="10" borderId="0" xfId="1" applyNumberFormat="1" applyFont="1" applyFill="1" applyBorder="1" applyAlignment="1">
      <alignment horizontal="center" vertical="center"/>
    </xf>
    <xf numFmtId="164" fontId="53" fillId="10" borderId="4" xfId="1" applyNumberFormat="1" applyFont="1" applyFill="1" applyBorder="1" applyAlignment="1">
      <alignment horizontal="center" vertical="center"/>
    </xf>
    <xf numFmtId="164" fontId="53" fillId="10" borderId="5" xfId="1" applyNumberFormat="1" applyFont="1" applyFill="1" applyBorder="1" applyAlignment="1">
      <alignment horizontal="center" vertical="center"/>
    </xf>
    <xf numFmtId="3" fontId="58" fillId="10" borderId="4" xfId="2" applyNumberFormat="1" applyFont="1" applyFill="1" applyBorder="1" applyAlignment="1">
      <alignment horizontal="center" vertical="center"/>
    </xf>
    <xf numFmtId="3" fontId="58" fillId="10" borderId="0" xfId="2" applyNumberFormat="1" applyFont="1" applyFill="1" applyBorder="1" applyAlignment="1">
      <alignment horizontal="center" vertical="center"/>
    </xf>
    <xf numFmtId="3" fontId="58" fillId="10" borderId="5" xfId="2" applyNumberFormat="1" applyFont="1" applyFill="1" applyBorder="1" applyAlignment="1">
      <alignment horizontal="center" vertical="center"/>
    </xf>
  </cellXfs>
  <cellStyles count="44">
    <cellStyle name="Comma" xfId="42" builtinId="3"/>
    <cellStyle name="Comma 2" xfId="3" xr:uid="{00000000-0005-0000-0000-000000000000}"/>
    <cellStyle name="Comma 3" xfId="4" xr:uid="{00000000-0005-0000-0000-000001000000}"/>
    <cellStyle name="Comma 4" xfId="5" xr:uid="{00000000-0005-0000-0000-000002000000}"/>
    <cellStyle name="Currency" xfId="1" builtinId="4"/>
    <cellStyle name="Currency 2" xfId="6" xr:uid="{00000000-0005-0000-0000-000004000000}"/>
    <cellStyle name="Currency 2 2" xfId="7" xr:uid="{00000000-0005-0000-0000-000005000000}"/>
    <cellStyle name="Currency 3" xfId="8" xr:uid="{00000000-0005-0000-0000-000006000000}"/>
    <cellStyle name="Currency 4" xfId="9" xr:uid="{00000000-0005-0000-0000-000007000000}"/>
    <cellStyle name="Followed Hyperlink" xfId="17" builtinId="9" hidden="1"/>
    <cellStyle name="Followed Hyperlink" xfId="19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6" builtinId="8" hidden="1"/>
    <cellStyle name="Hyperlink" xfId="18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3" builtinId="8"/>
    <cellStyle name="Normal" xfId="0" builtinId="0"/>
    <cellStyle name="Normal 2" xfId="2" xr:uid="{00000000-0005-0000-0000-000021000000}"/>
    <cellStyle name="Normal 2 2" xfId="10" xr:uid="{00000000-0005-0000-0000-000022000000}"/>
    <cellStyle name="Normal 3" xfId="11" xr:uid="{00000000-0005-0000-0000-000023000000}"/>
    <cellStyle name="Normal 3 2" xfId="12" xr:uid="{00000000-0005-0000-0000-000024000000}"/>
    <cellStyle name="Normal 4" xfId="13" xr:uid="{00000000-0005-0000-0000-000025000000}"/>
    <cellStyle name="Normal 5" xfId="20" xr:uid="{00000000-0005-0000-0000-000026000000}"/>
    <cellStyle name="Percent" xfId="21" builtinId="5"/>
    <cellStyle name="Percent 2" xfId="14" xr:uid="{00000000-0005-0000-0000-000028000000}"/>
    <cellStyle name="Percent 3" xfId="15" xr:uid="{00000000-0005-0000-0000-000029000000}"/>
  </cellStyles>
  <dxfs count="0"/>
  <tableStyles count="0" defaultTableStyle="TableStyleMedium9" defaultPivotStyle="PivotStyleMedium7"/>
  <colors>
    <mruColors>
      <color rgb="FF4791CE"/>
      <color rgb="FF202EE5"/>
      <color rgb="FFFFFF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j-ea"/>
                <a:cs typeface="+mj-cs"/>
              </a:defRPr>
            </a:pPr>
            <a:r>
              <a:rPr lang="en-US" b="1">
                <a:latin typeface="+mn-lt"/>
              </a:rPr>
              <a:t>MONTHLY REVENUE BREAKDOWN ($000)</a:t>
            </a:r>
          </a:p>
        </c:rich>
      </c:tx>
      <c:layout>
        <c:manualLayout>
          <c:xMode val="edge"/>
          <c:yMode val="edge"/>
          <c:x val="0.19964113860767399"/>
          <c:y val="6.8162510936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03324584427"/>
          <c:y val="0.20220341207349099"/>
          <c:w val="0.788317710286214"/>
          <c:h val="0.56870926290463697"/>
        </c:manualLayout>
      </c:layout>
      <c:areaChart>
        <c:grouping val="stacked"/>
        <c:varyColors val="0"/>
        <c:ser>
          <c:idx val="0"/>
          <c:order val="0"/>
          <c:tx>
            <c:strRef>
              <c:f>Graphs!$B$64</c:f>
              <c:strCache>
                <c:ptCount val="1"/>
                <c:pt idx="0">
                  <c:v>Software Subscription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53000"/>
                  </a:schemeClr>
                </a:gs>
                <a:gs pos="0">
                  <a:schemeClr val="accent1">
                    <a:shade val="53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Graphs!$C$63:$BV$63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Graphs!$C$64:$BV$64</c:f>
              <c:numCache>
                <c:formatCode>#,##0</c:formatCode>
                <c:ptCount val="72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600</c:v>
                </c:pt>
                <c:pt idx="4">
                  <c:v>1800</c:v>
                </c:pt>
                <c:pt idx="5">
                  <c:v>5400</c:v>
                </c:pt>
                <c:pt idx="6">
                  <c:v>10800</c:v>
                </c:pt>
                <c:pt idx="7">
                  <c:v>21600</c:v>
                </c:pt>
                <c:pt idx="8">
                  <c:v>32400</c:v>
                </c:pt>
                <c:pt idx="9">
                  <c:v>48600</c:v>
                </c:pt>
                <c:pt idx="10">
                  <c:v>72900</c:v>
                </c:pt>
                <c:pt idx="11">
                  <c:v>72900</c:v>
                </c:pt>
                <c:pt idx="12">
                  <c:v>80190.000000000015</c:v>
                </c:pt>
                <c:pt idx="13">
                  <c:v>81793.800000000017</c:v>
                </c:pt>
                <c:pt idx="14">
                  <c:v>83429.676000000021</c:v>
                </c:pt>
                <c:pt idx="15">
                  <c:v>85098.269520000031</c:v>
                </c:pt>
                <c:pt idx="16">
                  <c:v>86800.234910400031</c:v>
                </c:pt>
                <c:pt idx="17">
                  <c:v>88536.239608608026</c:v>
                </c:pt>
                <c:pt idx="18">
                  <c:v>90306.964400780198</c:v>
                </c:pt>
                <c:pt idx="19">
                  <c:v>92113.103688795803</c:v>
                </c:pt>
                <c:pt idx="20">
                  <c:v>93955.365762571717</c:v>
                </c:pt>
                <c:pt idx="21">
                  <c:v>95834.473077823161</c:v>
                </c:pt>
                <c:pt idx="22">
                  <c:v>97751.162539379628</c:v>
                </c:pt>
                <c:pt idx="23">
                  <c:v>99706.185790167219</c:v>
                </c:pt>
                <c:pt idx="24">
                  <c:v>103734.31569608998</c:v>
                </c:pt>
                <c:pt idx="25">
                  <c:v>105809.00201001178</c:v>
                </c:pt>
                <c:pt idx="26">
                  <c:v>107925.18205021202</c:v>
                </c:pt>
                <c:pt idx="27">
                  <c:v>110083.68569121626</c:v>
                </c:pt>
                <c:pt idx="28">
                  <c:v>112285.3594050406</c:v>
                </c:pt>
                <c:pt idx="29">
                  <c:v>114531.0665931414</c:v>
                </c:pt>
                <c:pt idx="30">
                  <c:v>114645.59765973453</c:v>
                </c:pt>
                <c:pt idx="31">
                  <c:v>114760.24325739425</c:v>
                </c:pt>
                <c:pt idx="32">
                  <c:v>114875.00350065164</c:v>
                </c:pt>
                <c:pt idx="33">
                  <c:v>114989.87850415229</c:v>
                </c:pt>
                <c:pt idx="34">
                  <c:v>115104.86838265642</c:v>
                </c:pt>
                <c:pt idx="35">
                  <c:v>115219.97325103906</c:v>
                </c:pt>
                <c:pt idx="36">
                  <c:v>117641.89708877588</c:v>
                </c:pt>
                <c:pt idx="37">
                  <c:v>117759.53898586464</c:v>
                </c:pt>
                <c:pt idx="38">
                  <c:v>120114.72976558196</c:v>
                </c:pt>
                <c:pt idx="39">
                  <c:v>144137.67571869833</c:v>
                </c:pt>
                <c:pt idx="40">
                  <c:v>172965.21086243799</c:v>
                </c:pt>
                <c:pt idx="41">
                  <c:v>207558.25303492558</c:v>
                </c:pt>
                <c:pt idx="42">
                  <c:v>249069.90364191067</c:v>
                </c:pt>
                <c:pt idx="43">
                  <c:v>298883.88437029283</c:v>
                </c:pt>
                <c:pt idx="44">
                  <c:v>358660.66124435142</c:v>
                </c:pt>
                <c:pt idx="45">
                  <c:v>430392.79349322163</c:v>
                </c:pt>
                <c:pt idx="46">
                  <c:v>516471.35219186597</c:v>
                </c:pt>
                <c:pt idx="47">
                  <c:v>537990.99186652701</c:v>
                </c:pt>
                <c:pt idx="48">
                  <c:v>613309.7307278408</c:v>
                </c:pt>
                <c:pt idx="49">
                  <c:v>735971.67687340907</c:v>
                </c:pt>
                <c:pt idx="50">
                  <c:v>766637.16340980097</c:v>
                </c:pt>
                <c:pt idx="51">
                  <c:v>919964.59609176125</c:v>
                </c:pt>
                <c:pt idx="52">
                  <c:v>1103957.5153101136</c:v>
                </c:pt>
                <c:pt idx="53">
                  <c:v>1149955.7451147016</c:v>
                </c:pt>
                <c:pt idx="54">
                  <c:v>1379946.8941376416</c:v>
                </c:pt>
                <c:pt idx="55">
                  <c:v>1655936.2729651704</c:v>
                </c:pt>
                <c:pt idx="56">
                  <c:v>1724933.6176720525</c:v>
                </c:pt>
                <c:pt idx="57">
                  <c:v>2069920.3412064626</c:v>
                </c:pt>
                <c:pt idx="58">
                  <c:v>2483904.4094477561</c:v>
                </c:pt>
                <c:pt idx="59">
                  <c:v>2587400.4265080788</c:v>
                </c:pt>
                <c:pt idx="60">
                  <c:v>2949636.4862192087</c:v>
                </c:pt>
                <c:pt idx="61">
                  <c:v>3539563.783463052</c:v>
                </c:pt>
                <c:pt idx="62">
                  <c:v>3687045.6077740118</c:v>
                </c:pt>
                <c:pt idx="63">
                  <c:v>4424454.729328813</c:v>
                </c:pt>
                <c:pt idx="64">
                  <c:v>5309345.6751945773</c:v>
                </c:pt>
                <c:pt idx="65">
                  <c:v>5530568.4116610186</c:v>
                </c:pt>
                <c:pt idx="66">
                  <c:v>6636682.0939932195</c:v>
                </c:pt>
                <c:pt idx="67">
                  <c:v>7964018.5127918655</c:v>
                </c:pt>
                <c:pt idx="68">
                  <c:v>8295852.6174915265</c:v>
                </c:pt>
                <c:pt idx="69">
                  <c:v>9955023.1409898289</c:v>
                </c:pt>
                <c:pt idx="70">
                  <c:v>11946027.769187799</c:v>
                </c:pt>
                <c:pt idx="71">
                  <c:v>12443778.926237291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D-4347-A269-D7BAD3286232}"/>
            </c:ext>
          </c:extLst>
        </c:ser>
        <c:ser>
          <c:idx val="1"/>
          <c:order val="1"/>
          <c:tx>
            <c:strRef>
              <c:f>Graphs!$B$65</c:f>
              <c:strCache>
                <c:ptCount val="1"/>
                <c:pt idx="0">
                  <c:v>Add on Subscription</c:v>
                </c:pt>
              </c:strCache>
            </c:strRef>
          </c:tx>
          <c:spPr>
            <a:gradFill>
              <a:gsLst>
                <a:gs pos="100000">
                  <a:schemeClr val="accent1">
                    <a:shade val="76000"/>
                  </a:schemeClr>
                </a:gs>
                <a:gs pos="0">
                  <a:schemeClr val="accent1">
                    <a:shade val="76000"/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Graphs!$C$63:$BV$63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Graphs!$C$65:$BV$65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1600</c:v>
                </c:pt>
                <c:pt idx="10">
                  <c:v>1600</c:v>
                </c:pt>
                <c:pt idx="11">
                  <c:v>3000</c:v>
                </c:pt>
                <c:pt idx="12">
                  <c:v>8000</c:v>
                </c:pt>
                <c:pt idx="13">
                  <c:v>12000</c:v>
                </c:pt>
                <c:pt idx="14">
                  <c:v>20000</c:v>
                </c:pt>
                <c:pt idx="15">
                  <c:v>40000</c:v>
                </c:pt>
                <c:pt idx="16">
                  <c:v>80000</c:v>
                </c:pt>
                <c:pt idx="17">
                  <c:v>80800</c:v>
                </c:pt>
                <c:pt idx="18">
                  <c:v>81608</c:v>
                </c:pt>
                <c:pt idx="19">
                  <c:v>82424.08</c:v>
                </c:pt>
                <c:pt idx="20">
                  <c:v>83248.320800000001</c:v>
                </c:pt>
                <c:pt idx="21">
                  <c:v>84080.804007999992</c:v>
                </c:pt>
                <c:pt idx="22">
                  <c:v>84921.612048080002</c:v>
                </c:pt>
                <c:pt idx="23">
                  <c:v>85770.828168560794</c:v>
                </c:pt>
                <c:pt idx="24">
                  <c:v>88361.107179251339</c:v>
                </c:pt>
                <c:pt idx="25">
                  <c:v>122400</c:v>
                </c:pt>
                <c:pt idx="26">
                  <c:v>163200</c:v>
                </c:pt>
                <c:pt idx="27">
                  <c:v>163200</c:v>
                </c:pt>
                <c:pt idx="28">
                  <c:v>163200</c:v>
                </c:pt>
                <c:pt idx="29">
                  <c:v>163200</c:v>
                </c:pt>
                <c:pt idx="30">
                  <c:v>163200</c:v>
                </c:pt>
                <c:pt idx="31">
                  <c:v>163200</c:v>
                </c:pt>
                <c:pt idx="32">
                  <c:v>163200</c:v>
                </c:pt>
                <c:pt idx="33">
                  <c:v>163200</c:v>
                </c:pt>
                <c:pt idx="34">
                  <c:v>163200</c:v>
                </c:pt>
                <c:pt idx="35">
                  <c:v>183600</c:v>
                </c:pt>
                <c:pt idx="36">
                  <c:v>250000</c:v>
                </c:pt>
                <c:pt idx="37">
                  <c:v>275000</c:v>
                </c:pt>
                <c:pt idx="38">
                  <c:v>300000</c:v>
                </c:pt>
                <c:pt idx="39">
                  <c:v>300000</c:v>
                </c:pt>
                <c:pt idx="40">
                  <c:v>345000</c:v>
                </c:pt>
                <c:pt idx="41">
                  <c:v>351900.00000000006</c:v>
                </c:pt>
                <c:pt idx="42">
                  <c:v>358938.00000000006</c:v>
                </c:pt>
                <c:pt idx="43">
                  <c:v>366116.76000000007</c:v>
                </c:pt>
                <c:pt idx="44">
                  <c:v>373439.09520000004</c:v>
                </c:pt>
                <c:pt idx="45">
                  <c:v>380907.87710400007</c:v>
                </c:pt>
                <c:pt idx="46">
                  <c:v>388526.03464608005</c:v>
                </c:pt>
                <c:pt idx="47">
                  <c:v>396296.55533900164</c:v>
                </c:pt>
                <c:pt idx="48">
                  <c:v>412306.9361746973</c:v>
                </c:pt>
                <c:pt idx="49">
                  <c:v>474152.97660090186</c:v>
                </c:pt>
                <c:pt idx="50">
                  <c:v>483636.03613291989</c:v>
                </c:pt>
                <c:pt idx="51">
                  <c:v>493308.75685557834</c:v>
                </c:pt>
                <c:pt idx="52">
                  <c:v>503174.9319926899</c:v>
                </c:pt>
                <c:pt idx="53">
                  <c:v>513238.43063254369</c:v>
                </c:pt>
                <c:pt idx="54">
                  <c:v>523503.19924519456</c:v>
                </c:pt>
                <c:pt idx="55">
                  <c:v>533973.26323009841</c:v>
                </c:pt>
                <c:pt idx="56">
                  <c:v>544652.72849470039</c:v>
                </c:pt>
                <c:pt idx="57">
                  <c:v>555545.78306459438</c:v>
                </c:pt>
                <c:pt idx="58">
                  <c:v>611100.36137105385</c:v>
                </c:pt>
                <c:pt idx="59">
                  <c:v>672210.3975081594</c:v>
                </c:pt>
                <c:pt idx="60">
                  <c:v>754220.06600415485</c:v>
                </c:pt>
                <c:pt idx="61">
                  <c:v>829642.07260457054</c:v>
                </c:pt>
                <c:pt idx="62">
                  <c:v>912606.27986502764</c:v>
                </c:pt>
                <c:pt idx="63">
                  <c:v>1003866.9078515305</c:v>
                </c:pt>
                <c:pt idx="64">
                  <c:v>1104253.5986366835</c:v>
                </c:pt>
                <c:pt idx="65">
                  <c:v>1214678.958500352</c:v>
                </c:pt>
                <c:pt idx="66">
                  <c:v>1336146.8543503874</c:v>
                </c:pt>
                <c:pt idx="67">
                  <c:v>1469761.5397854261</c:v>
                </c:pt>
                <c:pt idx="68">
                  <c:v>1616737.693763969</c:v>
                </c:pt>
                <c:pt idx="69">
                  <c:v>1649072.4476392483</c:v>
                </c:pt>
                <c:pt idx="70">
                  <c:v>1682053.8965920333</c:v>
                </c:pt>
                <c:pt idx="71">
                  <c:v>1715694.974523874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D-4347-A269-D7BAD3286232}"/>
            </c:ext>
          </c:extLst>
        </c:ser>
        <c:ser>
          <c:idx val="2"/>
          <c:order val="2"/>
          <c:tx>
            <c:strRef>
              <c:f>Graphs!$B$66</c:f>
              <c:strCache>
                <c:ptCount val="1"/>
                <c:pt idx="0">
                  <c:v>Hosted Analysis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Graphs!$C$63:$BV$63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Graphs!$C$66:$BV$66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1400</c:v>
                </c:pt>
                <c:pt idx="13">
                  <c:v>7000</c:v>
                </c:pt>
                <c:pt idx="14">
                  <c:v>14000</c:v>
                </c:pt>
                <c:pt idx="15">
                  <c:v>21000</c:v>
                </c:pt>
                <c:pt idx="16">
                  <c:v>28000</c:v>
                </c:pt>
                <c:pt idx="17">
                  <c:v>35000</c:v>
                </c:pt>
                <c:pt idx="18">
                  <c:v>42000</c:v>
                </c:pt>
                <c:pt idx="19">
                  <c:v>49000</c:v>
                </c:pt>
                <c:pt idx="20">
                  <c:v>56000</c:v>
                </c:pt>
                <c:pt idx="21">
                  <c:v>63000</c:v>
                </c:pt>
                <c:pt idx="22">
                  <c:v>70000</c:v>
                </c:pt>
                <c:pt idx="23">
                  <c:v>77000</c:v>
                </c:pt>
                <c:pt idx="24">
                  <c:v>96000</c:v>
                </c:pt>
                <c:pt idx="25">
                  <c:v>104000</c:v>
                </c:pt>
                <c:pt idx="26">
                  <c:v>112000</c:v>
                </c:pt>
                <c:pt idx="27">
                  <c:v>120000</c:v>
                </c:pt>
                <c:pt idx="28">
                  <c:v>128000</c:v>
                </c:pt>
                <c:pt idx="29">
                  <c:v>136000</c:v>
                </c:pt>
                <c:pt idx="30">
                  <c:v>144000</c:v>
                </c:pt>
                <c:pt idx="31">
                  <c:v>152000</c:v>
                </c:pt>
                <c:pt idx="32">
                  <c:v>160000</c:v>
                </c:pt>
                <c:pt idx="33">
                  <c:v>168000</c:v>
                </c:pt>
                <c:pt idx="34">
                  <c:v>176000</c:v>
                </c:pt>
                <c:pt idx="35">
                  <c:v>184000</c:v>
                </c:pt>
                <c:pt idx="36">
                  <c:v>216000</c:v>
                </c:pt>
                <c:pt idx="37">
                  <c:v>225000</c:v>
                </c:pt>
                <c:pt idx="38">
                  <c:v>234000</c:v>
                </c:pt>
                <c:pt idx="39">
                  <c:v>243000</c:v>
                </c:pt>
                <c:pt idx="40">
                  <c:v>303750</c:v>
                </c:pt>
                <c:pt idx="41">
                  <c:v>379687.5</c:v>
                </c:pt>
                <c:pt idx="42">
                  <c:v>474609.375</c:v>
                </c:pt>
                <c:pt idx="43">
                  <c:v>279000</c:v>
                </c:pt>
                <c:pt idx="44">
                  <c:v>306900</c:v>
                </c:pt>
                <c:pt idx="45">
                  <c:v>337590</c:v>
                </c:pt>
                <c:pt idx="46">
                  <c:v>371349.00000000006</c:v>
                </c:pt>
                <c:pt idx="47">
                  <c:v>557023.50000000012</c:v>
                </c:pt>
                <c:pt idx="48">
                  <c:v>835535.25000000012</c:v>
                </c:pt>
                <c:pt idx="49">
                  <c:v>835535.25000000012</c:v>
                </c:pt>
                <c:pt idx="50">
                  <c:v>835535.25000000012</c:v>
                </c:pt>
                <c:pt idx="51">
                  <c:v>852245.95500000019</c:v>
                </c:pt>
                <c:pt idx="52">
                  <c:v>869290.87410000013</c:v>
                </c:pt>
                <c:pt idx="53">
                  <c:v>886676.69158200023</c:v>
                </c:pt>
                <c:pt idx="54">
                  <c:v>904410.22541364015</c:v>
                </c:pt>
                <c:pt idx="55">
                  <c:v>922498.42992191296</c:v>
                </c:pt>
                <c:pt idx="56">
                  <c:v>940948.39852035115</c:v>
                </c:pt>
                <c:pt idx="57">
                  <c:v>959767.36649075826</c:v>
                </c:pt>
                <c:pt idx="58">
                  <c:v>978962.71382057341</c:v>
                </c:pt>
                <c:pt idx="59">
                  <c:v>998541.96809698502</c:v>
                </c:pt>
                <c:pt idx="60">
                  <c:v>1046804.8298883394</c:v>
                </c:pt>
                <c:pt idx="61">
                  <c:v>1067740.9264861061</c:v>
                </c:pt>
                <c:pt idx="62">
                  <c:v>1089095.7450158284</c:v>
                </c:pt>
                <c:pt idx="63">
                  <c:v>1110877.659916145</c:v>
                </c:pt>
                <c:pt idx="64">
                  <c:v>1133095.2131144679</c:v>
                </c:pt>
                <c:pt idx="65">
                  <c:v>1155757.1173767573</c:v>
                </c:pt>
                <c:pt idx="66">
                  <c:v>1178872.2597242924</c:v>
                </c:pt>
                <c:pt idx="67">
                  <c:v>1202449.7049187783</c:v>
                </c:pt>
                <c:pt idx="68">
                  <c:v>1226498.6990171538</c:v>
                </c:pt>
                <c:pt idx="69">
                  <c:v>1251028.672997497</c:v>
                </c:pt>
                <c:pt idx="70">
                  <c:v>1276049.2464574468</c:v>
                </c:pt>
                <c:pt idx="71">
                  <c:v>1301570.2313865959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1-4138-B544-4FD81F7C3DA3}"/>
            </c:ext>
          </c:extLst>
        </c:ser>
        <c:ser>
          <c:idx val="3"/>
          <c:order val="3"/>
          <c:tx>
            <c:strRef>
              <c:f>Graphs!$B$67</c:f>
              <c:strCache>
                <c:ptCount val="1"/>
                <c:pt idx="0">
                  <c:v>Stream 4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77000"/>
                  </a:schemeClr>
                </a:gs>
                <a:gs pos="0">
                  <a:schemeClr val="accent1">
                    <a:tint val="77000"/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Graphs!$C$63:$BV$63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Graphs!$C$67:$BV$67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2C2-AC43-D620458E432C}"/>
            </c:ext>
          </c:extLst>
        </c:ser>
        <c:ser>
          <c:idx val="4"/>
          <c:order val="4"/>
          <c:tx>
            <c:strRef>
              <c:f>Graphs!$B$68</c:f>
              <c:strCache>
                <c:ptCount val="1"/>
                <c:pt idx="0">
                  <c:v>Stream 5</c:v>
                </c:pt>
              </c:strCache>
            </c:strRef>
          </c:tx>
          <c:spPr>
            <a:gradFill>
              <a:gsLst>
                <a:gs pos="100000">
                  <a:schemeClr val="accent1">
                    <a:tint val="54000"/>
                  </a:schemeClr>
                </a:gs>
                <a:gs pos="0">
                  <a:schemeClr val="accent1">
                    <a:tint val="54000"/>
                    <a:lumMod val="75000"/>
                  </a:schemeClr>
                </a:gs>
              </a:gsLst>
              <a:lin ang="0" scaled="1"/>
            </a:gradFill>
            <a:ln w="25400"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cat>
            <c:numRef>
              <c:f>Graphs!$C$63:$BV$63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Graphs!$C$68:$BV$68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2C2-AC43-D620458E4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6">
                  <a:alpha val="20000"/>
                </a:schemeClr>
              </a:solidFill>
              <a:prstDash val="solid"/>
              <a:round/>
            </a:ln>
            <a:effectLst/>
          </c:spPr>
        </c:dropLines>
        <c:axId val="670536528"/>
        <c:axId val="670538848"/>
      </c:areaChart>
      <c:dateAx>
        <c:axId val="670536528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75" cap="flat" cmpd="sng" algn="ctr">
            <a:solidFill>
              <a:schemeClr val="accent4"/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8848"/>
        <c:crosses val="autoZero"/>
        <c:auto val="1"/>
        <c:lblOffset val="100"/>
        <c:baseTimeUnit val="months"/>
        <c:majorUnit val="3"/>
        <c:minorUnit val="3"/>
      </c:dateAx>
      <c:valAx>
        <c:axId val="67053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36528"/>
        <c:crosses val="autoZero"/>
        <c:crossBetween val="midCat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382516997566977"/>
          <c:y val="0.14336154532457449"/>
          <c:w val="0.54250810554081097"/>
          <c:h val="4.8627778783699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HEADCOUNT</a:t>
            </a:r>
          </a:p>
        </c:rich>
      </c:tx>
      <c:layout>
        <c:manualLayout>
          <c:xMode val="edge"/>
          <c:yMode val="edge"/>
          <c:x val="0.38780105611798499"/>
          <c:y val="6.4018810148731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65004374453"/>
          <c:y val="0.189540463692039"/>
          <c:w val="0.78818069616298003"/>
          <c:h val="0.58541776027996495"/>
        </c:manualLayout>
      </c:layout>
      <c:areaChart>
        <c:grouping val="stacked"/>
        <c:varyColors val="0"/>
        <c:ser>
          <c:idx val="0"/>
          <c:order val="0"/>
          <c:tx>
            <c:strRef>
              <c:f>Graphs!$B$72</c:f>
              <c:strCache>
                <c:ptCount val="1"/>
                <c:pt idx="0">
                  <c:v>Executive &amp; Admin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cat>
            <c:numRef>
              <c:f>Graphs!$C$71:$BV$71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Graphs!$C$72:$BV$72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12</c:v>
                </c:pt>
                <c:pt idx="63">
                  <c:v>13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9-4DAA-90EC-741EB213E7CE}"/>
            </c:ext>
          </c:extLst>
        </c:ser>
        <c:ser>
          <c:idx val="1"/>
          <c:order val="1"/>
          <c:tx>
            <c:strRef>
              <c:f>Graphs!$B$73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numRef>
              <c:f>Graphs!$C$71:$BV$71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Graphs!$C$73:$BV$73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16</c:v>
                </c:pt>
                <c:pt idx="39">
                  <c:v>17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24</c:v>
                </c:pt>
                <c:pt idx="45">
                  <c:v>26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48</c:v>
                </c:pt>
                <c:pt idx="62">
                  <c:v>50</c:v>
                </c:pt>
                <c:pt idx="63">
                  <c:v>52</c:v>
                </c:pt>
                <c:pt idx="64">
                  <c:v>54</c:v>
                </c:pt>
                <c:pt idx="65">
                  <c:v>56</c:v>
                </c:pt>
                <c:pt idx="66">
                  <c:v>58</c:v>
                </c:pt>
                <c:pt idx="67">
                  <c:v>60</c:v>
                </c:pt>
                <c:pt idx="68">
                  <c:v>62</c:v>
                </c:pt>
                <c:pt idx="69">
                  <c:v>64</c:v>
                </c:pt>
                <c:pt idx="70">
                  <c:v>66</c:v>
                </c:pt>
                <c:pt idx="7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9-4DAA-90EC-741EB213E7CE}"/>
            </c:ext>
          </c:extLst>
        </c:ser>
        <c:ser>
          <c:idx val="2"/>
          <c:order val="2"/>
          <c:tx>
            <c:strRef>
              <c:f>Graphs!$B$74</c:f>
              <c:strCache>
                <c:ptCount val="1"/>
                <c:pt idx="0">
                  <c:v>Marketing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numRef>
              <c:f>Graphs!$C$71:$BV$71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Graphs!$C$74:$BV$74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9-4DAA-90EC-741EB213E7CE}"/>
            </c:ext>
          </c:extLst>
        </c:ser>
        <c:ser>
          <c:idx val="3"/>
          <c:order val="3"/>
          <c:tx>
            <c:strRef>
              <c:f>Graphs!$B$75</c:f>
              <c:strCache>
                <c:ptCount val="1"/>
                <c:pt idx="0">
                  <c:v>Customer Service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cat>
            <c:numRef>
              <c:f>Graphs!$C$71:$BV$71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Graphs!$C$75:$BV$75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69-4DAA-90EC-741EB213E7CE}"/>
            </c:ext>
          </c:extLst>
        </c:ser>
        <c:ser>
          <c:idx val="4"/>
          <c:order val="4"/>
          <c:tx>
            <c:strRef>
              <c:f>Graphs!$B$76</c:f>
              <c:strCache>
                <c:ptCount val="1"/>
                <c:pt idx="0">
                  <c:v>Corporate Operations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cat>
            <c:numRef>
              <c:f>Graphs!$C$71:$BV$71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Graphs!$C$76:$BV$76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17</c:v>
                </c:pt>
                <c:pt idx="62">
                  <c:v>18</c:v>
                </c:pt>
                <c:pt idx="63">
                  <c:v>19</c:v>
                </c:pt>
                <c:pt idx="64">
                  <c:v>20</c:v>
                </c:pt>
                <c:pt idx="65">
                  <c:v>21</c:v>
                </c:pt>
                <c:pt idx="66">
                  <c:v>22</c:v>
                </c:pt>
                <c:pt idx="67">
                  <c:v>23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69-4DAA-90EC-741EB213E7CE}"/>
            </c:ext>
          </c:extLst>
        </c:ser>
        <c:ser>
          <c:idx val="5"/>
          <c:order val="5"/>
          <c:tx>
            <c:strRef>
              <c:f>Graphs!$B$77</c:f>
              <c:strCache>
                <c:ptCount val="1"/>
                <c:pt idx="0">
                  <c:v>Engineering &amp; Product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cat>
            <c:numRef>
              <c:f>Graphs!$C$71:$BV$71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Graphs!$C$77:$BV$77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11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15</c:v>
                </c:pt>
                <c:pt idx="43">
                  <c:v>17</c:v>
                </c:pt>
                <c:pt idx="44">
                  <c:v>19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25</c:v>
                </c:pt>
                <c:pt idx="50">
                  <c:v>27</c:v>
                </c:pt>
                <c:pt idx="51">
                  <c:v>29</c:v>
                </c:pt>
                <c:pt idx="52">
                  <c:v>31</c:v>
                </c:pt>
                <c:pt idx="53">
                  <c:v>33</c:v>
                </c:pt>
                <c:pt idx="54">
                  <c:v>35</c:v>
                </c:pt>
                <c:pt idx="55">
                  <c:v>37</c:v>
                </c:pt>
                <c:pt idx="56">
                  <c:v>39</c:v>
                </c:pt>
                <c:pt idx="57">
                  <c:v>41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43</c:v>
                </c:pt>
                <c:pt idx="62">
                  <c:v>45</c:v>
                </c:pt>
                <c:pt idx="63">
                  <c:v>47</c:v>
                </c:pt>
                <c:pt idx="64">
                  <c:v>49</c:v>
                </c:pt>
                <c:pt idx="65">
                  <c:v>51</c:v>
                </c:pt>
                <c:pt idx="66">
                  <c:v>53</c:v>
                </c:pt>
                <c:pt idx="67">
                  <c:v>55</c:v>
                </c:pt>
                <c:pt idx="68">
                  <c:v>57</c:v>
                </c:pt>
                <c:pt idx="69">
                  <c:v>59</c:v>
                </c:pt>
                <c:pt idx="70">
                  <c:v>61</c:v>
                </c:pt>
                <c:pt idx="71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7-0945-9F91-4AB06B1B1E89}"/>
            </c:ext>
          </c:extLst>
        </c:ser>
        <c:ser>
          <c:idx val="6"/>
          <c:order val="6"/>
          <c:tx>
            <c:strRef>
              <c:f>Graphs!$B$78</c:f>
              <c:strCache>
                <c:ptCount val="1"/>
                <c:pt idx="0">
                  <c:v>Contractors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cat>
            <c:numRef>
              <c:f>Graphs!$C$71:$BV$71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Graphs!$C$78:$BV$78</c:f>
              <c:numCache>
                <c:formatCode>#,##0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B-46F7-9991-849EF70A26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accent6">
                  <a:alpha val="20000"/>
                </a:schemeClr>
              </a:solidFill>
              <a:prstDash val="solid"/>
            </a:ln>
            <a:effectLst/>
          </c:spPr>
        </c:dropLines>
        <c:axId val="667729424"/>
        <c:axId val="667731744"/>
      </c:areaChart>
      <c:dateAx>
        <c:axId val="667729424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31744"/>
        <c:crosses val="autoZero"/>
        <c:auto val="1"/>
        <c:lblOffset val="100"/>
        <c:baseTimeUnit val="months"/>
        <c:majorUnit val="3"/>
        <c:minorUnit val="3"/>
      </c:dateAx>
      <c:valAx>
        <c:axId val="66773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72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723128358955101"/>
          <c:y val="0.116111111111111"/>
          <c:w val="0.78337184456682185"/>
          <c:h val="9.2866217169428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CASH FLOWS ($000)</a:t>
            </a:r>
          </a:p>
        </c:rich>
      </c:tx>
      <c:layout>
        <c:manualLayout>
          <c:xMode val="edge"/>
          <c:yMode val="edge"/>
          <c:x val="0.359925478065242"/>
          <c:y val="7.05500874890638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5475565554301"/>
          <c:y val="0.206207130358705"/>
          <c:w val="0.78006077365329296"/>
          <c:h val="0.5715288713910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Graphs!$B$84</c:f>
              <c:strCache>
                <c:ptCount val="1"/>
                <c:pt idx="0">
                  <c:v>Cash Burn / Generation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Graphs!$C$83:$BV$83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Graphs!$C$84:$BV$84</c:f>
              <c:numCache>
                <c:formatCode>#,##0</c:formatCode>
                <c:ptCount val="72"/>
                <c:pt idx="0">
                  <c:v>-97302.5</c:v>
                </c:pt>
                <c:pt idx="1">
                  <c:v>-97291.25</c:v>
                </c:pt>
                <c:pt idx="2">
                  <c:v>-97280</c:v>
                </c:pt>
                <c:pt idx="3">
                  <c:v>-97220</c:v>
                </c:pt>
                <c:pt idx="4">
                  <c:v>-97040</c:v>
                </c:pt>
                <c:pt idx="5">
                  <c:v>-96500</c:v>
                </c:pt>
                <c:pt idx="6">
                  <c:v>-95330.4</c:v>
                </c:pt>
                <c:pt idx="7">
                  <c:v>-178002.06666666668</c:v>
                </c:pt>
                <c:pt idx="8">
                  <c:v>-209673.73333333334</c:v>
                </c:pt>
                <c:pt idx="9">
                  <c:v>-237164.93333333335</c:v>
                </c:pt>
                <c:pt idx="10">
                  <c:v>-251311.6</c:v>
                </c:pt>
                <c:pt idx="11">
                  <c:v>-310323.83333333337</c:v>
                </c:pt>
                <c:pt idx="12">
                  <c:v>-262378.16666666663</c:v>
                </c:pt>
                <c:pt idx="13">
                  <c:v>-300205.8833333333</c:v>
                </c:pt>
                <c:pt idx="14">
                  <c:v>-300920.91433333332</c:v>
                </c:pt>
                <c:pt idx="15">
                  <c:v>-287368.76595333329</c:v>
                </c:pt>
                <c:pt idx="16">
                  <c:v>-281529.94127239997</c:v>
                </c:pt>
                <c:pt idx="17">
                  <c:v>-358634.67343118135</c:v>
                </c:pt>
                <c:pt idx="18">
                  <c:v>-351165.19623313827</c:v>
                </c:pt>
                <c:pt idx="19">
                  <c:v>-343679.59745113435</c:v>
                </c:pt>
                <c:pt idx="20">
                  <c:v>-336177.62733309041</c:v>
                </c:pt>
                <c:pt idx="21">
                  <c:v>-328659.03185868147</c:v>
                </c:pt>
                <c:pt idx="22">
                  <c:v>-357990.21932790719</c:v>
                </c:pt>
                <c:pt idx="23">
                  <c:v>-685369.26028150436</c:v>
                </c:pt>
                <c:pt idx="24">
                  <c:v>-309552.79152846296</c:v>
                </c:pt>
                <c:pt idx="25">
                  <c:v>-291515.59919599525</c:v>
                </c:pt>
                <c:pt idx="26">
                  <c:v>-298979.32717991516</c:v>
                </c:pt>
                <c:pt idx="27">
                  <c:v>-311526.92572351347</c:v>
                </c:pt>
                <c:pt idx="28">
                  <c:v>-324057.25623798376</c:v>
                </c:pt>
                <c:pt idx="29">
                  <c:v>-372453.3066960767</c:v>
                </c:pt>
                <c:pt idx="30">
                  <c:v>-401618.09426943946</c:v>
                </c:pt>
                <c:pt idx="31">
                  <c:v>-414983.23603037558</c:v>
                </c:pt>
                <c:pt idx="32">
                  <c:v>-456208.9985997394</c:v>
                </c:pt>
                <c:pt idx="33">
                  <c:v>-487515.71526500565</c:v>
                </c:pt>
                <c:pt idx="34">
                  <c:v>-563403.85264693748</c:v>
                </c:pt>
                <c:pt idx="35">
                  <c:v>-1183688.5040329178</c:v>
                </c:pt>
                <c:pt idx="36">
                  <c:v>-684004.89487336739</c:v>
                </c:pt>
                <c:pt idx="37">
                  <c:v>-671490.12230424082</c:v>
                </c:pt>
                <c:pt idx="38">
                  <c:v>-699853.63173699204</c:v>
                </c:pt>
                <c:pt idx="39">
                  <c:v>-739206.81461772404</c:v>
                </c:pt>
                <c:pt idx="40">
                  <c:v>-698101.10074126883</c:v>
                </c:pt>
                <c:pt idx="41">
                  <c:v>-671289.24475618917</c:v>
                </c:pt>
                <c:pt idx="42">
                  <c:v>-794297.71894076024</c:v>
                </c:pt>
                <c:pt idx="43">
                  <c:v>-994356.92005957896</c:v>
                </c:pt>
                <c:pt idx="44">
                  <c:v>-1066151.8346247748</c:v>
                </c:pt>
                <c:pt idx="45">
                  <c:v>-1132304.6884634085</c:v>
                </c:pt>
                <c:pt idx="46">
                  <c:v>-1209562.3791707098</c:v>
                </c:pt>
                <c:pt idx="47">
                  <c:v>-2316338.1447248776</c:v>
                </c:pt>
                <c:pt idx="48">
                  <c:v>-1099746.6604078207</c:v>
                </c:pt>
                <c:pt idx="49">
                  <c:v>-1099146.26113377</c:v>
                </c:pt>
                <c:pt idx="50">
                  <c:v>-1171977.9978270095</c:v>
                </c:pt>
                <c:pt idx="51">
                  <c:v>-1197268.1357055111</c:v>
                </c:pt>
                <c:pt idx="52">
                  <c:v>-1230135.2803138141</c:v>
                </c:pt>
                <c:pt idx="53">
                  <c:v>-1320317.8525100695</c:v>
                </c:pt>
                <c:pt idx="54">
                  <c:v>-1300458.9607226793</c:v>
                </c:pt>
                <c:pt idx="55">
                  <c:v>-1275162.2428872227</c:v>
                </c:pt>
                <c:pt idx="56">
                  <c:v>-1332262.6050592684</c:v>
                </c:pt>
                <c:pt idx="57">
                  <c:v>-1301266.2105867341</c:v>
                </c:pt>
                <c:pt idx="58">
                  <c:v>-1083369.4214539635</c:v>
                </c:pt>
                <c:pt idx="59">
                  <c:v>-3406653.1996444254</c:v>
                </c:pt>
                <c:pt idx="60">
                  <c:v>-590425.51546496898</c:v>
                </c:pt>
                <c:pt idx="61">
                  <c:v>-358875.59115611576</c:v>
                </c:pt>
                <c:pt idx="62">
                  <c:v>-342978.65723043494</c:v>
                </c:pt>
                <c:pt idx="63">
                  <c:v>-26014.802419424988</c:v>
                </c:pt>
                <c:pt idx="64">
                  <c:v>371379.64664006326</c:v>
                </c:pt>
                <c:pt idx="65">
                  <c:v>441580.47741669789</c:v>
                </c:pt>
                <c:pt idx="66">
                  <c:v>986472.83853599802</c:v>
                </c:pt>
                <c:pt idx="67">
                  <c:v>1650798.2625449123</c:v>
                </c:pt>
                <c:pt idx="68">
                  <c:v>1827050.5046669375</c:v>
                </c:pt>
                <c:pt idx="69">
                  <c:v>2601204.3684552992</c:v>
                </c:pt>
                <c:pt idx="70">
                  <c:v>3542071.142150227</c:v>
                </c:pt>
                <c:pt idx="71">
                  <c:v>102025.08251969144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D-46A3-A338-FAE7A1C5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47915952"/>
        <c:axId val="648838912"/>
      </c:barChart>
      <c:lineChart>
        <c:grouping val="standard"/>
        <c:varyColors val="0"/>
        <c:ser>
          <c:idx val="2"/>
          <c:order val="1"/>
          <c:tx>
            <c:strRef>
              <c:f>Graphs!$B$85</c:f>
              <c:strCache>
                <c:ptCount val="1"/>
                <c:pt idx="0">
                  <c:v>Cash Balance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Graphs!$C$83:$BV$83</c:f>
              <c:numCache>
                <c:formatCode>[$-409]mmm\-yy;@</c:formatCode>
                <c:ptCount val="72"/>
                <c:pt idx="0">
                  <c:v>43374</c:v>
                </c:pt>
                <c:pt idx="1">
                  <c:v>43405</c:v>
                </c:pt>
                <c:pt idx="2">
                  <c:v>43435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43586</c:v>
                </c:pt>
                <c:pt idx="8">
                  <c:v>43617</c:v>
                </c:pt>
                <c:pt idx="9">
                  <c:v>43647</c:v>
                </c:pt>
                <c:pt idx="10">
                  <c:v>43678</c:v>
                </c:pt>
                <c:pt idx="11">
                  <c:v>43709</c:v>
                </c:pt>
                <c:pt idx="12">
                  <c:v>43739</c:v>
                </c:pt>
                <c:pt idx="13">
                  <c:v>43770</c:v>
                </c:pt>
                <c:pt idx="14">
                  <c:v>43800</c:v>
                </c:pt>
                <c:pt idx="15">
                  <c:v>43831</c:v>
                </c:pt>
                <c:pt idx="16">
                  <c:v>43862</c:v>
                </c:pt>
                <c:pt idx="17">
                  <c:v>43891</c:v>
                </c:pt>
                <c:pt idx="18">
                  <c:v>43922</c:v>
                </c:pt>
                <c:pt idx="19">
                  <c:v>43952</c:v>
                </c:pt>
                <c:pt idx="20">
                  <c:v>43983</c:v>
                </c:pt>
                <c:pt idx="21">
                  <c:v>44013</c:v>
                </c:pt>
                <c:pt idx="22">
                  <c:v>44044</c:v>
                </c:pt>
                <c:pt idx="23">
                  <c:v>44075</c:v>
                </c:pt>
                <c:pt idx="24">
                  <c:v>44105</c:v>
                </c:pt>
                <c:pt idx="25">
                  <c:v>44136</c:v>
                </c:pt>
                <c:pt idx="26">
                  <c:v>44166</c:v>
                </c:pt>
                <c:pt idx="27">
                  <c:v>44197</c:v>
                </c:pt>
                <c:pt idx="28">
                  <c:v>44228</c:v>
                </c:pt>
                <c:pt idx="29">
                  <c:v>44256</c:v>
                </c:pt>
                <c:pt idx="30">
                  <c:v>44287</c:v>
                </c:pt>
                <c:pt idx="31">
                  <c:v>44317</c:v>
                </c:pt>
                <c:pt idx="32">
                  <c:v>44348</c:v>
                </c:pt>
                <c:pt idx="33">
                  <c:v>44378</c:v>
                </c:pt>
                <c:pt idx="34">
                  <c:v>44409</c:v>
                </c:pt>
                <c:pt idx="35">
                  <c:v>44440</c:v>
                </c:pt>
                <c:pt idx="36">
                  <c:v>44470</c:v>
                </c:pt>
                <c:pt idx="37">
                  <c:v>44501</c:v>
                </c:pt>
                <c:pt idx="38">
                  <c:v>44531</c:v>
                </c:pt>
                <c:pt idx="39">
                  <c:v>44562</c:v>
                </c:pt>
                <c:pt idx="40">
                  <c:v>44593</c:v>
                </c:pt>
                <c:pt idx="41">
                  <c:v>44621</c:v>
                </c:pt>
                <c:pt idx="42">
                  <c:v>44652</c:v>
                </c:pt>
                <c:pt idx="43">
                  <c:v>44682</c:v>
                </c:pt>
                <c:pt idx="44">
                  <c:v>44713</c:v>
                </c:pt>
                <c:pt idx="45">
                  <c:v>44743</c:v>
                </c:pt>
                <c:pt idx="46">
                  <c:v>44774</c:v>
                </c:pt>
                <c:pt idx="47">
                  <c:v>44805</c:v>
                </c:pt>
                <c:pt idx="48">
                  <c:v>44835</c:v>
                </c:pt>
                <c:pt idx="49">
                  <c:v>44866</c:v>
                </c:pt>
                <c:pt idx="50">
                  <c:v>44896</c:v>
                </c:pt>
                <c:pt idx="51">
                  <c:v>44927</c:v>
                </c:pt>
                <c:pt idx="52">
                  <c:v>44958</c:v>
                </c:pt>
                <c:pt idx="53">
                  <c:v>44986</c:v>
                </c:pt>
                <c:pt idx="54">
                  <c:v>45017</c:v>
                </c:pt>
                <c:pt idx="55">
                  <c:v>45047</c:v>
                </c:pt>
                <c:pt idx="56">
                  <c:v>45078</c:v>
                </c:pt>
                <c:pt idx="57">
                  <c:v>45108</c:v>
                </c:pt>
                <c:pt idx="58">
                  <c:v>45139</c:v>
                </c:pt>
                <c:pt idx="59">
                  <c:v>45170</c:v>
                </c:pt>
                <c:pt idx="60">
                  <c:v>45200</c:v>
                </c:pt>
                <c:pt idx="61">
                  <c:v>45231</c:v>
                </c:pt>
                <c:pt idx="62">
                  <c:v>45261</c:v>
                </c:pt>
                <c:pt idx="63">
                  <c:v>45292</c:v>
                </c:pt>
                <c:pt idx="64">
                  <c:v>45323</c:v>
                </c:pt>
                <c:pt idx="65">
                  <c:v>45352</c:v>
                </c:pt>
                <c:pt idx="66">
                  <c:v>45383</c:v>
                </c:pt>
                <c:pt idx="67">
                  <c:v>45413</c:v>
                </c:pt>
                <c:pt idx="68">
                  <c:v>45444</c:v>
                </c:pt>
                <c:pt idx="69">
                  <c:v>45474</c:v>
                </c:pt>
                <c:pt idx="70">
                  <c:v>45505</c:v>
                </c:pt>
                <c:pt idx="71">
                  <c:v>45536</c:v>
                </c:pt>
              </c:numCache>
            </c:numRef>
          </c:cat>
          <c:val>
            <c:numRef>
              <c:f>Graphs!$C$85:$BV$85</c:f>
              <c:numCache>
                <c:formatCode>#,##0</c:formatCode>
                <c:ptCount val="72"/>
                <c:pt idx="0">
                  <c:v>8402697.5</c:v>
                </c:pt>
                <c:pt idx="1">
                  <c:v>8305406.25</c:v>
                </c:pt>
                <c:pt idx="2">
                  <c:v>8208126.25</c:v>
                </c:pt>
                <c:pt idx="3">
                  <c:v>8110906.25</c:v>
                </c:pt>
                <c:pt idx="4">
                  <c:v>8013866.25</c:v>
                </c:pt>
                <c:pt idx="5">
                  <c:v>7917366.25</c:v>
                </c:pt>
                <c:pt idx="6">
                  <c:v>7822035.8499999996</c:v>
                </c:pt>
                <c:pt idx="7">
                  <c:v>7644033.7833333332</c:v>
                </c:pt>
                <c:pt idx="8">
                  <c:v>7434360.0499999998</c:v>
                </c:pt>
                <c:pt idx="9">
                  <c:v>7197195.1166666662</c:v>
                </c:pt>
                <c:pt idx="10">
                  <c:v>6945883.5166666666</c:v>
                </c:pt>
                <c:pt idx="11">
                  <c:v>6635559.6833333336</c:v>
                </c:pt>
                <c:pt idx="12">
                  <c:v>6373181.5166666666</c:v>
                </c:pt>
                <c:pt idx="13">
                  <c:v>6072975.6333333328</c:v>
                </c:pt>
                <c:pt idx="14">
                  <c:v>5772054.7189999996</c:v>
                </c:pt>
                <c:pt idx="15">
                  <c:v>5484685.9530466665</c:v>
                </c:pt>
                <c:pt idx="16">
                  <c:v>5203156.0117742661</c:v>
                </c:pt>
                <c:pt idx="17">
                  <c:v>4844521.3383430848</c:v>
                </c:pt>
                <c:pt idx="18">
                  <c:v>4493356.1421099463</c:v>
                </c:pt>
                <c:pt idx="19">
                  <c:v>4149676.5446588118</c:v>
                </c:pt>
                <c:pt idx="20">
                  <c:v>3813498.9173257211</c:v>
                </c:pt>
                <c:pt idx="21">
                  <c:v>3484839.8854670394</c:v>
                </c:pt>
                <c:pt idx="22">
                  <c:v>3126849.6661391323</c:v>
                </c:pt>
                <c:pt idx="23">
                  <c:v>2441480.4058576282</c:v>
                </c:pt>
                <c:pt idx="24">
                  <c:v>2131927.6143291653</c:v>
                </c:pt>
                <c:pt idx="25">
                  <c:v>1840412.0151331699</c:v>
                </c:pt>
                <c:pt idx="26">
                  <c:v>1541432.6879532547</c:v>
                </c:pt>
                <c:pt idx="27">
                  <c:v>1229905.7622297411</c:v>
                </c:pt>
                <c:pt idx="28">
                  <c:v>905848.50599175738</c:v>
                </c:pt>
                <c:pt idx="29">
                  <c:v>20533395.199295681</c:v>
                </c:pt>
                <c:pt idx="30">
                  <c:v>20131777.105026241</c:v>
                </c:pt>
                <c:pt idx="31">
                  <c:v>19716793.868995868</c:v>
                </c:pt>
                <c:pt idx="32">
                  <c:v>19260584.87039613</c:v>
                </c:pt>
                <c:pt idx="33">
                  <c:v>18773069.155131124</c:v>
                </c:pt>
                <c:pt idx="34">
                  <c:v>18209665.302484188</c:v>
                </c:pt>
                <c:pt idx="35">
                  <c:v>17025976.798451271</c:v>
                </c:pt>
                <c:pt idx="36">
                  <c:v>16341971.903577903</c:v>
                </c:pt>
                <c:pt idx="37">
                  <c:v>15670481.781273663</c:v>
                </c:pt>
                <c:pt idx="38">
                  <c:v>14970628.149536671</c:v>
                </c:pt>
                <c:pt idx="39">
                  <c:v>14231421.334918948</c:v>
                </c:pt>
                <c:pt idx="40">
                  <c:v>13533320.234177679</c:v>
                </c:pt>
                <c:pt idx="41">
                  <c:v>12862030.989421491</c:v>
                </c:pt>
                <c:pt idx="42">
                  <c:v>17067733.27048073</c:v>
                </c:pt>
                <c:pt idx="43">
                  <c:v>16073376.350421151</c:v>
                </c:pt>
                <c:pt idx="44">
                  <c:v>15007224.515796376</c:v>
                </c:pt>
                <c:pt idx="45">
                  <c:v>13874919.827332968</c:v>
                </c:pt>
                <c:pt idx="46">
                  <c:v>12665357.448162258</c:v>
                </c:pt>
                <c:pt idx="47">
                  <c:v>10349019.30343738</c:v>
                </c:pt>
                <c:pt idx="48">
                  <c:v>9249272.6430295594</c:v>
                </c:pt>
                <c:pt idx="49">
                  <c:v>8150126.3818957899</c:v>
                </c:pt>
                <c:pt idx="50">
                  <c:v>6978148.3840687806</c:v>
                </c:pt>
                <c:pt idx="51">
                  <c:v>5780880.2483632695</c:v>
                </c:pt>
                <c:pt idx="52">
                  <c:v>4550744.9680494554</c:v>
                </c:pt>
                <c:pt idx="53">
                  <c:v>3230427.1155393859</c:v>
                </c:pt>
                <c:pt idx="54">
                  <c:v>1929968.1548167067</c:v>
                </c:pt>
                <c:pt idx="55">
                  <c:v>20654805.911929484</c:v>
                </c:pt>
                <c:pt idx="56">
                  <c:v>19322543.306870215</c:v>
                </c:pt>
                <c:pt idx="57">
                  <c:v>18021277.096283481</c:v>
                </c:pt>
                <c:pt idx="58">
                  <c:v>16937907.674829517</c:v>
                </c:pt>
                <c:pt idx="59">
                  <c:v>13531254.475185091</c:v>
                </c:pt>
                <c:pt idx="60">
                  <c:v>12940828.959720122</c:v>
                </c:pt>
                <c:pt idx="61">
                  <c:v>12581953.368564006</c:v>
                </c:pt>
                <c:pt idx="62">
                  <c:v>12238974.711333571</c:v>
                </c:pt>
                <c:pt idx="63">
                  <c:v>12212959.908914145</c:v>
                </c:pt>
                <c:pt idx="64">
                  <c:v>12584339.555554207</c:v>
                </c:pt>
                <c:pt idx="65">
                  <c:v>13025920.032970905</c:v>
                </c:pt>
                <c:pt idx="66">
                  <c:v>14012392.871506903</c:v>
                </c:pt>
                <c:pt idx="67">
                  <c:v>15663191.134051815</c:v>
                </c:pt>
                <c:pt idx="68">
                  <c:v>17490241.638718754</c:v>
                </c:pt>
                <c:pt idx="69">
                  <c:v>20091446.007174052</c:v>
                </c:pt>
                <c:pt idx="70">
                  <c:v>23633517.149324279</c:v>
                </c:pt>
                <c:pt idx="71">
                  <c:v>23735542.231843971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DD-46A3-A338-FAE7A1C5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915952"/>
        <c:axId val="648838912"/>
      </c:lineChart>
      <c:dateAx>
        <c:axId val="647915952"/>
        <c:scaling>
          <c:orientation val="minMax"/>
        </c:scaling>
        <c:delete val="0"/>
        <c:axPos val="b"/>
        <c:numFmt formatCode="[$-409]mmm\-yy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accent4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38912"/>
        <c:crosses val="autoZero"/>
        <c:auto val="1"/>
        <c:lblOffset val="200"/>
        <c:baseTimeUnit val="months"/>
        <c:majorUnit val="3"/>
        <c:minorUnit val="3"/>
      </c:dateAx>
      <c:valAx>
        <c:axId val="64883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915952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6780246219223"/>
          <c:y val="0.12166666666666701"/>
          <c:w val="0.66426347570253996"/>
          <c:h val="4.7994547721353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OPERATING EXPENSES</a:t>
            </a:r>
            <a:r>
              <a:rPr lang="en-US" sz="1800" b="1" baseline="0">
                <a:solidFill>
                  <a:sysClr val="windowText" lastClr="000000"/>
                </a:solidFill>
              </a:rPr>
              <a:t> ($000)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454155793822497"/>
          <c:y val="6.27674750356633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93947282242395E-2"/>
          <c:y val="0.28844620171408675"/>
          <c:w val="0.88348862152754715"/>
          <c:h val="0.551216372561133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Graphs!$B$90</c:f>
              <c:strCache>
                <c:ptCount val="1"/>
                <c:pt idx="0">
                  <c:v>Total Payroll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43617</c:v>
                </c:pt>
                <c:pt idx="1">
                  <c:v>44075</c:v>
                </c:pt>
                <c:pt idx="2">
                  <c:v>44440</c:v>
                </c:pt>
                <c:pt idx="3">
                  <c:v>44805</c:v>
                </c:pt>
                <c:pt idx="4">
                  <c:v>45170</c:v>
                </c:pt>
                <c:pt idx="5">
                  <c:v>45536</c:v>
                </c:pt>
              </c:numCache>
            </c:numRef>
          </c:cat>
          <c:val>
            <c:numRef>
              <c:f>Graphs!$C$90:$H$90</c:f>
              <c:numCache>
                <c:formatCode>_(* #,##0_);_(* \(#,##0\);_(* "-"??_);_(@_)</c:formatCode>
                <c:ptCount val="6"/>
                <c:pt idx="0">
                  <c:v>690.57916666666677</c:v>
                </c:pt>
                <c:pt idx="1">
                  <c:v>3836.6483333333331</c:v>
                </c:pt>
                <c:pt idx="2">
                  <c:v>7442.1876266666668</c:v>
                </c:pt>
                <c:pt idx="3">
                  <c:v>15031.040701066669</c:v>
                </c:pt>
                <c:pt idx="4">
                  <c:v>30517.547959424002</c:v>
                </c:pt>
                <c:pt idx="5">
                  <c:v>45583.336015972694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F7F-AF90-A4D2D468B8AF}"/>
            </c:ext>
          </c:extLst>
        </c:ser>
        <c:ser>
          <c:idx val="1"/>
          <c:order val="1"/>
          <c:tx>
            <c:strRef>
              <c:f>Graphs!$B$91</c:f>
              <c:strCache>
                <c:ptCount val="1"/>
                <c:pt idx="0">
                  <c:v>Sales &amp; Marketing Programs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43617</c:v>
                </c:pt>
                <c:pt idx="1">
                  <c:v>44075</c:v>
                </c:pt>
                <c:pt idx="2">
                  <c:v>44440</c:v>
                </c:pt>
                <c:pt idx="3">
                  <c:v>44805</c:v>
                </c:pt>
                <c:pt idx="4">
                  <c:v>45170</c:v>
                </c:pt>
                <c:pt idx="5">
                  <c:v>45536</c:v>
                </c:pt>
              </c:numCache>
            </c:numRef>
          </c:cat>
          <c:val>
            <c:numRef>
              <c:f>Graphs!$C$91:$H$91</c:f>
              <c:numCache>
                <c:formatCode>_(* #,##0_);_(* \(#,##0\);_(* "-"??_);_(@_)</c:formatCode>
                <c:ptCount val="6"/>
                <c:pt idx="0">
                  <c:v>27.477499999999999</c:v>
                </c:pt>
                <c:pt idx="1">
                  <c:v>228.17691203231666</c:v>
                </c:pt>
                <c:pt idx="2">
                  <c:v>488.71252831805924</c:v>
                </c:pt>
                <c:pt idx="3">
                  <c:v>3385.7041768660606</c:v>
                </c:pt>
                <c:pt idx="4">
                  <c:v>10299.777169114242</c:v>
                </c:pt>
                <c:pt idx="5">
                  <c:v>33603.17200522466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F7F-AF90-A4D2D468B8AF}"/>
            </c:ext>
          </c:extLst>
        </c:ser>
        <c:ser>
          <c:idx val="2"/>
          <c:order val="2"/>
          <c:tx>
            <c:strRef>
              <c:f>Graphs!$B$92</c:f>
              <c:strCache>
                <c:ptCount val="1"/>
                <c:pt idx="0">
                  <c:v>General &amp; Administrative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43617</c:v>
                </c:pt>
                <c:pt idx="1">
                  <c:v>44075</c:v>
                </c:pt>
                <c:pt idx="2">
                  <c:v>44440</c:v>
                </c:pt>
                <c:pt idx="3">
                  <c:v>44805</c:v>
                </c:pt>
                <c:pt idx="4">
                  <c:v>45170</c:v>
                </c:pt>
                <c:pt idx="5">
                  <c:v>45536</c:v>
                </c:pt>
              </c:numCache>
            </c:numRef>
          </c:cat>
          <c:val>
            <c:numRef>
              <c:f>Graphs!$C$92:$H$92</c:f>
              <c:numCache>
                <c:formatCode>_(* #,##0_);_(* \(#,##0\);_(* "-"??_);_(@_)</c:formatCode>
                <c:ptCount val="6"/>
                <c:pt idx="0">
                  <c:v>29.9</c:v>
                </c:pt>
                <c:pt idx="1">
                  <c:v>165.1</c:v>
                </c:pt>
                <c:pt idx="2">
                  <c:v>292.5</c:v>
                </c:pt>
                <c:pt idx="3">
                  <c:v>561.6</c:v>
                </c:pt>
                <c:pt idx="4">
                  <c:v>1554</c:v>
                </c:pt>
                <c:pt idx="5">
                  <c:v>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F7F-AF90-A4D2D468B8AF}"/>
            </c:ext>
          </c:extLst>
        </c:ser>
        <c:ser>
          <c:idx val="3"/>
          <c:order val="3"/>
          <c:tx>
            <c:strRef>
              <c:f>Graphs!$B$93</c:f>
              <c:strCache>
                <c:ptCount val="1"/>
                <c:pt idx="0">
                  <c:v>Legal &amp; Professional Fees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43617</c:v>
                </c:pt>
                <c:pt idx="1">
                  <c:v>44075</c:v>
                </c:pt>
                <c:pt idx="2">
                  <c:v>44440</c:v>
                </c:pt>
                <c:pt idx="3">
                  <c:v>44805</c:v>
                </c:pt>
                <c:pt idx="4">
                  <c:v>45170</c:v>
                </c:pt>
                <c:pt idx="5">
                  <c:v>45536</c:v>
                </c:pt>
              </c:numCache>
            </c:numRef>
          </c:cat>
          <c:val>
            <c:numRef>
              <c:f>Graphs!$C$93:$H$93</c:f>
              <c:numCache>
                <c:formatCode>_(* #,##0_);_(* \(#,##0\);_(* "-"??_);_(@_)</c:formatCode>
                <c:ptCount val="6"/>
                <c:pt idx="0">
                  <c:v>48</c:v>
                </c:pt>
                <c:pt idx="1">
                  <c:v>72</c:v>
                </c:pt>
                <c:pt idx="2">
                  <c:v>2.4</c:v>
                </c:pt>
                <c:pt idx="3">
                  <c:v>120</c:v>
                </c:pt>
                <c:pt idx="4">
                  <c:v>420</c:v>
                </c:pt>
                <c:pt idx="5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F7F-AF90-A4D2D468B8AF}"/>
            </c:ext>
          </c:extLst>
        </c:ser>
        <c:ser>
          <c:idx val="4"/>
          <c:order val="4"/>
          <c:tx>
            <c:strRef>
              <c:f>Graphs!$B$94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43617</c:v>
                </c:pt>
                <c:pt idx="1">
                  <c:v>44075</c:v>
                </c:pt>
                <c:pt idx="2">
                  <c:v>44440</c:v>
                </c:pt>
                <c:pt idx="3">
                  <c:v>44805</c:v>
                </c:pt>
                <c:pt idx="4">
                  <c:v>45170</c:v>
                </c:pt>
                <c:pt idx="5">
                  <c:v>45536</c:v>
                </c:pt>
              </c:numCache>
            </c:numRef>
          </c:cat>
          <c:val>
            <c:numRef>
              <c:f>Graphs!$C$94:$H$94</c:f>
              <c:numCache>
                <c:formatCode>_(* #,##0_);_(* \(#,##0\);_(* "-"??_);_(@_)</c:formatCode>
                <c:ptCount val="6"/>
                <c:pt idx="0">
                  <c:v>210</c:v>
                </c:pt>
                <c:pt idx="1">
                  <c:v>210</c:v>
                </c:pt>
                <c:pt idx="2">
                  <c:v>210</c:v>
                </c:pt>
                <c:pt idx="3">
                  <c:v>210</c:v>
                </c:pt>
                <c:pt idx="4">
                  <c:v>210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CE-4F7F-AF90-A4D2D468B8AF}"/>
            </c:ext>
          </c:extLst>
        </c:ser>
        <c:ser>
          <c:idx val="5"/>
          <c:order val="5"/>
          <c:tx>
            <c:strRef>
              <c:f>Graphs!$B$95</c:f>
              <c:strCache>
                <c:ptCount val="1"/>
                <c:pt idx="0">
                  <c:v>R&amp;D Expense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43617</c:v>
                </c:pt>
                <c:pt idx="1">
                  <c:v>44075</c:v>
                </c:pt>
                <c:pt idx="2">
                  <c:v>44440</c:v>
                </c:pt>
                <c:pt idx="3">
                  <c:v>44805</c:v>
                </c:pt>
                <c:pt idx="4">
                  <c:v>45170</c:v>
                </c:pt>
                <c:pt idx="5">
                  <c:v>45536</c:v>
                </c:pt>
              </c:numCache>
            </c:numRef>
          </c:cat>
          <c:val>
            <c:numRef>
              <c:f>Graphs!$C$95:$H$95</c:f>
              <c:numCache>
                <c:formatCode>_(* #,##0_);_(* \(#,##0\);_(* "-"??_);_(@_)</c:formatCode>
                <c:ptCount val="6"/>
                <c:pt idx="0">
                  <c:v>900</c:v>
                </c:pt>
                <c:pt idx="1">
                  <c:v>900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CE-4F7F-AF90-A4D2D468B8AF}"/>
            </c:ext>
          </c:extLst>
        </c:ser>
        <c:ser>
          <c:idx val="6"/>
          <c:order val="6"/>
          <c:tx>
            <c:strRef>
              <c:f>Graphs!$B$96</c:f>
              <c:strCache>
                <c:ptCount val="1"/>
                <c:pt idx="0">
                  <c:v>Travel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43617</c:v>
                </c:pt>
                <c:pt idx="1">
                  <c:v>44075</c:v>
                </c:pt>
                <c:pt idx="2">
                  <c:v>44440</c:v>
                </c:pt>
                <c:pt idx="3">
                  <c:v>44805</c:v>
                </c:pt>
                <c:pt idx="4">
                  <c:v>45170</c:v>
                </c:pt>
                <c:pt idx="5">
                  <c:v>45536</c:v>
                </c:pt>
              </c:numCache>
            </c:numRef>
          </c:cat>
          <c:val>
            <c:numRef>
              <c:f>Graphs!$C$96:$H$96</c:f>
              <c:numCache>
                <c:formatCode>_(* #,##0_);_(* \(#,##0\);_(* "-"??_);_(@_)</c:formatCode>
                <c:ptCount val="6"/>
                <c:pt idx="0">
                  <c:v>23</c:v>
                </c:pt>
                <c:pt idx="1">
                  <c:v>127</c:v>
                </c:pt>
                <c:pt idx="2">
                  <c:v>225</c:v>
                </c:pt>
                <c:pt idx="3">
                  <c:v>432</c:v>
                </c:pt>
                <c:pt idx="4">
                  <c:v>777</c:v>
                </c:pt>
                <c:pt idx="5">
                  <c:v>1078.5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CE-4F7F-AF90-A4D2D468B8AF}"/>
            </c:ext>
          </c:extLst>
        </c:ser>
        <c:ser>
          <c:idx val="7"/>
          <c:order val="7"/>
          <c:tx>
            <c:strRef>
              <c:f>Graphs!$B$97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Graphs!$C$89:$H$89</c:f>
              <c:numCache>
                <c:formatCode>yyyy</c:formatCode>
                <c:ptCount val="6"/>
                <c:pt idx="0">
                  <c:v>43617</c:v>
                </c:pt>
                <c:pt idx="1">
                  <c:v>44075</c:v>
                </c:pt>
                <c:pt idx="2">
                  <c:v>44440</c:v>
                </c:pt>
                <c:pt idx="3">
                  <c:v>44805</c:v>
                </c:pt>
                <c:pt idx="4">
                  <c:v>45170</c:v>
                </c:pt>
                <c:pt idx="5">
                  <c:v>45536</c:v>
                </c:pt>
              </c:numCache>
            </c:numRef>
          </c:cat>
          <c:val>
            <c:numRef>
              <c:f>Graphs!$C$97:$H$97</c:f>
              <c:numCache>
                <c:formatCode>_(* #,##0_);_(* \(#,##0\);_(* "-"??_);_(@_)</c:formatCode>
                <c:ptCount val="6"/>
                <c:pt idx="0">
                  <c:v>0</c:v>
                </c:pt>
                <c:pt idx="1">
                  <c:v>116.66666666666515</c:v>
                </c:pt>
                <c:pt idx="2">
                  <c:v>233.33333333333212</c:v>
                </c:pt>
                <c:pt idx="3">
                  <c:v>700</c:v>
                </c:pt>
                <c:pt idx="4">
                  <c:v>1000</c:v>
                </c:pt>
                <c:pt idx="5">
                  <c:v>1000.0000000000146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CE-4F7F-AF90-A4D2D468B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6100208"/>
        <c:axId val="506103160"/>
      </c:barChart>
      <c:dateAx>
        <c:axId val="506100208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rgbClr val="FFC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03160"/>
        <c:crosses val="autoZero"/>
        <c:auto val="1"/>
        <c:lblOffset val="100"/>
        <c:baseTimeUnit val="years"/>
      </c:dateAx>
      <c:valAx>
        <c:axId val="50610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4">
                  <a:alpha val="20000"/>
                </a:schemeClr>
              </a:solidFill>
              <a:prstDash val="sysDot"/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10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17638059388846"/>
          <c:y val="0.13972907095600212"/>
          <c:w val="0.72071192106590543"/>
          <c:h val="0.140157929616857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109537</xdr:colOff>
      <xdr:row>0</xdr:row>
      <xdr:rowOff>57152</xdr:rowOff>
    </xdr:from>
    <xdr:to>
      <xdr:col>0</xdr:col>
      <xdr:colOff>802217</xdr:colOff>
      <xdr:row>2</xdr:row>
      <xdr:rowOff>191967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5E1111-B718-47D9-99A1-0C86730434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897" t="12080" r="18121" b="12752"/>
        <a:stretch/>
      </xdr:blipFill>
      <xdr:spPr>
        <a:xfrm>
          <a:off x="109537" y="57152"/>
          <a:ext cx="687918" cy="834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89957</xdr:colOff>
      <xdr:row>0</xdr:row>
      <xdr:rowOff>58208</xdr:rowOff>
    </xdr:from>
    <xdr:to>
      <xdr:col>4</xdr:col>
      <xdr:colOff>38982</xdr:colOff>
      <xdr:row>2</xdr:row>
      <xdr:rowOff>86131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7E8377-E9AE-47A1-A8B2-5218E69FC4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7897" t="12080" r="18121" b="12752"/>
        <a:stretch/>
      </xdr:blipFill>
      <xdr:spPr>
        <a:xfrm>
          <a:off x="89957" y="58208"/>
          <a:ext cx="687918" cy="8349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13368</xdr:colOff>
      <xdr:row>0</xdr:row>
      <xdr:rowOff>80209</xdr:rowOff>
    </xdr:from>
    <xdr:to>
      <xdr:col>6</xdr:col>
      <xdr:colOff>61911</xdr:colOff>
      <xdr:row>27</xdr:row>
      <xdr:rowOff>29743</xdr:rowOff>
    </xdr:to>
    <xdr:graphicFrame macro="">
      <xdr:nvGraphicFramePr>
        <xdr:cNvPr id="3" name="Chart 2" descr="&#10;&#10;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320842</xdr:colOff>
      <xdr:row>0</xdr:row>
      <xdr:rowOff>80210</xdr:rowOff>
    </xdr:from>
    <xdr:to>
      <xdr:col>14</xdr:col>
      <xdr:colOff>102017</xdr:colOff>
      <xdr:row>27</xdr:row>
      <xdr:rowOff>32919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270932</xdr:colOff>
      <xdr:row>28</xdr:row>
      <xdr:rowOff>185375</xdr:rowOff>
    </xdr:from>
    <xdr:to>
      <xdr:col>6</xdr:col>
      <xdr:colOff>53695</xdr:colOff>
      <xdr:row>55</xdr:row>
      <xdr:rowOff>138084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333373</xdr:colOff>
      <xdr:row>28</xdr:row>
      <xdr:rowOff>152400</xdr:rowOff>
    </xdr:from>
    <xdr:to>
      <xdr:col>14</xdr:col>
      <xdr:colOff>126999</xdr:colOff>
      <xdr:row>55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3BE2D-A905-4144-8A18-955C634D9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0.92057</cdr:y>
    </cdr:from>
    <cdr:to>
      <cdr:x>0.99702</cdr:x>
      <cdr:y>0.98568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CEE4539-EF94-4E32-BE50-3A7D98FB5E1C}"/>
            </a:ext>
          </a:extLst>
        </cdr:cNvPr>
        <cdr:cNvSpPr txBox="1"/>
      </cdr:nvSpPr>
      <cdr:spPr>
        <a:xfrm xmlns:a="http://schemas.openxmlformats.org/drawingml/2006/main">
          <a:off x="0" y="4208859"/>
          <a:ext cx="6381750" cy="2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800" b="0" i="1">
              <a:effectLst/>
              <a:latin typeface="Century Gothic" panose="020B0502020202020204" pitchFamily="34" charset="0"/>
              <a:ea typeface="+mn-ea"/>
              <a:cs typeface="+mn-cs"/>
            </a:rPr>
            <a:t>Prepared by Kruze Consulting</a:t>
          </a:r>
          <a:endParaRPr lang="en-US" sz="800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0.24033</cdr:x>
      <cdr:y>0.90938</cdr:y>
    </cdr:from>
    <cdr:to>
      <cdr:x>0.28423</cdr:x>
      <cdr:y>0.98158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178A0C33-F5D1-4101-97FA-F66F373B7AEE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7897" t="12080" r="18121" b="12752"/>
        <a:stretch xmlns:a="http://schemas.openxmlformats.org/drawingml/2006/main"/>
      </cdr:blipFill>
      <cdr:spPr>
        <a:xfrm xmlns:a="http://schemas.openxmlformats.org/drawingml/2006/main">
          <a:off x="1538288" y="4157667"/>
          <a:ext cx="280988" cy="330112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0.91814</cdr:y>
    </cdr:from>
    <cdr:to>
      <cdr:x>0.99702</cdr:x>
      <cdr:y>0.98325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8BF5CE14-3A0C-4FE6-8D7F-EF1822D580A3}"/>
            </a:ext>
          </a:extLst>
        </cdr:cNvPr>
        <cdr:cNvSpPr txBox="1"/>
      </cdr:nvSpPr>
      <cdr:spPr>
        <a:xfrm xmlns:a="http://schemas.openxmlformats.org/drawingml/2006/main">
          <a:off x="0" y="4197742"/>
          <a:ext cx="6381750" cy="29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0" i="1">
              <a:effectLst/>
              <a:latin typeface="Century Gothic" panose="020B0502020202020204" pitchFamily="34" charset="0"/>
              <a:ea typeface="+mn-ea"/>
              <a:cs typeface="+mn-cs"/>
            </a:rPr>
            <a:t> Prepared by Kruze Consulting</a:t>
          </a:r>
          <a:endParaRPr lang="en-US" sz="800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0.24058</cdr:x>
      <cdr:y>0.90694</cdr:y>
    </cdr:from>
    <cdr:to>
      <cdr:x>0.28447</cdr:x>
      <cdr:y>0.97915</cdr:y>
    </cdr:to>
    <cdr:pic>
      <cdr:nvPicPr>
        <cdr:cNvPr id="7" name="Picture 6">
          <a:extLst xmlns:a="http://schemas.openxmlformats.org/drawingml/2006/main">
            <a:ext uri="{FF2B5EF4-FFF2-40B4-BE49-F238E27FC236}">
              <a16:creationId xmlns:a16="http://schemas.microsoft.com/office/drawing/2014/main" id="{C223E37A-A596-478D-AF49-BFA907B9A31D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7897" t="12080" r="18121" b="12752"/>
        <a:stretch xmlns:a="http://schemas.openxmlformats.org/drawingml/2006/main"/>
      </cdr:blipFill>
      <cdr:spPr>
        <a:xfrm xmlns:a="http://schemas.openxmlformats.org/drawingml/2006/main">
          <a:off x="1539875" y="4146550"/>
          <a:ext cx="280988" cy="330112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0.00298</cdr:x>
      <cdr:y>0.93489</cdr:y>
    </cdr:from>
    <cdr:to>
      <cdr:x>1</cdr:x>
      <cdr:y>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63DE9C0-AE0B-4B1C-9ED4-7E4EE86D3EB7}"/>
            </a:ext>
          </a:extLst>
        </cdr:cNvPr>
        <cdr:cNvSpPr txBox="1"/>
      </cdr:nvSpPr>
      <cdr:spPr>
        <a:xfrm xmlns:a="http://schemas.openxmlformats.org/drawingml/2006/main">
          <a:off x="17911" y="4141057"/>
          <a:ext cx="5992616" cy="288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0" i="1">
              <a:effectLst/>
              <a:latin typeface="Century Gothic" panose="020B0502020202020204" pitchFamily="34" charset="0"/>
              <a:ea typeface="+mn-ea"/>
              <a:cs typeface="+mn-cs"/>
            </a:rPr>
            <a:t>Prepared by Kruze Consulting</a:t>
          </a:r>
          <a:endParaRPr lang="en-US" sz="800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0.23735</cdr:x>
      <cdr:y>0.91424</cdr:y>
    </cdr:from>
    <cdr:to>
      <cdr:x>0.28125</cdr:x>
      <cdr:y>0.98644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601C38FA-28D3-4EFE-AFB6-9FC21B535068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7897" t="12080" r="18121" b="12752"/>
        <a:stretch xmlns:a="http://schemas.openxmlformats.org/drawingml/2006/main"/>
      </cdr:blipFill>
      <cdr:spPr>
        <a:xfrm xmlns:a="http://schemas.openxmlformats.org/drawingml/2006/main">
          <a:off x="1519238" y="4179887"/>
          <a:ext cx="280988" cy="330112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0.93521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B4C6F1-A7FB-4F03-AF3A-026B372A01A1}"/>
            </a:ext>
          </a:extLst>
        </cdr:cNvPr>
        <cdr:cNvSpPr txBox="1"/>
      </cdr:nvSpPr>
      <cdr:spPr>
        <a:xfrm xmlns:a="http://schemas.openxmlformats.org/drawingml/2006/main">
          <a:off x="0" y="4162948"/>
          <a:ext cx="5991226" cy="28840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0" i="1">
              <a:effectLst/>
              <a:latin typeface="Century Gothic" panose="020B0502020202020204" pitchFamily="34" charset="0"/>
              <a:ea typeface="+mn-ea"/>
              <a:cs typeface="+mn-cs"/>
            </a:rPr>
            <a:t>Prepared by Kruze Consulting</a:t>
          </a:r>
          <a:endParaRPr lang="en-US" sz="800" i="1">
            <a:latin typeface="Century Gothic" panose="020B0502020202020204" pitchFamily="34" charset="0"/>
          </a:endParaRPr>
        </a:p>
      </cdr:txBody>
    </cdr:sp>
  </cdr:relSizeAnchor>
  <cdr:relSizeAnchor xmlns:cdr="http://schemas.openxmlformats.org/drawingml/2006/chartDrawing">
    <cdr:from>
      <cdr:x>0.23317</cdr:x>
      <cdr:y>0.91104</cdr:y>
    </cdr:from>
    <cdr:to>
      <cdr:x>0.27722</cdr:x>
      <cdr:y>0.98288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1F1BA550-4A51-4CAF-9625-1CDC1EA7D8F6}"/>
            </a:ext>
          </a:extLst>
        </cdr:cNvPr>
        <cdr:cNvPicPr>
          <a:picLocks xmlns:a="http://schemas.openxmlformats.org/drawingml/2006/main" noChangeAspect="1"/>
        </cdr:cNvPicPr>
      </cdr:nvPicPr>
      <cdr:blipFill rotWithShape="1">
        <a:blip xmlns:a="http://schemas.openxmlformats.org/drawingml/2006/main" xmlns:r="http://schemas.openxmlformats.org/officeDocument/2006/relationships" r:embed="rId1"/>
        <a:srcRect xmlns:a="http://schemas.openxmlformats.org/drawingml/2006/main" l="17897" t="12080" r="18121" b="12752"/>
        <a:stretch xmlns:a="http://schemas.openxmlformats.org/drawingml/2006/main"/>
      </cdr:blipFill>
      <cdr:spPr>
        <a:xfrm xmlns:a="http://schemas.openxmlformats.org/drawingml/2006/main">
          <a:off x="1397000" y="4055343"/>
          <a:ext cx="263862" cy="319807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Fazi%20Computer/Downloads/Superhuman%20Labs,%20Inc-%20Depreciation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hod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ruzeconsulting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7C7D2-6398-4691-BCF2-0C8C44C7F2A1}">
  <dimension ref="A1:M121"/>
  <sheetViews>
    <sheetView showGridLines="0" tabSelected="1" zoomScale="110" zoomScaleNormal="110" workbookViewId="0">
      <pane ySplit="4" topLeftCell="A5" activePane="bottomLeft" state="frozen"/>
      <selection pane="bottomLeft" activeCell="B48" sqref="B48"/>
    </sheetView>
  </sheetViews>
  <sheetFormatPr baseColWidth="10" defaultColWidth="8.83203125" defaultRowHeight="13"/>
  <cols>
    <col min="1" max="1" width="11.5" style="283" customWidth="1"/>
    <col min="2" max="2" width="91.6640625" style="282" customWidth="1"/>
    <col min="3" max="12" width="8.83203125" style="282"/>
    <col min="13" max="13" width="8.83203125" style="283"/>
    <col min="14" max="16384" width="8.83203125" style="282"/>
  </cols>
  <sheetData>
    <row r="1" spans="1:13" ht="24.5" customHeight="1">
      <c r="A1" s="279"/>
      <c r="B1" s="279"/>
      <c r="C1" s="280"/>
      <c r="D1" s="281"/>
    </row>
    <row r="2" spans="1:13" ht="30.75" customHeight="1">
      <c r="A2" s="279"/>
      <c r="B2" s="280" t="s">
        <v>391</v>
      </c>
      <c r="D2" s="279"/>
    </row>
    <row r="3" spans="1:13" ht="17.75" customHeight="1">
      <c r="A3" s="279"/>
      <c r="B3" s="279"/>
      <c r="C3" s="279"/>
      <c r="D3" s="279"/>
      <c r="M3" s="284" t="s">
        <v>191</v>
      </c>
    </row>
    <row r="4" spans="1:13">
      <c r="A4" s="285"/>
      <c r="B4" s="285"/>
      <c r="C4" s="285"/>
      <c r="D4" s="279"/>
      <c r="M4" s="284" t="s">
        <v>195</v>
      </c>
    </row>
    <row r="5" spans="1:13">
      <c r="M5" s="284" t="s">
        <v>194</v>
      </c>
    </row>
    <row r="6" spans="1:13" ht="14">
      <c r="B6" s="286" t="s">
        <v>374</v>
      </c>
    </row>
    <row r="7" spans="1:13">
      <c r="B7" s="286"/>
    </row>
    <row r="8" spans="1:13" ht="14">
      <c r="B8" s="286" t="s">
        <v>383</v>
      </c>
      <c r="M8" s="284" t="s">
        <v>201</v>
      </c>
    </row>
    <row r="9" spans="1:13">
      <c r="B9" s="286"/>
      <c r="M9" s="284" t="s">
        <v>202</v>
      </c>
    </row>
    <row r="10" spans="1:13" ht="14">
      <c r="B10" s="286" t="s">
        <v>229</v>
      </c>
    </row>
    <row r="11" spans="1:13" ht="28">
      <c r="B11" s="286" t="s">
        <v>384</v>
      </c>
    </row>
    <row r="12" spans="1:13">
      <c r="B12" s="286"/>
    </row>
    <row r="13" spans="1:13" ht="14">
      <c r="B13" s="286" t="s">
        <v>230</v>
      </c>
    </row>
    <row r="14" spans="1:13" ht="14">
      <c r="B14" s="287" t="s">
        <v>375</v>
      </c>
    </row>
    <row r="15" spans="1:13">
      <c r="B15" s="286"/>
    </row>
    <row r="16" spans="1:13" ht="23">
      <c r="B16" s="288" t="s">
        <v>395</v>
      </c>
    </row>
    <row r="17" spans="1:2">
      <c r="B17" s="286"/>
    </row>
    <row r="18" spans="1:2" ht="28">
      <c r="B18" s="286" t="s">
        <v>373</v>
      </c>
    </row>
    <row r="19" spans="1:2">
      <c r="B19" s="286"/>
    </row>
    <row r="20" spans="1:2" ht="14">
      <c r="B20" s="289" t="s">
        <v>317</v>
      </c>
    </row>
    <row r="21" spans="1:2" ht="14">
      <c r="B21" s="286" t="s">
        <v>318</v>
      </c>
    </row>
    <row r="22" spans="1:2" ht="14">
      <c r="B22" s="286" t="s">
        <v>319</v>
      </c>
    </row>
    <row r="23" spans="1:2" ht="14">
      <c r="B23" s="286" t="s">
        <v>320</v>
      </c>
    </row>
    <row r="24" spans="1:2" ht="14">
      <c r="B24" s="290" t="s">
        <v>321</v>
      </c>
    </row>
    <row r="25" spans="1:2" ht="14">
      <c r="B25" s="290" t="s">
        <v>376</v>
      </c>
    </row>
    <row r="26" spans="1:2">
      <c r="B26" s="286"/>
    </row>
    <row r="27" spans="1:2" ht="14">
      <c r="B27" s="289" t="s">
        <v>228</v>
      </c>
    </row>
    <row r="28" spans="1:2" ht="14">
      <c r="B28" s="286" t="s">
        <v>322</v>
      </c>
    </row>
    <row r="29" spans="1:2">
      <c r="B29" s="286"/>
    </row>
    <row r="30" spans="1:2" ht="14">
      <c r="A30" s="283" t="str">
        <f>Model!E37</f>
        <v>Total Revenue</v>
      </c>
      <c r="B30" s="286" t="s">
        <v>324</v>
      </c>
    </row>
    <row r="31" spans="1:2">
      <c r="B31" s="286"/>
    </row>
    <row r="32" spans="1:2" ht="14">
      <c r="B32" s="289" t="s">
        <v>323</v>
      </c>
    </row>
    <row r="33" spans="2:2" ht="14">
      <c r="B33" s="286" t="s">
        <v>325</v>
      </c>
    </row>
    <row r="34" spans="2:2" ht="14">
      <c r="B34" s="286" t="s">
        <v>326</v>
      </c>
    </row>
    <row r="35" spans="2:2" ht="14">
      <c r="B35" s="291" t="str">
        <f>M3</f>
        <v>Per Revenue Dollar</v>
      </c>
    </row>
    <row r="36" spans="2:2" ht="14">
      <c r="B36" s="291" t="str">
        <f>M4</f>
        <v>Per Unit</v>
      </c>
    </row>
    <row r="37" spans="2:2" ht="14">
      <c r="B37" s="291" t="str">
        <f>M5</f>
        <v>Fixed Dollar Per Month</v>
      </c>
    </row>
    <row r="38" spans="2:2" ht="14">
      <c r="B38" s="292" t="s">
        <v>327</v>
      </c>
    </row>
    <row r="39" spans="2:2">
      <c r="B39" s="286"/>
    </row>
    <row r="40" spans="2:2" ht="14">
      <c r="B40" s="286" t="s">
        <v>328</v>
      </c>
    </row>
    <row r="41" spans="2:2">
      <c r="B41" s="286"/>
    </row>
    <row r="42" spans="2:2" ht="14">
      <c r="B42" s="286" t="s">
        <v>329</v>
      </c>
    </row>
    <row r="43" spans="2:2">
      <c r="B43" s="286"/>
    </row>
    <row r="44" spans="2:2" ht="14">
      <c r="B44" s="286" t="s">
        <v>330</v>
      </c>
    </row>
    <row r="45" spans="2:2">
      <c r="B45" s="286"/>
    </row>
    <row r="46" spans="2:2">
      <c r="B46" s="286"/>
    </row>
    <row r="47" spans="2:2" ht="23">
      <c r="B47" s="288" t="s">
        <v>396</v>
      </c>
    </row>
    <row r="48" spans="2:2">
      <c r="B48" s="286"/>
    </row>
    <row r="49" spans="2:2" ht="14">
      <c r="B49" s="293" t="s">
        <v>331</v>
      </c>
    </row>
    <row r="50" spans="2:2" ht="14">
      <c r="B50" s="294" t="s">
        <v>333</v>
      </c>
    </row>
    <row r="51" spans="2:2" ht="14">
      <c r="B51" s="295" t="s">
        <v>332</v>
      </c>
    </row>
    <row r="52" spans="2:2" ht="14">
      <c r="B52" s="295" t="s">
        <v>339</v>
      </c>
    </row>
    <row r="53" spans="2:2" ht="14">
      <c r="B53" s="295" t="s">
        <v>334</v>
      </c>
    </row>
    <row r="54" spans="2:2" ht="42">
      <c r="B54" s="295" t="s">
        <v>377</v>
      </c>
    </row>
    <row r="55" spans="2:2" ht="28">
      <c r="B55" s="295" t="s">
        <v>338</v>
      </c>
    </row>
    <row r="56" spans="2:2">
      <c r="B56" s="295"/>
    </row>
    <row r="57" spans="2:2" ht="14">
      <c r="B57" s="294" t="s">
        <v>203</v>
      </c>
    </row>
    <row r="58" spans="2:2" ht="14">
      <c r="B58" s="295" t="s">
        <v>335</v>
      </c>
    </row>
    <row r="59" spans="2:2" ht="14">
      <c r="B59" s="295" t="s">
        <v>340</v>
      </c>
    </row>
    <row r="60" spans="2:2" ht="14">
      <c r="B60" s="295" t="s">
        <v>336</v>
      </c>
    </row>
    <row r="61" spans="2:2" ht="28">
      <c r="B61" s="295" t="s">
        <v>338</v>
      </c>
    </row>
    <row r="62" spans="2:2" ht="28">
      <c r="B62" s="295" t="s">
        <v>337</v>
      </c>
    </row>
    <row r="63" spans="2:2">
      <c r="B63" s="286"/>
    </row>
    <row r="64" spans="2:2" ht="14">
      <c r="B64" s="289" t="s">
        <v>29</v>
      </c>
    </row>
    <row r="65" spans="1:2" ht="28">
      <c r="B65" s="286" t="s">
        <v>341</v>
      </c>
    </row>
    <row r="66" spans="1:2" ht="14">
      <c r="B66" s="286" t="s">
        <v>342</v>
      </c>
    </row>
    <row r="67" spans="1:2">
      <c r="B67" s="286"/>
    </row>
    <row r="68" spans="1:2" ht="14">
      <c r="B68" s="289" t="s">
        <v>343</v>
      </c>
    </row>
    <row r="69" spans="1:2" ht="14">
      <c r="B69" s="286" t="s">
        <v>344</v>
      </c>
    </row>
    <row r="70" spans="1:2" ht="14">
      <c r="B70" s="286" t="s">
        <v>345</v>
      </c>
    </row>
    <row r="71" spans="1:2">
      <c r="B71" s="286"/>
    </row>
    <row r="72" spans="1:2" ht="14">
      <c r="B72" s="289" t="s">
        <v>32</v>
      </c>
    </row>
    <row r="73" spans="1:2" ht="14">
      <c r="A73" s="296">
        <f>Model!J103</f>
        <v>0.1</v>
      </c>
      <c r="B73" s="286" t="s">
        <v>346</v>
      </c>
    </row>
    <row r="74" spans="1:2" ht="14">
      <c r="B74" s="286" t="s">
        <v>347</v>
      </c>
    </row>
    <row r="75" spans="1:2">
      <c r="B75" s="286"/>
    </row>
    <row r="76" spans="1:2" ht="14">
      <c r="B76" s="289" t="s">
        <v>348</v>
      </c>
    </row>
    <row r="77" spans="1:2" ht="14">
      <c r="B77" s="286" t="s">
        <v>370</v>
      </c>
    </row>
    <row r="78" spans="1:2">
      <c r="B78" s="286"/>
    </row>
    <row r="79" spans="1:2" ht="14">
      <c r="B79" s="293" t="s">
        <v>117</v>
      </c>
    </row>
    <row r="80" spans="1:2" ht="14">
      <c r="B80" s="289" t="s">
        <v>350</v>
      </c>
    </row>
    <row r="81" spans="1:2" ht="14">
      <c r="A81" s="283" t="str">
        <f>Model!E109</f>
        <v>Sales &amp; Marketing Programs</v>
      </c>
      <c r="B81" s="286" t="s">
        <v>351</v>
      </c>
    </row>
    <row r="82" spans="1:2">
      <c r="B82" s="286"/>
    </row>
    <row r="83" spans="1:2" ht="14">
      <c r="B83" s="289" t="s">
        <v>41</v>
      </c>
    </row>
    <row r="84" spans="1:2" ht="14">
      <c r="A84" s="283" t="str">
        <f>Model!E110</f>
        <v>General &amp; Administrative</v>
      </c>
      <c r="B84" s="286" t="s">
        <v>353</v>
      </c>
    </row>
    <row r="85" spans="1:2">
      <c r="B85" s="286"/>
    </row>
    <row r="86" spans="1:2" ht="14">
      <c r="B86" s="289" t="s">
        <v>42</v>
      </c>
    </row>
    <row r="87" spans="1:2" ht="14">
      <c r="A87" s="283" t="str">
        <f>Model!E111</f>
        <v>Legal &amp; Professional Fees</v>
      </c>
      <c r="B87" s="286" t="s">
        <v>354</v>
      </c>
    </row>
    <row r="88" spans="1:2">
      <c r="B88" s="286"/>
    </row>
    <row r="89" spans="1:2" ht="14">
      <c r="B89" s="289" t="s">
        <v>46</v>
      </c>
    </row>
    <row r="90" spans="1:2" ht="14">
      <c r="A90" s="283" t="str">
        <f>Model!E112</f>
        <v>Rent</v>
      </c>
      <c r="B90" s="286" t="s">
        <v>355</v>
      </c>
    </row>
    <row r="91" spans="1:2">
      <c r="B91" s="286"/>
    </row>
    <row r="92" spans="1:2" ht="14">
      <c r="B92" s="289" t="s">
        <v>43</v>
      </c>
    </row>
    <row r="93" spans="1:2" ht="14">
      <c r="A93" s="283" t="str">
        <f>Model!E113</f>
        <v>R&amp;D Expense</v>
      </c>
      <c r="B93" s="286" t="s">
        <v>356</v>
      </c>
    </row>
    <row r="94" spans="1:2">
      <c r="B94" s="286"/>
    </row>
    <row r="95" spans="1:2" ht="14">
      <c r="B95" s="289" t="s">
        <v>44</v>
      </c>
    </row>
    <row r="96" spans="1:2" ht="14">
      <c r="A96" s="283" t="str">
        <f>Model!E114</f>
        <v>Travel</v>
      </c>
      <c r="B96" s="286" t="s">
        <v>357</v>
      </c>
    </row>
    <row r="97" spans="1:2">
      <c r="B97" s="286"/>
    </row>
    <row r="98" spans="1:2" ht="14">
      <c r="A98" s="283" t="str">
        <f>Model!E117</f>
        <v>Total Operating Expenses</v>
      </c>
      <c r="B98" s="286" t="s">
        <v>358</v>
      </c>
    </row>
    <row r="99" spans="1:2">
      <c r="B99" s="286"/>
    </row>
    <row r="100" spans="1:2" ht="14">
      <c r="B100" s="286" t="s">
        <v>359</v>
      </c>
    </row>
    <row r="101" spans="1:2">
      <c r="B101" s="286"/>
    </row>
    <row r="102" spans="1:2" ht="14">
      <c r="B102" s="289" t="s">
        <v>45</v>
      </c>
    </row>
    <row r="103" spans="1:2" ht="14">
      <c r="B103" s="286" t="s">
        <v>378</v>
      </c>
    </row>
    <row r="104" spans="1:2">
      <c r="B104" s="286"/>
    </row>
    <row r="105" spans="1:2" ht="14">
      <c r="B105" s="289" t="s">
        <v>360</v>
      </c>
    </row>
    <row r="106" spans="1:2" ht="14">
      <c r="B106" s="286" t="s">
        <v>361</v>
      </c>
    </row>
    <row r="107" spans="1:2" ht="14">
      <c r="B107" s="286" t="s">
        <v>371</v>
      </c>
    </row>
    <row r="108" spans="1:2" ht="14">
      <c r="B108" s="286" t="s">
        <v>362</v>
      </c>
    </row>
    <row r="109" spans="1:2">
      <c r="B109" s="286"/>
    </row>
    <row r="110" spans="1:2" ht="14">
      <c r="B110" s="286" t="s">
        <v>372</v>
      </c>
    </row>
    <row r="111" spans="1:2">
      <c r="B111" s="286"/>
    </row>
    <row r="112" spans="1:2" ht="14">
      <c r="B112" s="289" t="s">
        <v>144</v>
      </c>
    </row>
    <row r="113" spans="1:2" ht="14">
      <c r="B113" s="286" t="s">
        <v>365</v>
      </c>
    </row>
    <row r="114" spans="1:2" ht="14">
      <c r="B114" s="286" t="s">
        <v>366</v>
      </c>
    </row>
    <row r="115" spans="1:2">
      <c r="B115" s="286"/>
    </row>
    <row r="116" spans="1:2" ht="14">
      <c r="A116" s="283" t="str">
        <f>Model!E148</f>
        <v>Net Income</v>
      </c>
      <c r="B116" s="286" t="s">
        <v>367</v>
      </c>
    </row>
    <row r="117" spans="1:2">
      <c r="B117" s="286"/>
    </row>
    <row r="118" spans="1:2">
      <c r="B118" s="286"/>
    </row>
    <row r="119" spans="1:2" ht="14">
      <c r="B119" s="289" t="s">
        <v>162</v>
      </c>
    </row>
    <row r="120" spans="1:2" ht="14">
      <c r="B120" s="286" t="s">
        <v>368</v>
      </c>
    </row>
    <row r="121" spans="1:2" ht="14">
      <c r="B121" s="286" t="s">
        <v>369</v>
      </c>
    </row>
  </sheetData>
  <hyperlinks>
    <hyperlink ref="B14" r:id="rId1" xr:uid="{EF0BCFC3-3E23-114C-9DF1-EE5DC115221F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791CE"/>
  </sheetPr>
  <dimension ref="A1:DD158"/>
  <sheetViews>
    <sheetView showGridLines="0" topLeftCell="C1" zoomScale="90" zoomScaleNormal="90" zoomScalePageLayoutView="108" workbookViewId="0">
      <pane xSplit="3" ySplit="14" topLeftCell="F15" activePane="bottomRight" state="frozen"/>
      <selection activeCell="C1" sqref="C1"/>
      <selection pane="topRight" activeCell="F1" sqref="F1"/>
      <selection pane="bottomLeft" activeCell="C15" sqref="C15"/>
      <selection pane="bottomRight" activeCell="AL31" sqref="AL31"/>
    </sheetView>
  </sheetViews>
  <sheetFormatPr baseColWidth="10" defaultColWidth="10.83203125" defaultRowHeight="13" outlineLevelRow="2" outlineLevelCol="1"/>
  <cols>
    <col min="1" max="2" width="3" style="299" hidden="1" customWidth="1"/>
    <col min="3" max="3" width="5.6640625" style="299" customWidth="1"/>
    <col min="4" max="4" width="4.6640625" style="301" customWidth="1"/>
    <col min="5" max="5" width="27.83203125" style="300" customWidth="1"/>
    <col min="6" max="7" width="13.6640625" style="301" customWidth="1" outlineLevel="1"/>
    <col min="8" max="8" width="1.33203125" style="301" customWidth="1" outlineLevel="1"/>
    <col min="9" max="9" width="11.1640625" style="301" customWidth="1" outlineLevel="1"/>
    <col min="10" max="10" width="16.83203125" style="301" customWidth="1" outlineLevel="1"/>
    <col min="11" max="15" width="12.33203125" style="301" customWidth="1" outlineLevel="1"/>
    <col min="16" max="16" width="1.1640625" style="299" customWidth="1"/>
    <col min="17" max="17" width="12.33203125" style="301" customWidth="1" outlineLevel="1"/>
    <col min="18" max="22" width="11.33203125" style="300" customWidth="1" outlineLevel="1"/>
    <col min="23" max="23" width="12.83203125" style="300" bestFit="1" customWidth="1" outlineLevel="1"/>
    <col min="24" max="24" width="1.1640625" style="299" customWidth="1"/>
    <col min="25" max="36" width="11.6640625" style="301" customWidth="1" outlineLevel="1"/>
    <col min="37" max="108" width="11.6640625" style="301" customWidth="1"/>
    <col min="109" max="16384" width="10.83203125" style="299"/>
  </cols>
  <sheetData>
    <row r="1" spans="3:108" s="279" customFormat="1" ht="48.75" customHeight="1">
      <c r="E1" s="280" t="s">
        <v>392</v>
      </c>
      <c r="F1" s="281"/>
      <c r="G1" s="281"/>
      <c r="H1" s="281"/>
      <c r="R1" s="284"/>
      <c r="S1" s="284"/>
      <c r="T1" s="284"/>
      <c r="U1" s="284"/>
      <c r="V1" s="284"/>
      <c r="W1" s="284"/>
      <c r="Y1" s="297"/>
    </row>
    <row r="2" spans="3:108" s="279" customFormat="1" ht="16">
      <c r="J2" s="298" t="s">
        <v>172</v>
      </c>
      <c r="K2" s="521">
        <v>43374</v>
      </c>
      <c r="R2" s="284"/>
      <c r="S2" s="284"/>
      <c r="T2" s="284"/>
      <c r="U2" s="284"/>
      <c r="V2" s="284"/>
      <c r="W2" s="284"/>
    </row>
    <row r="3" spans="3:108" s="279" customFormat="1" ht="9" customHeight="1">
      <c r="R3" s="284"/>
      <c r="S3" s="284"/>
      <c r="T3" s="284"/>
      <c r="U3" s="284"/>
      <c r="V3" s="284"/>
      <c r="W3" s="284"/>
    </row>
    <row r="4" spans="3:108" s="285" customFormat="1" ht="9" customHeight="1"/>
    <row r="5" spans="3:108" s="300" customFormat="1" ht="30.75" customHeight="1">
      <c r="C5" s="299"/>
      <c r="D5" s="299"/>
      <c r="E5" s="514" t="s">
        <v>394</v>
      </c>
    </row>
    <row r="6" spans="3:108" ht="14" thickBot="1">
      <c r="D6" s="299"/>
      <c r="E6" s="301"/>
      <c r="I6" s="302" t="s">
        <v>14</v>
      </c>
      <c r="J6" s="303" t="s">
        <v>0</v>
      </c>
      <c r="K6" s="303"/>
      <c r="L6" s="303"/>
      <c r="M6" s="303"/>
      <c r="N6" s="303"/>
      <c r="O6" s="303"/>
      <c r="P6" s="301"/>
      <c r="Q6" s="304"/>
      <c r="R6" s="305" t="s">
        <v>169</v>
      </c>
      <c r="S6" s="305"/>
      <c r="T6" s="305"/>
      <c r="U6" s="305"/>
      <c r="V6" s="305"/>
      <c r="W6" s="305"/>
      <c r="X6" s="301"/>
    </row>
    <row r="7" spans="3:108" ht="15.75" customHeight="1">
      <c r="D7" s="299"/>
      <c r="E7" s="306"/>
      <c r="I7" s="302" t="s">
        <v>183</v>
      </c>
      <c r="J7" s="307" t="s">
        <v>173</v>
      </c>
      <c r="K7" s="307" t="s">
        <v>174</v>
      </c>
      <c r="L7" s="307" t="s">
        <v>175</v>
      </c>
      <c r="M7" s="307" t="s">
        <v>176</v>
      </c>
      <c r="N7" s="307" t="s">
        <v>177</v>
      </c>
      <c r="O7" s="307" t="s">
        <v>178</v>
      </c>
      <c r="Q7" s="308" t="s">
        <v>222</v>
      </c>
      <c r="R7" s="309" t="s">
        <v>173</v>
      </c>
      <c r="S7" s="309" t="s">
        <v>174</v>
      </c>
      <c r="T7" s="309" t="s">
        <v>175</v>
      </c>
      <c r="U7" s="309" t="s">
        <v>176</v>
      </c>
      <c r="V7" s="309" t="s">
        <v>177</v>
      </c>
      <c r="W7" s="309" t="s">
        <v>178</v>
      </c>
      <c r="Y7" s="310" t="s">
        <v>231</v>
      </c>
      <c r="Z7" s="310" t="s">
        <v>232</v>
      </c>
      <c r="AA7" s="310" t="s">
        <v>233</v>
      </c>
      <c r="AB7" s="310" t="s">
        <v>234</v>
      </c>
      <c r="AC7" s="310" t="s">
        <v>235</v>
      </c>
      <c r="AD7" s="310" t="s">
        <v>236</v>
      </c>
      <c r="AE7" s="310" t="s">
        <v>237</v>
      </c>
      <c r="AF7" s="310" t="s">
        <v>238</v>
      </c>
      <c r="AG7" s="310" t="s">
        <v>239</v>
      </c>
      <c r="AH7" s="310" t="s">
        <v>240</v>
      </c>
      <c r="AI7" s="310" t="s">
        <v>241</v>
      </c>
      <c r="AJ7" s="310" t="s">
        <v>242</v>
      </c>
      <c r="AK7" s="311" t="s">
        <v>243</v>
      </c>
      <c r="AL7" s="312" t="s">
        <v>244</v>
      </c>
      <c r="AM7" s="312" t="s">
        <v>245</v>
      </c>
      <c r="AN7" s="312" t="s">
        <v>246</v>
      </c>
      <c r="AO7" s="312" t="s">
        <v>247</v>
      </c>
      <c r="AP7" s="312" t="s">
        <v>248</v>
      </c>
      <c r="AQ7" s="312" t="s">
        <v>249</v>
      </c>
      <c r="AR7" s="312" t="s">
        <v>250</v>
      </c>
      <c r="AS7" s="312" t="s">
        <v>251</v>
      </c>
      <c r="AT7" s="312" t="s">
        <v>252</v>
      </c>
      <c r="AU7" s="312" t="s">
        <v>253</v>
      </c>
      <c r="AV7" s="313" t="s">
        <v>254</v>
      </c>
      <c r="AW7" s="312" t="s">
        <v>255</v>
      </c>
      <c r="AX7" s="312" t="s">
        <v>256</v>
      </c>
      <c r="AY7" s="312" t="s">
        <v>257</v>
      </c>
      <c r="AZ7" s="312" t="s">
        <v>258</v>
      </c>
      <c r="BA7" s="312" t="s">
        <v>259</v>
      </c>
      <c r="BB7" s="312" t="s">
        <v>260</v>
      </c>
      <c r="BC7" s="312" t="s">
        <v>261</v>
      </c>
      <c r="BD7" s="312" t="s">
        <v>262</v>
      </c>
      <c r="BE7" s="312" t="s">
        <v>263</v>
      </c>
      <c r="BF7" s="312" t="s">
        <v>264</v>
      </c>
      <c r="BG7" s="312" t="s">
        <v>265</v>
      </c>
      <c r="BH7" s="313" t="s">
        <v>266</v>
      </c>
      <c r="BI7" s="312" t="s">
        <v>267</v>
      </c>
      <c r="BJ7" s="312" t="s">
        <v>268</v>
      </c>
      <c r="BK7" s="312" t="s">
        <v>269</v>
      </c>
      <c r="BL7" s="312" t="s">
        <v>270</v>
      </c>
      <c r="BM7" s="312" t="s">
        <v>271</v>
      </c>
      <c r="BN7" s="312" t="s">
        <v>272</v>
      </c>
      <c r="BO7" s="312" t="s">
        <v>273</v>
      </c>
      <c r="BP7" s="312" t="s">
        <v>274</v>
      </c>
      <c r="BQ7" s="312" t="s">
        <v>275</v>
      </c>
      <c r="BR7" s="312" t="s">
        <v>276</v>
      </c>
      <c r="BS7" s="312" t="s">
        <v>277</v>
      </c>
      <c r="BT7" s="313" t="s">
        <v>278</v>
      </c>
      <c r="BU7" s="312" t="s">
        <v>279</v>
      </c>
      <c r="BV7" s="312" t="s">
        <v>280</v>
      </c>
      <c r="BW7" s="312" t="s">
        <v>281</v>
      </c>
      <c r="BX7" s="312" t="s">
        <v>282</v>
      </c>
      <c r="BY7" s="312" t="s">
        <v>283</v>
      </c>
      <c r="BZ7" s="312" t="s">
        <v>284</v>
      </c>
      <c r="CA7" s="312" t="s">
        <v>285</v>
      </c>
      <c r="CB7" s="312" t="s">
        <v>286</v>
      </c>
      <c r="CC7" s="312" t="s">
        <v>287</v>
      </c>
      <c r="CD7" s="312" t="s">
        <v>288</v>
      </c>
      <c r="CE7" s="312" t="s">
        <v>289</v>
      </c>
      <c r="CF7" s="313" t="s">
        <v>290</v>
      </c>
      <c r="CG7" s="312" t="s">
        <v>291</v>
      </c>
      <c r="CH7" s="312" t="s">
        <v>292</v>
      </c>
      <c r="CI7" s="312" t="s">
        <v>293</v>
      </c>
      <c r="CJ7" s="312" t="s">
        <v>294</v>
      </c>
      <c r="CK7" s="312" t="s">
        <v>295</v>
      </c>
      <c r="CL7" s="312" t="s">
        <v>296</v>
      </c>
      <c r="CM7" s="312" t="s">
        <v>297</v>
      </c>
      <c r="CN7" s="312" t="s">
        <v>298</v>
      </c>
      <c r="CO7" s="312" t="s">
        <v>299</v>
      </c>
      <c r="CP7" s="312" t="s">
        <v>300</v>
      </c>
      <c r="CQ7" s="312" t="s">
        <v>301</v>
      </c>
      <c r="CR7" s="313" t="s">
        <v>302</v>
      </c>
      <c r="CS7" s="312" t="s">
        <v>303</v>
      </c>
      <c r="CT7" s="312" t="s">
        <v>304</v>
      </c>
      <c r="CU7" s="312" t="s">
        <v>305</v>
      </c>
      <c r="CV7" s="312" t="s">
        <v>306</v>
      </c>
      <c r="CW7" s="312" t="s">
        <v>307</v>
      </c>
      <c r="CX7" s="312" t="s">
        <v>308</v>
      </c>
      <c r="CY7" s="312" t="s">
        <v>309</v>
      </c>
      <c r="CZ7" s="312" t="s">
        <v>310</v>
      </c>
      <c r="DA7" s="312" t="s">
        <v>311</v>
      </c>
      <c r="DB7" s="312" t="s">
        <v>312</v>
      </c>
      <c r="DC7" s="312" t="s">
        <v>313</v>
      </c>
      <c r="DD7" s="313" t="s">
        <v>314</v>
      </c>
    </row>
    <row r="8" spans="3:108" ht="15.75" customHeight="1">
      <c r="D8" s="299"/>
      <c r="E8" s="301"/>
      <c r="F8" s="307"/>
      <c r="G8" s="307"/>
      <c r="H8" s="307"/>
      <c r="I8" s="314">
        <f>AJ8</f>
        <v>43344</v>
      </c>
      <c r="J8" s="315">
        <f>AV8</f>
        <v>43709</v>
      </c>
      <c r="K8" s="315">
        <f>BH8</f>
        <v>44075</v>
      </c>
      <c r="L8" s="315">
        <f>BT8</f>
        <v>44440</v>
      </c>
      <c r="M8" s="315">
        <f>CF8</f>
        <v>44805</v>
      </c>
      <c r="N8" s="315">
        <f>CR8</f>
        <v>45170</v>
      </c>
      <c r="O8" s="315">
        <f>DD8</f>
        <v>45536</v>
      </c>
      <c r="P8" s="316">
        <f t="shared" ref="P8" si="0">AQ8</f>
        <v>43556</v>
      </c>
      <c r="Q8" s="314">
        <f>AJ8</f>
        <v>43344</v>
      </c>
      <c r="R8" s="317">
        <f t="shared" ref="R8" si="1">AS8</f>
        <v>43617</v>
      </c>
      <c r="S8" s="317">
        <f>BH8</f>
        <v>44075</v>
      </c>
      <c r="T8" s="317">
        <f>BT8</f>
        <v>44440</v>
      </c>
      <c r="U8" s="317">
        <f>CF8</f>
        <v>44805</v>
      </c>
      <c r="V8" s="317">
        <f>CR8</f>
        <v>45170</v>
      </c>
      <c r="W8" s="317">
        <f>DD8</f>
        <v>45536</v>
      </c>
      <c r="Y8" s="318">
        <f t="shared" ref="Y8:AI8" si="2">DATE(YEAR(Z8),MONTH(Z8)-1,DAY(Z8))</f>
        <v>43009</v>
      </c>
      <c r="Z8" s="318">
        <f t="shared" si="2"/>
        <v>43040</v>
      </c>
      <c r="AA8" s="318">
        <f t="shared" si="2"/>
        <v>43070</v>
      </c>
      <c r="AB8" s="318">
        <f t="shared" si="2"/>
        <v>43101</v>
      </c>
      <c r="AC8" s="318">
        <f t="shared" si="2"/>
        <v>43132</v>
      </c>
      <c r="AD8" s="318">
        <f t="shared" si="2"/>
        <v>43160</v>
      </c>
      <c r="AE8" s="318">
        <f t="shared" si="2"/>
        <v>43191</v>
      </c>
      <c r="AF8" s="318">
        <f t="shared" si="2"/>
        <v>43221</v>
      </c>
      <c r="AG8" s="318">
        <f t="shared" si="2"/>
        <v>43252</v>
      </c>
      <c r="AH8" s="318">
        <f t="shared" si="2"/>
        <v>43282</v>
      </c>
      <c r="AI8" s="318">
        <f t="shared" si="2"/>
        <v>43313</v>
      </c>
      <c r="AJ8" s="318">
        <f>DATE(YEAR(AK8),MONTH(AK8)-1,DAY(AK8))</f>
        <v>43344</v>
      </c>
      <c r="AK8" s="319">
        <f>K2</f>
        <v>43374</v>
      </c>
      <c r="AL8" s="320">
        <f>DATE(YEAR(AK8),MONTH(AK8)+1,DAY(AK8))</f>
        <v>43405</v>
      </c>
      <c r="AM8" s="320">
        <f t="shared" ref="AM8:CX8" si="3">DATE(YEAR(AL8),MONTH(AL8)+1,DAY(AL8))</f>
        <v>43435</v>
      </c>
      <c r="AN8" s="320">
        <f t="shared" si="3"/>
        <v>43466</v>
      </c>
      <c r="AO8" s="320">
        <f t="shared" si="3"/>
        <v>43497</v>
      </c>
      <c r="AP8" s="320">
        <f t="shared" si="3"/>
        <v>43525</v>
      </c>
      <c r="AQ8" s="320">
        <f t="shared" si="3"/>
        <v>43556</v>
      </c>
      <c r="AR8" s="320">
        <f t="shared" si="3"/>
        <v>43586</v>
      </c>
      <c r="AS8" s="320">
        <f t="shared" si="3"/>
        <v>43617</v>
      </c>
      <c r="AT8" s="320">
        <f t="shared" si="3"/>
        <v>43647</v>
      </c>
      <c r="AU8" s="320">
        <f t="shared" si="3"/>
        <v>43678</v>
      </c>
      <c r="AV8" s="321">
        <f t="shared" si="3"/>
        <v>43709</v>
      </c>
      <c r="AW8" s="320">
        <f t="shared" si="3"/>
        <v>43739</v>
      </c>
      <c r="AX8" s="320">
        <f t="shared" si="3"/>
        <v>43770</v>
      </c>
      <c r="AY8" s="320">
        <f t="shared" si="3"/>
        <v>43800</v>
      </c>
      <c r="AZ8" s="320">
        <f t="shared" si="3"/>
        <v>43831</v>
      </c>
      <c r="BA8" s="320">
        <f t="shared" si="3"/>
        <v>43862</v>
      </c>
      <c r="BB8" s="320">
        <f t="shared" si="3"/>
        <v>43891</v>
      </c>
      <c r="BC8" s="320">
        <f t="shared" si="3"/>
        <v>43922</v>
      </c>
      <c r="BD8" s="320">
        <f t="shared" si="3"/>
        <v>43952</v>
      </c>
      <c r="BE8" s="320">
        <f t="shared" si="3"/>
        <v>43983</v>
      </c>
      <c r="BF8" s="320">
        <f t="shared" si="3"/>
        <v>44013</v>
      </c>
      <c r="BG8" s="320">
        <f t="shared" si="3"/>
        <v>44044</v>
      </c>
      <c r="BH8" s="321">
        <f t="shared" si="3"/>
        <v>44075</v>
      </c>
      <c r="BI8" s="320">
        <f t="shared" si="3"/>
        <v>44105</v>
      </c>
      <c r="BJ8" s="320">
        <f t="shared" si="3"/>
        <v>44136</v>
      </c>
      <c r="BK8" s="320">
        <f t="shared" si="3"/>
        <v>44166</v>
      </c>
      <c r="BL8" s="320">
        <f t="shared" si="3"/>
        <v>44197</v>
      </c>
      <c r="BM8" s="320">
        <f t="shared" si="3"/>
        <v>44228</v>
      </c>
      <c r="BN8" s="320">
        <f t="shared" si="3"/>
        <v>44256</v>
      </c>
      <c r="BO8" s="320">
        <f t="shared" si="3"/>
        <v>44287</v>
      </c>
      <c r="BP8" s="320">
        <f t="shared" si="3"/>
        <v>44317</v>
      </c>
      <c r="BQ8" s="320">
        <f t="shared" si="3"/>
        <v>44348</v>
      </c>
      <c r="BR8" s="320">
        <f t="shared" si="3"/>
        <v>44378</v>
      </c>
      <c r="BS8" s="320">
        <f t="shared" si="3"/>
        <v>44409</v>
      </c>
      <c r="BT8" s="321">
        <f t="shared" si="3"/>
        <v>44440</v>
      </c>
      <c r="BU8" s="320">
        <f t="shared" si="3"/>
        <v>44470</v>
      </c>
      <c r="BV8" s="320">
        <f t="shared" si="3"/>
        <v>44501</v>
      </c>
      <c r="BW8" s="320">
        <f t="shared" si="3"/>
        <v>44531</v>
      </c>
      <c r="BX8" s="320">
        <f t="shared" si="3"/>
        <v>44562</v>
      </c>
      <c r="BY8" s="320">
        <f t="shared" si="3"/>
        <v>44593</v>
      </c>
      <c r="BZ8" s="320">
        <f t="shared" si="3"/>
        <v>44621</v>
      </c>
      <c r="CA8" s="320">
        <f t="shared" si="3"/>
        <v>44652</v>
      </c>
      <c r="CB8" s="320">
        <f t="shared" si="3"/>
        <v>44682</v>
      </c>
      <c r="CC8" s="320">
        <f t="shared" si="3"/>
        <v>44713</v>
      </c>
      <c r="CD8" s="320">
        <f t="shared" si="3"/>
        <v>44743</v>
      </c>
      <c r="CE8" s="320">
        <f t="shared" si="3"/>
        <v>44774</v>
      </c>
      <c r="CF8" s="321">
        <f t="shared" si="3"/>
        <v>44805</v>
      </c>
      <c r="CG8" s="320">
        <f t="shared" si="3"/>
        <v>44835</v>
      </c>
      <c r="CH8" s="320">
        <f t="shared" si="3"/>
        <v>44866</v>
      </c>
      <c r="CI8" s="320">
        <f t="shared" si="3"/>
        <v>44896</v>
      </c>
      <c r="CJ8" s="320">
        <f t="shared" si="3"/>
        <v>44927</v>
      </c>
      <c r="CK8" s="320">
        <f t="shared" si="3"/>
        <v>44958</v>
      </c>
      <c r="CL8" s="320">
        <f t="shared" si="3"/>
        <v>44986</v>
      </c>
      <c r="CM8" s="320">
        <f t="shared" si="3"/>
        <v>45017</v>
      </c>
      <c r="CN8" s="320">
        <f t="shared" si="3"/>
        <v>45047</v>
      </c>
      <c r="CO8" s="320">
        <f t="shared" si="3"/>
        <v>45078</v>
      </c>
      <c r="CP8" s="320">
        <f t="shared" si="3"/>
        <v>45108</v>
      </c>
      <c r="CQ8" s="320">
        <f t="shared" si="3"/>
        <v>45139</v>
      </c>
      <c r="CR8" s="321">
        <f t="shared" si="3"/>
        <v>45170</v>
      </c>
      <c r="CS8" s="320">
        <f t="shared" si="3"/>
        <v>45200</v>
      </c>
      <c r="CT8" s="320">
        <f t="shared" si="3"/>
        <v>45231</v>
      </c>
      <c r="CU8" s="320">
        <f t="shared" si="3"/>
        <v>45261</v>
      </c>
      <c r="CV8" s="320">
        <f t="shared" si="3"/>
        <v>45292</v>
      </c>
      <c r="CW8" s="320">
        <f t="shared" si="3"/>
        <v>45323</v>
      </c>
      <c r="CX8" s="320">
        <f t="shared" si="3"/>
        <v>45352</v>
      </c>
      <c r="CY8" s="320">
        <f t="shared" ref="CY8:DD8" si="4">DATE(YEAR(CX8),MONTH(CX8)+1,DAY(CX8))</f>
        <v>45383</v>
      </c>
      <c r="CZ8" s="320">
        <f t="shared" si="4"/>
        <v>45413</v>
      </c>
      <c r="DA8" s="320">
        <f t="shared" si="4"/>
        <v>45444</v>
      </c>
      <c r="DB8" s="320">
        <f t="shared" si="4"/>
        <v>45474</v>
      </c>
      <c r="DC8" s="320">
        <f t="shared" si="4"/>
        <v>45505</v>
      </c>
      <c r="DD8" s="321">
        <f t="shared" si="4"/>
        <v>45536</v>
      </c>
    </row>
    <row r="9" spans="3:108" ht="15.75" hidden="1" customHeight="1">
      <c r="D9" s="299"/>
      <c r="I9" s="322"/>
      <c r="J9" s="323"/>
      <c r="K9" s="323"/>
      <c r="L9" s="323"/>
      <c r="M9" s="323"/>
      <c r="N9" s="323"/>
      <c r="O9" s="323"/>
      <c r="Q9" s="322"/>
      <c r="R9" s="324"/>
      <c r="S9" s="324"/>
      <c r="T9" s="324"/>
      <c r="U9" s="324"/>
      <c r="V9" s="324"/>
      <c r="W9" s="324"/>
      <c r="Y9" s="322"/>
      <c r="Z9" s="322"/>
      <c r="AA9" s="322"/>
      <c r="AB9" s="322"/>
      <c r="AC9" s="322"/>
      <c r="AD9" s="322"/>
      <c r="AE9" s="322"/>
      <c r="AF9" s="322"/>
      <c r="AG9" s="322"/>
      <c r="AH9" s="322"/>
      <c r="AI9" s="322"/>
      <c r="AJ9" s="322"/>
      <c r="AK9" s="325"/>
      <c r="AL9" s="324"/>
      <c r="AM9" s="324"/>
      <c r="AN9" s="324"/>
      <c r="AO9" s="324"/>
      <c r="AP9" s="324"/>
      <c r="AQ9" s="324"/>
      <c r="AR9" s="324"/>
      <c r="AS9" s="324"/>
      <c r="AT9" s="324"/>
      <c r="AU9" s="324"/>
      <c r="AV9" s="326"/>
      <c r="AW9" s="324"/>
      <c r="AX9" s="324"/>
      <c r="AY9" s="324"/>
      <c r="AZ9" s="324"/>
      <c r="BA9" s="324"/>
      <c r="BB9" s="324"/>
      <c r="BC9" s="324"/>
      <c r="BD9" s="324"/>
      <c r="BE9" s="324"/>
      <c r="BF9" s="324"/>
      <c r="BG9" s="324"/>
      <c r="BH9" s="326"/>
      <c r="BI9" s="324"/>
      <c r="BJ9" s="324"/>
      <c r="BK9" s="324"/>
      <c r="BL9" s="324"/>
      <c r="BM9" s="324"/>
      <c r="BN9" s="324"/>
      <c r="BO9" s="324"/>
      <c r="BP9" s="324"/>
      <c r="BQ9" s="324"/>
      <c r="BR9" s="324"/>
      <c r="BS9" s="324"/>
      <c r="BT9" s="326"/>
      <c r="BU9" s="324"/>
      <c r="BV9" s="324"/>
      <c r="BW9" s="324"/>
      <c r="BX9" s="324"/>
      <c r="BY9" s="324"/>
      <c r="BZ9" s="324"/>
      <c r="CA9" s="324"/>
      <c r="CB9" s="324"/>
      <c r="CC9" s="324"/>
      <c r="CD9" s="324"/>
      <c r="CE9" s="324"/>
      <c r="CF9" s="326"/>
      <c r="CG9" s="324"/>
      <c r="CH9" s="324"/>
      <c r="CI9" s="324"/>
      <c r="CJ9" s="324"/>
      <c r="CK9" s="324"/>
      <c r="CL9" s="324"/>
      <c r="CM9" s="324"/>
      <c r="CN9" s="324"/>
      <c r="CO9" s="324"/>
      <c r="CP9" s="324"/>
      <c r="CQ9" s="324"/>
      <c r="CR9" s="326"/>
      <c r="CS9" s="324"/>
      <c r="CT9" s="324"/>
      <c r="CU9" s="324"/>
      <c r="CV9" s="324"/>
      <c r="CW9" s="324"/>
      <c r="CX9" s="324"/>
      <c r="CY9" s="324"/>
      <c r="CZ9" s="324"/>
      <c r="DA9" s="324"/>
      <c r="DB9" s="324"/>
      <c r="DC9" s="324"/>
      <c r="DD9" s="326"/>
    </row>
    <row r="10" spans="3:108" hidden="1">
      <c r="D10" s="299"/>
      <c r="I10" s="322"/>
      <c r="J10" s="323"/>
      <c r="K10" s="323"/>
      <c r="L10" s="323"/>
      <c r="M10" s="323"/>
      <c r="N10" s="323"/>
      <c r="O10" s="323"/>
      <c r="Q10" s="322"/>
      <c r="R10" s="324"/>
      <c r="S10" s="324"/>
      <c r="T10" s="324"/>
      <c r="U10" s="324"/>
      <c r="V10" s="324"/>
      <c r="W10" s="324"/>
      <c r="Y10" s="327"/>
      <c r="Z10" s="327"/>
      <c r="AA10" s="327"/>
      <c r="AB10" s="327"/>
      <c r="AC10" s="327"/>
      <c r="AD10" s="327"/>
      <c r="AE10" s="327"/>
      <c r="AF10" s="327"/>
      <c r="AG10" s="327"/>
      <c r="AH10" s="327"/>
      <c r="AI10" s="327"/>
      <c r="AJ10" s="327"/>
      <c r="AK10" s="328"/>
      <c r="AL10" s="329"/>
      <c r="AM10" s="329"/>
      <c r="AN10" s="329"/>
      <c r="AO10" s="329"/>
      <c r="AP10" s="329"/>
      <c r="AQ10" s="329"/>
      <c r="AR10" s="329"/>
      <c r="AS10" s="329"/>
      <c r="AT10" s="329"/>
      <c r="AU10" s="329"/>
      <c r="AV10" s="330"/>
      <c r="AW10" s="329"/>
      <c r="AX10" s="329"/>
      <c r="AY10" s="329"/>
      <c r="AZ10" s="329"/>
      <c r="BA10" s="329"/>
      <c r="BB10" s="329"/>
      <c r="BC10" s="329"/>
      <c r="BD10" s="329"/>
      <c r="BE10" s="329"/>
      <c r="BF10" s="329"/>
      <c r="BG10" s="329"/>
      <c r="BH10" s="330"/>
      <c r="BI10" s="329"/>
      <c r="BJ10" s="329"/>
      <c r="BK10" s="329"/>
      <c r="BL10" s="329"/>
      <c r="BM10" s="329"/>
      <c r="BN10" s="329"/>
      <c r="BO10" s="329"/>
      <c r="BP10" s="329"/>
      <c r="BQ10" s="329"/>
      <c r="BR10" s="329"/>
      <c r="BS10" s="329"/>
      <c r="BT10" s="330"/>
      <c r="BU10" s="329"/>
      <c r="BV10" s="329"/>
      <c r="BW10" s="329"/>
      <c r="BX10" s="329"/>
      <c r="BY10" s="329"/>
      <c r="BZ10" s="329"/>
      <c r="CA10" s="329"/>
      <c r="CB10" s="329"/>
      <c r="CC10" s="329"/>
      <c r="CD10" s="329"/>
      <c r="CE10" s="329"/>
      <c r="CF10" s="330"/>
      <c r="CG10" s="329"/>
      <c r="CH10" s="329"/>
      <c r="CI10" s="329"/>
      <c r="CJ10" s="329"/>
      <c r="CK10" s="329"/>
      <c r="CL10" s="329"/>
      <c r="CM10" s="329"/>
      <c r="CN10" s="329"/>
      <c r="CO10" s="329"/>
      <c r="CP10" s="329"/>
      <c r="CQ10" s="329"/>
      <c r="CR10" s="330"/>
      <c r="CS10" s="329"/>
      <c r="CT10" s="329"/>
      <c r="CU10" s="329"/>
      <c r="CV10" s="329"/>
      <c r="CW10" s="329"/>
      <c r="CX10" s="329"/>
      <c r="CY10" s="329"/>
      <c r="CZ10" s="329"/>
      <c r="DA10" s="329"/>
      <c r="DB10" s="329"/>
      <c r="DC10" s="329"/>
      <c r="DD10" s="330"/>
    </row>
    <row r="11" spans="3:108" hidden="1">
      <c r="D11" s="299"/>
      <c r="E11" s="331"/>
      <c r="F11" s="323"/>
      <c r="G11" s="323"/>
      <c r="H11" s="323"/>
      <c r="I11" s="322"/>
      <c r="J11" s="323"/>
      <c r="K11" s="323"/>
      <c r="L11" s="323"/>
      <c r="M11" s="323"/>
      <c r="N11" s="323"/>
      <c r="O11" s="323"/>
      <c r="Q11" s="322"/>
      <c r="R11" s="324"/>
      <c r="S11" s="324"/>
      <c r="T11" s="324"/>
      <c r="U11" s="324"/>
      <c r="V11" s="324"/>
      <c r="W11" s="324"/>
      <c r="Y11" s="322"/>
      <c r="Z11" s="322"/>
      <c r="AA11" s="322"/>
      <c r="AB11" s="322"/>
      <c r="AC11" s="322"/>
      <c r="AD11" s="322"/>
      <c r="AE11" s="322"/>
      <c r="AF11" s="322"/>
      <c r="AG11" s="322"/>
      <c r="AH11" s="322"/>
      <c r="AI11" s="322"/>
      <c r="AJ11" s="322"/>
      <c r="AK11" s="325"/>
      <c r="AL11" s="324"/>
      <c r="AM11" s="324"/>
      <c r="AN11" s="324"/>
      <c r="AO11" s="324"/>
      <c r="AP11" s="324"/>
      <c r="AQ11" s="324"/>
      <c r="AR11" s="324"/>
      <c r="AS11" s="324"/>
      <c r="AT11" s="324"/>
      <c r="AU11" s="324"/>
      <c r="AV11" s="326"/>
      <c r="AW11" s="324"/>
      <c r="AX11" s="324"/>
      <c r="AY11" s="324"/>
      <c r="AZ11" s="324"/>
      <c r="BA11" s="324"/>
      <c r="BB11" s="324"/>
      <c r="BC11" s="324"/>
      <c r="BD11" s="324"/>
      <c r="BE11" s="324"/>
      <c r="BF11" s="324"/>
      <c r="BG11" s="324"/>
      <c r="BH11" s="326"/>
      <c r="BI11" s="324"/>
      <c r="BJ11" s="324"/>
      <c r="BK11" s="324"/>
      <c r="BL11" s="324"/>
      <c r="BM11" s="324"/>
      <c r="BN11" s="324"/>
      <c r="BO11" s="324"/>
      <c r="BP11" s="324"/>
      <c r="BQ11" s="324"/>
      <c r="BR11" s="324"/>
      <c r="BS11" s="324"/>
      <c r="BT11" s="326"/>
      <c r="BU11" s="324"/>
      <c r="BV11" s="324"/>
      <c r="BW11" s="324"/>
      <c r="BX11" s="324"/>
      <c r="BY11" s="324"/>
      <c r="BZ11" s="324"/>
      <c r="CA11" s="324"/>
      <c r="CB11" s="324"/>
      <c r="CC11" s="324"/>
      <c r="CD11" s="324"/>
      <c r="CE11" s="324"/>
      <c r="CF11" s="326"/>
      <c r="CG11" s="324"/>
      <c r="CH11" s="324"/>
      <c r="CI11" s="324"/>
      <c r="CJ11" s="324"/>
      <c r="CK11" s="324"/>
      <c r="CL11" s="324"/>
      <c r="CM11" s="324"/>
      <c r="CN11" s="324"/>
      <c r="CO11" s="324"/>
      <c r="CP11" s="324"/>
      <c r="CQ11" s="324"/>
      <c r="CR11" s="326"/>
      <c r="CS11" s="324"/>
      <c r="CT11" s="324"/>
      <c r="CU11" s="324"/>
      <c r="CV11" s="324"/>
      <c r="CW11" s="324"/>
      <c r="CX11" s="324"/>
      <c r="CY11" s="324"/>
      <c r="CZ11" s="324"/>
      <c r="DA11" s="324"/>
      <c r="DB11" s="324"/>
      <c r="DC11" s="324"/>
      <c r="DD11" s="326"/>
    </row>
    <row r="12" spans="3:108" s="340" customFormat="1" hidden="1">
      <c r="C12" s="299"/>
      <c r="D12" s="299"/>
      <c r="E12" s="332"/>
      <c r="F12" s="333"/>
      <c r="G12" s="333"/>
      <c r="H12" s="333"/>
      <c r="I12" s="334"/>
      <c r="J12" s="332"/>
      <c r="K12" s="332"/>
      <c r="L12" s="332"/>
      <c r="M12" s="332"/>
      <c r="N12" s="332"/>
      <c r="O12" s="332"/>
      <c r="P12" s="299"/>
      <c r="Q12" s="335"/>
      <c r="R12" s="336"/>
      <c r="S12" s="336"/>
      <c r="T12" s="336"/>
      <c r="U12" s="336"/>
      <c r="V12" s="336"/>
      <c r="W12" s="336"/>
      <c r="X12" s="337"/>
      <c r="Y12" s="335"/>
      <c r="Z12" s="335"/>
      <c r="AA12" s="335"/>
      <c r="AB12" s="335"/>
      <c r="AC12" s="335"/>
      <c r="AD12" s="335"/>
      <c r="AE12" s="335"/>
      <c r="AF12" s="335"/>
      <c r="AG12" s="335"/>
      <c r="AH12" s="335"/>
      <c r="AI12" s="335"/>
      <c r="AJ12" s="335"/>
      <c r="AK12" s="338"/>
      <c r="AL12" s="336"/>
      <c r="AM12" s="336"/>
      <c r="AN12" s="336"/>
      <c r="AO12" s="336"/>
      <c r="AP12" s="336"/>
      <c r="AQ12" s="336"/>
      <c r="AR12" s="336"/>
      <c r="AS12" s="336"/>
      <c r="AT12" s="336"/>
      <c r="AU12" s="336"/>
      <c r="AV12" s="339"/>
      <c r="AW12" s="336"/>
      <c r="AX12" s="336"/>
      <c r="AY12" s="336"/>
      <c r="AZ12" s="336"/>
      <c r="BA12" s="336"/>
      <c r="BB12" s="336"/>
      <c r="BC12" s="336"/>
      <c r="BD12" s="336"/>
      <c r="BE12" s="336"/>
      <c r="BF12" s="336"/>
      <c r="BG12" s="336"/>
      <c r="BH12" s="339"/>
      <c r="BI12" s="336"/>
      <c r="BJ12" s="336"/>
      <c r="BK12" s="336"/>
      <c r="BL12" s="336"/>
      <c r="BM12" s="336"/>
      <c r="BN12" s="336"/>
      <c r="BO12" s="336"/>
      <c r="BP12" s="336"/>
      <c r="BQ12" s="336"/>
      <c r="BR12" s="336"/>
      <c r="BS12" s="336"/>
      <c r="BT12" s="339"/>
      <c r="BU12" s="336"/>
      <c r="BV12" s="336"/>
      <c r="BW12" s="336"/>
      <c r="BX12" s="336"/>
      <c r="BY12" s="336"/>
      <c r="BZ12" s="336"/>
      <c r="CA12" s="336"/>
      <c r="CB12" s="336"/>
      <c r="CC12" s="336"/>
      <c r="CD12" s="336"/>
      <c r="CE12" s="336"/>
      <c r="CF12" s="339"/>
      <c r="CG12" s="336"/>
      <c r="CH12" s="336"/>
      <c r="CI12" s="336"/>
      <c r="CJ12" s="336"/>
      <c r="CK12" s="336"/>
      <c r="CL12" s="336"/>
      <c r="CM12" s="336"/>
      <c r="CN12" s="336"/>
      <c r="CO12" s="336"/>
      <c r="CP12" s="336"/>
      <c r="CQ12" s="336"/>
      <c r="CR12" s="339"/>
      <c r="CS12" s="336"/>
      <c r="CT12" s="336"/>
      <c r="CU12" s="336"/>
      <c r="CV12" s="336"/>
      <c r="CW12" s="336"/>
      <c r="CX12" s="336"/>
      <c r="CY12" s="336"/>
      <c r="CZ12" s="336"/>
      <c r="DA12" s="336"/>
      <c r="DB12" s="336"/>
      <c r="DC12" s="336"/>
      <c r="DD12" s="339"/>
    </row>
    <row r="13" spans="3:108" hidden="1">
      <c r="D13" s="299"/>
      <c r="I13" s="341"/>
      <c r="Q13" s="341"/>
      <c r="Y13" s="341"/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42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43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43"/>
      <c r="BI13" s="300"/>
      <c r="BJ13" s="300"/>
      <c r="BK13" s="300"/>
      <c r="BL13" s="300"/>
      <c r="BM13" s="300"/>
      <c r="BN13" s="300"/>
      <c r="BO13" s="300"/>
      <c r="BP13" s="300"/>
      <c r="BQ13" s="300"/>
      <c r="BR13" s="300"/>
      <c r="BS13" s="300"/>
      <c r="BT13" s="343"/>
      <c r="BU13" s="300"/>
      <c r="BV13" s="300"/>
      <c r="BW13" s="300"/>
      <c r="BX13" s="300"/>
      <c r="BY13" s="300"/>
      <c r="BZ13" s="300"/>
      <c r="CA13" s="300"/>
      <c r="CB13" s="300"/>
      <c r="CC13" s="300"/>
      <c r="CD13" s="300"/>
      <c r="CE13" s="300"/>
      <c r="CF13" s="343"/>
      <c r="CG13" s="300"/>
      <c r="CH13" s="300"/>
      <c r="CI13" s="300"/>
      <c r="CJ13" s="300"/>
      <c r="CK13" s="300"/>
      <c r="CL13" s="300"/>
      <c r="CM13" s="300"/>
      <c r="CN13" s="300"/>
      <c r="CO13" s="300"/>
      <c r="CP13" s="300"/>
      <c r="CQ13" s="300"/>
      <c r="CR13" s="343"/>
      <c r="CS13" s="300"/>
      <c r="CT13" s="300"/>
      <c r="CU13" s="300"/>
      <c r="CV13" s="300"/>
      <c r="CW13" s="300"/>
      <c r="CX13" s="300"/>
      <c r="CY13" s="300"/>
      <c r="CZ13" s="300"/>
      <c r="DA13" s="300"/>
      <c r="DB13" s="300"/>
      <c r="DC13" s="300"/>
      <c r="DD13" s="343"/>
    </row>
    <row r="14" spans="3:108" ht="13.25" hidden="1" customHeight="1">
      <c r="D14" s="299"/>
      <c r="E14" s="344"/>
      <c r="I14" s="341"/>
      <c r="K14" s="345"/>
      <c r="L14" s="345"/>
      <c r="M14" s="345"/>
      <c r="N14" s="345"/>
      <c r="O14" s="345"/>
      <c r="Q14" s="346"/>
      <c r="R14" s="347"/>
      <c r="S14" s="347"/>
      <c r="T14" s="347"/>
      <c r="U14" s="347"/>
      <c r="V14" s="347"/>
      <c r="W14" s="347"/>
      <c r="Y14" s="346"/>
      <c r="Z14" s="346"/>
      <c r="AA14" s="346"/>
      <c r="AB14" s="346"/>
      <c r="AC14" s="346"/>
      <c r="AD14" s="346"/>
      <c r="AE14" s="346"/>
      <c r="AF14" s="346"/>
      <c r="AG14" s="346"/>
      <c r="AH14" s="346"/>
      <c r="AI14" s="346"/>
      <c r="AJ14" s="346"/>
      <c r="AK14" s="348"/>
      <c r="AL14" s="347"/>
      <c r="AM14" s="347"/>
      <c r="AN14" s="347"/>
      <c r="AO14" s="347"/>
      <c r="AP14" s="347"/>
      <c r="AQ14" s="347"/>
      <c r="AR14" s="347"/>
      <c r="AS14" s="347"/>
      <c r="AT14" s="347"/>
      <c r="AU14" s="347"/>
      <c r="AV14" s="349"/>
      <c r="AW14" s="347"/>
      <c r="AX14" s="347"/>
      <c r="AY14" s="347"/>
      <c r="AZ14" s="347"/>
      <c r="BA14" s="347"/>
      <c r="BB14" s="347"/>
      <c r="BC14" s="347"/>
      <c r="BD14" s="347"/>
      <c r="BE14" s="347"/>
      <c r="BF14" s="347"/>
      <c r="BG14" s="347"/>
      <c r="BH14" s="349"/>
      <c r="BI14" s="347"/>
      <c r="BJ14" s="347"/>
      <c r="BK14" s="347"/>
      <c r="BL14" s="347"/>
      <c r="BM14" s="347"/>
      <c r="BN14" s="347"/>
      <c r="BO14" s="347"/>
      <c r="BP14" s="347"/>
      <c r="BQ14" s="347"/>
      <c r="BR14" s="347"/>
      <c r="BS14" s="347"/>
      <c r="BT14" s="349"/>
      <c r="BU14" s="347"/>
      <c r="BV14" s="347"/>
      <c r="BW14" s="347"/>
      <c r="BX14" s="347"/>
      <c r="BY14" s="347"/>
      <c r="BZ14" s="347"/>
      <c r="CA14" s="347"/>
      <c r="CB14" s="347"/>
      <c r="CC14" s="347"/>
      <c r="CD14" s="347"/>
      <c r="CE14" s="347"/>
      <c r="CF14" s="349"/>
      <c r="CG14" s="347"/>
      <c r="CH14" s="347"/>
      <c r="CI14" s="347"/>
      <c r="CJ14" s="347"/>
      <c r="CK14" s="347"/>
      <c r="CL14" s="347"/>
      <c r="CM14" s="347"/>
      <c r="CN14" s="347"/>
      <c r="CO14" s="347"/>
      <c r="CP14" s="347"/>
      <c r="CQ14" s="347"/>
      <c r="CR14" s="349"/>
      <c r="CS14" s="347"/>
      <c r="CT14" s="347"/>
      <c r="CU14" s="347"/>
      <c r="CV14" s="347"/>
      <c r="CW14" s="347"/>
      <c r="CX14" s="347"/>
      <c r="CY14" s="347"/>
      <c r="CZ14" s="347"/>
      <c r="DA14" s="347"/>
      <c r="DB14" s="347"/>
      <c r="DC14" s="347"/>
      <c r="DD14" s="349"/>
    </row>
    <row r="15" spans="3:108" ht="21.5" customHeight="1" outlineLevel="1">
      <c r="D15" s="350" t="s">
        <v>206</v>
      </c>
      <c r="E15" s="299"/>
      <c r="F15" s="299"/>
      <c r="G15" s="299"/>
      <c r="H15" s="299"/>
      <c r="I15" s="341"/>
      <c r="J15" s="299"/>
      <c r="K15" s="299"/>
      <c r="L15" s="299"/>
      <c r="M15" s="299"/>
      <c r="N15" s="299"/>
      <c r="O15" s="299"/>
      <c r="Q15" s="351"/>
      <c r="R15" s="352"/>
      <c r="S15" s="352"/>
      <c r="T15" s="352"/>
      <c r="U15" s="352"/>
      <c r="V15" s="352"/>
      <c r="W15" s="352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4"/>
      <c r="AL15" s="355"/>
      <c r="AM15" s="355"/>
      <c r="AN15" s="355"/>
      <c r="AO15" s="355"/>
      <c r="AP15" s="355"/>
      <c r="AQ15" s="355"/>
      <c r="AR15" s="355"/>
      <c r="AS15" s="355"/>
      <c r="AT15" s="355"/>
      <c r="AU15" s="355"/>
      <c r="AV15" s="356"/>
      <c r="AW15" s="355"/>
      <c r="AX15" s="355"/>
      <c r="AY15" s="355"/>
      <c r="AZ15" s="355"/>
      <c r="BA15" s="355"/>
      <c r="BB15" s="355"/>
      <c r="BC15" s="355"/>
      <c r="BD15" s="355"/>
      <c r="BE15" s="355"/>
      <c r="BF15" s="355"/>
      <c r="BG15" s="355"/>
      <c r="BH15" s="356"/>
      <c r="BI15" s="355"/>
      <c r="BJ15" s="355"/>
      <c r="BK15" s="355"/>
      <c r="BL15" s="355"/>
      <c r="BM15" s="355"/>
      <c r="BN15" s="355"/>
      <c r="BO15" s="355"/>
      <c r="BP15" s="355"/>
      <c r="BQ15" s="355"/>
      <c r="BR15" s="355"/>
      <c r="BS15" s="355"/>
      <c r="BT15" s="356"/>
      <c r="BU15" s="355"/>
      <c r="BV15" s="355"/>
      <c r="BW15" s="355"/>
      <c r="BX15" s="355"/>
      <c r="BY15" s="355"/>
      <c r="BZ15" s="355"/>
      <c r="CA15" s="355"/>
      <c r="CB15" s="355"/>
      <c r="CC15" s="355"/>
      <c r="CD15" s="355"/>
      <c r="CE15" s="355"/>
      <c r="CF15" s="356"/>
      <c r="CG15" s="355"/>
      <c r="CH15" s="355"/>
      <c r="CI15" s="355"/>
      <c r="CJ15" s="355"/>
      <c r="CK15" s="355"/>
      <c r="CL15" s="355"/>
      <c r="CM15" s="355"/>
      <c r="CN15" s="355"/>
      <c r="CO15" s="355"/>
      <c r="CP15" s="355"/>
      <c r="CQ15" s="355"/>
      <c r="CR15" s="356"/>
      <c r="CS15" s="355"/>
      <c r="CT15" s="355"/>
      <c r="CU15" s="355"/>
      <c r="CV15" s="355"/>
      <c r="CW15" s="355"/>
      <c r="CX15" s="355"/>
      <c r="CY15" s="355"/>
      <c r="CZ15" s="355"/>
      <c r="DA15" s="355"/>
      <c r="DB15" s="355"/>
      <c r="DC15" s="355"/>
      <c r="DD15" s="356"/>
    </row>
    <row r="16" spans="3:108" ht="13.25" customHeight="1" outlineLevel="1">
      <c r="D16" s="299"/>
      <c r="E16" s="357" t="s">
        <v>192</v>
      </c>
      <c r="I16" s="341"/>
      <c r="J16" s="357" t="s">
        <v>192</v>
      </c>
      <c r="K16" s="323"/>
      <c r="L16" s="323"/>
      <c r="M16" s="323"/>
      <c r="N16" s="323"/>
      <c r="O16" s="323"/>
      <c r="Q16" s="351"/>
      <c r="R16" s="352"/>
      <c r="S16" s="352"/>
      <c r="T16" s="352"/>
      <c r="U16" s="352"/>
      <c r="V16" s="352"/>
      <c r="W16" s="352"/>
      <c r="Y16" s="353"/>
      <c r="Z16" s="353"/>
      <c r="AA16" s="353"/>
      <c r="AB16" s="353"/>
      <c r="AC16" s="353"/>
      <c r="AD16" s="353"/>
      <c r="AE16" s="353"/>
      <c r="AF16" s="353"/>
      <c r="AG16" s="353"/>
      <c r="AH16" s="353"/>
      <c r="AI16" s="353"/>
      <c r="AJ16" s="353"/>
      <c r="AK16" s="354"/>
      <c r="AL16" s="355"/>
      <c r="AM16" s="355"/>
      <c r="AN16" s="355"/>
      <c r="AO16" s="355"/>
      <c r="AP16" s="355"/>
      <c r="AQ16" s="355"/>
      <c r="AR16" s="355"/>
      <c r="AS16" s="355"/>
      <c r="AT16" s="355"/>
      <c r="AU16" s="355"/>
      <c r="AV16" s="356"/>
      <c r="AW16" s="355"/>
      <c r="AX16" s="355"/>
      <c r="AY16" s="355"/>
      <c r="AZ16" s="355"/>
      <c r="BA16" s="355"/>
      <c r="BB16" s="355"/>
      <c r="BC16" s="355"/>
      <c r="BD16" s="355"/>
      <c r="BE16" s="355"/>
      <c r="BF16" s="355"/>
      <c r="BG16" s="355"/>
      <c r="BH16" s="356"/>
      <c r="BI16" s="355"/>
      <c r="BJ16" s="355"/>
      <c r="BK16" s="355"/>
      <c r="BL16" s="355"/>
      <c r="BM16" s="355"/>
      <c r="BN16" s="355"/>
      <c r="BO16" s="355"/>
      <c r="BP16" s="355"/>
      <c r="BQ16" s="355"/>
      <c r="BR16" s="355"/>
      <c r="BS16" s="355"/>
      <c r="BT16" s="356"/>
      <c r="BU16" s="355"/>
      <c r="BV16" s="355"/>
      <c r="BW16" s="355"/>
      <c r="BX16" s="355"/>
      <c r="BY16" s="355"/>
      <c r="BZ16" s="355"/>
      <c r="CA16" s="355"/>
      <c r="CB16" s="355"/>
      <c r="CC16" s="355"/>
      <c r="CD16" s="355"/>
      <c r="CE16" s="355"/>
      <c r="CF16" s="356"/>
      <c r="CG16" s="355"/>
      <c r="CH16" s="355"/>
      <c r="CI16" s="355"/>
      <c r="CJ16" s="355"/>
      <c r="CK16" s="355"/>
      <c r="CL16" s="355"/>
      <c r="CM16" s="355"/>
      <c r="CN16" s="355"/>
      <c r="CO16" s="355"/>
      <c r="CP16" s="355"/>
      <c r="CQ16" s="355"/>
      <c r="CR16" s="356"/>
      <c r="CS16" s="355"/>
      <c r="CT16" s="355"/>
      <c r="CU16" s="355"/>
      <c r="CV16" s="355"/>
      <c r="CW16" s="355"/>
      <c r="CX16" s="355"/>
      <c r="CY16" s="355"/>
      <c r="CZ16" s="355"/>
      <c r="DA16" s="355"/>
      <c r="DB16" s="355"/>
      <c r="DC16" s="355"/>
      <c r="DD16" s="356"/>
    </row>
    <row r="17" spans="4:108" outlineLevel="1">
      <c r="D17" s="299"/>
      <c r="E17" s="516" t="s">
        <v>388</v>
      </c>
      <c r="F17" s="301" t="s">
        <v>170</v>
      </c>
      <c r="I17" s="341"/>
      <c r="J17" s="359">
        <f>SUM($AK17:$AV17)</f>
        <v>10695</v>
      </c>
      <c r="K17" s="359">
        <f>SUM($AW17:$BH17)</f>
        <v>39109.653647219122</v>
      </c>
      <c r="L17" s="359">
        <f>SUM($BI17:$BT17)</f>
        <v>47913.161354771481</v>
      </c>
      <c r="M17" s="359">
        <f>SUM($BU17:$CF17)</f>
        <v>114349.26749377698</v>
      </c>
      <c r="N17" s="359">
        <f>SUM($CG17:$CR17)</f>
        <v>632507.49672889104</v>
      </c>
      <c r="O17" s="359">
        <f>SUM($CS17:$DD17)</f>
        <v>3202069.2021900113</v>
      </c>
      <c r="Q17" s="360">
        <f>SUM($Y17:$AJ17)</f>
        <v>0</v>
      </c>
      <c r="R17" s="361">
        <f>SUM($AK17:$AV17)</f>
        <v>10695</v>
      </c>
      <c r="S17" s="361">
        <f>SUM($AW17:$BH17)</f>
        <v>39109.653647219122</v>
      </c>
      <c r="T17" s="361">
        <f>SUM($BI17:$BT17)</f>
        <v>47913.161354771481</v>
      </c>
      <c r="U17" s="361">
        <f>SUM($BU17:$CF17)</f>
        <v>114349.26749377698</v>
      </c>
      <c r="V17" s="361">
        <f>SUM($CG17:$CR17)</f>
        <v>632507.49672889104</v>
      </c>
      <c r="W17" s="361">
        <f>SUM($CS17:$DD17)</f>
        <v>3202069.2021900113</v>
      </c>
      <c r="Y17" s="351">
        <v>0</v>
      </c>
      <c r="Z17" s="351">
        <v>0</v>
      </c>
      <c r="AA17" s="351">
        <v>0</v>
      </c>
      <c r="AB17" s="351">
        <v>0</v>
      </c>
      <c r="AC17" s="351">
        <v>0</v>
      </c>
      <c r="AD17" s="351">
        <v>0</v>
      </c>
      <c r="AE17" s="351">
        <v>0</v>
      </c>
      <c r="AF17" s="351">
        <v>0</v>
      </c>
      <c r="AG17" s="351">
        <v>0</v>
      </c>
      <c r="AH17" s="351">
        <v>0</v>
      </c>
      <c r="AI17" s="351">
        <v>0</v>
      </c>
      <c r="AJ17" s="351">
        <v>0</v>
      </c>
      <c r="AK17" s="535">
        <v>2</v>
      </c>
      <c r="AL17" s="536">
        <v>5</v>
      </c>
      <c r="AM17" s="536">
        <v>8</v>
      </c>
      <c r="AN17" s="536">
        <f>+AM17*3</f>
        <v>24</v>
      </c>
      <c r="AO17" s="536">
        <f t="shared" ref="AO17:AP17" si="5">+AN17*3</f>
        <v>72</v>
      </c>
      <c r="AP17" s="536">
        <f t="shared" si="5"/>
        <v>216</v>
      </c>
      <c r="AQ17" s="536">
        <f>AP17*2</f>
        <v>432</v>
      </c>
      <c r="AR17" s="536">
        <f>AQ17*2</f>
        <v>864</v>
      </c>
      <c r="AS17" s="536">
        <f>+AR17*1.5</f>
        <v>1296</v>
      </c>
      <c r="AT17" s="536">
        <f t="shared" ref="AT17:AU17" si="6">+AS17*1.5</f>
        <v>1944</v>
      </c>
      <c r="AU17" s="536">
        <f t="shared" si="6"/>
        <v>2916</v>
      </c>
      <c r="AV17" s="537">
        <f>AU17</f>
        <v>2916</v>
      </c>
      <c r="AW17" s="536">
        <f>AV17</f>
        <v>2916</v>
      </c>
      <c r="AX17" s="536">
        <f t="shared" ref="AX17:BN17" si="7">+AW17*1.02</f>
        <v>2974.32</v>
      </c>
      <c r="AY17" s="536">
        <f t="shared" si="7"/>
        <v>3033.8064000000004</v>
      </c>
      <c r="AZ17" s="536">
        <f t="shared" si="7"/>
        <v>3094.4825280000005</v>
      </c>
      <c r="BA17" s="536">
        <f t="shared" si="7"/>
        <v>3156.3721785600005</v>
      </c>
      <c r="BB17" s="536">
        <f t="shared" si="7"/>
        <v>3219.4996221312008</v>
      </c>
      <c r="BC17" s="536">
        <f t="shared" si="7"/>
        <v>3283.8896145738249</v>
      </c>
      <c r="BD17" s="536">
        <f t="shared" si="7"/>
        <v>3349.5674068653016</v>
      </c>
      <c r="BE17" s="536">
        <f t="shared" si="7"/>
        <v>3416.5587550026075</v>
      </c>
      <c r="BF17" s="536">
        <f t="shared" si="7"/>
        <v>3484.8899301026599</v>
      </c>
      <c r="BG17" s="536">
        <f t="shared" si="7"/>
        <v>3554.5877287047133</v>
      </c>
      <c r="BH17" s="537">
        <f t="shared" si="7"/>
        <v>3625.6794832788078</v>
      </c>
      <c r="BI17" s="536">
        <f t="shared" si="7"/>
        <v>3698.1930729443839</v>
      </c>
      <c r="BJ17" s="536">
        <f t="shared" si="7"/>
        <v>3772.1569344032714</v>
      </c>
      <c r="BK17" s="536">
        <f t="shared" si="7"/>
        <v>3847.600073091337</v>
      </c>
      <c r="BL17" s="536">
        <f t="shared" si="7"/>
        <v>3924.5520745531639</v>
      </c>
      <c r="BM17" s="536">
        <f t="shared" si="7"/>
        <v>4003.0431160442272</v>
      </c>
      <c r="BN17" s="536">
        <f t="shared" si="7"/>
        <v>4083.1039783651117</v>
      </c>
      <c r="BO17" s="536">
        <f>+BN17*1.001</f>
        <v>4087.1870823434765</v>
      </c>
      <c r="BP17" s="536">
        <f t="shared" ref="BP17:BV17" si="8">+BO17*1.001</f>
        <v>4091.2742694258195</v>
      </c>
      <c r="BQ17" s="536">
        <f t="shared" si="8"/>
        <v>4095.3655436952449</v>
      </c>
      <c r="BR17" s="536">
        <f t="shared" si="8"/>
        <v>4099.4609092389401</v>
      </c>
      <c r="BS17" s="536">
        <f t="shared" si="8"/>
        <v>4103.5603701481787</v>
      </c>
      <c r="BT17" s="537">
        <f t="shared" si="8"/>
        <v>4107.6639305183262</v>
      </c>
      <c r="BU17" s="536">
        <f t="shared" si="8"/>
        <v>4111.7715944488436</v>
      </c>
      <c r="BV17" s="536">
        <f t="shared" si="8"/>
        <v>4115.883366043292</v>
      </c>
      <c r="BW17" s="536">
        <f>+BV17*1.02</f>
        <v>4198.2010333641583</v>
      </c>
      <c r="BX17" s="536">
        <f>+BW17*1.2</f>
        <v>5037.8412400369898</v>
      </c>
      <c r="BY17" s="536">
        <f t="shared" ref="BY17:CE17" si="9">+BX17*1.2</f>
        <v>6045.4094880443872</v>
      </c>
      <c r="BZ17" s="536">
        <f t="shared" si="9"/>
        <v>7254.4913856532648</v>
      </c>
      <c r="CA17" s="536">
        <f t="shared" si="9"/>
        <v>8705.3896627839167</v>
      </c>
      <c r="CB17" s="536">
        <f t="shared" si="9"/>
        <v>10446.4675953407</v>
      </c>
      <c r="CC17" s="536">
        <f t="shared" si="9"/>
        <v>12535.761114408841</v>
      </c>
      <c r="CD17" s="536">
        <f t="shared" si="9"/>
        <v>15042.913337290607</v>
      </c>
      <c r="CE17" s="536">
        <f t="shared" si="9"/>
        <v>18051.496004748729</v>
      </c>
      <c r="CF17" s="537">
        <f t="shared" ref="CF17:DD17" si="10">CC17*1.5</f>
        <v>18803.641671613259</v>
      </c>
      <c r="CG17" s="536">
        <f t="shared" si="10"/>
        <v>22564.370005935911</v>
      </c>
      <c r="CH17" s="536">
        <f t="shared" si="10"/>
        <v>27077.244007123096</v>
      </c>
      <c r="CI17" s="536">
        <f t="shared" si="10"/>
        <v>28205.462507419888</v>
      </c>
      <c r="CJ17" s="536">
        <f t="shared" si="10"/>
        <v>33846.555008903866</v>
      </c>
      <c r="CK17" s="536">
        <f t="shared" si="10"/>
        <v>40615.866010684644</v>
      </c>
      <c r="CL17" s="536">
        <f t="shared" si="10"/>
        <v>42308.193761129834</v>
      </c>
      <c r="CM17" s="536">
        <f t="shared" si="10"/>
        <v>50769.832513355796</v>
      </c>
      <c r="CN17" s="536">
        <f t="shared" si="10"/>
        <v>60923.799016026969</v>
      </c>
      <c r="CO17" s="536">
        <f t="shared" si="10"/>
        <v>63462.290641694752</v>
      </c>
      <c r="CP17" s="536">
        <f t="shared" si="10"/>
        <v>76154.748770033693</v>
      </c>
      <c r="CQ17" s="536">
        <f t="shared" si="10"/>
        <v>91385.698524040461</v>
      </c>
      <c r="CR17" s="537">
        <f t="shared" si="10"/>
        <v>95193.435962542135</v>
      </c>
      <c r="CS17" s="536">
        <f t="shared" si="10"/>
        <v>114232.12315505053</v>
      </c>
      <c r="CT17" s="536">
        <f t="shared" si="10"/>
        <v>137078.54778606069</v>
      </c>
      <c r="CU17" s="536">
        <f t="shared" si="10"/>
        <v>142790.1539438132</v>
      </c>
      <c r="CV17" s="536">
        <f t="shared" si="10"/>
        <v>171348.18473257578</v>
      </c>
      <c r="CW17" s="536">
        <f t="shared" si="10"/>
        <v>205617.82167909102</v>
      </c>
      <c r="CX17" s="536">
        <f t="shared" si="10"/>
        <v>214185.23091571982</v>
      </c>
      <c r="CY17" s="536">
        <f t="shared" si="10"/>
        <v>257022.27709886368</v>
      </c>
      <c r="CZ17" s="536">
        <f t="shared" si="10"/>
        <v>308426.73251863651</v>
      </c>
      <c r="DA17" s="536">
        <f t="shared" si="10"/>
        <v>321277.8463735797</v>
      </c>
      <c r="DB17" s="536">
        <f t="shared" si="10"/>
        <v>385533.41564829554</v>
      </c>
      <c r="DC17" s="536">
        <f t="shared" si="10"/>
        <v>462640.09877795476</v>
      </c>
      <c r="DD17" s="537">
        <f t="shared" si="10"/>
        <v>481916.76956036955</v>
      </c>
    </row>
    <row r="18" spans="4:108" outlineLevel="1">
      <c r="D18" s="299"/>
      <c r="E18" s="516" t="s">
        <v>389</v>
      </c>
      <c r="F18" s="301" t="s">
        <v>171</v>
      </c>
      <c r="I18" s="341"/>
      <c r="J18" s="359">
        <f>SUM($AK18:$AV18)</f>
        <v>37</v>
      </c>
      <c r="K18" s="359">
        <f>SUM($AW18:$BH18)</f>
        <v>1857.134112561602</v>
      </c>
      <c r="L18" s="359">
        <f>SUM($BI18:$BT18)</f>
        <v>4566.5713411256165</v>
      </c>
      <c r="M18" s="359">
        <f>SUM($BU18:$CF18)</f>
        <v>8172.2486445781633</v>
      </c>
      <c r="N18" s="359">
        <f>SUM($CG18:$CR18)</f>
        <v>12393.732943731631</v>
      </c>
      <c r="O18" s="359">
        <f>SUM($CS18:$DD18)</f>
        <v>29390.110130944355</v>
      </c>
      <c r="Q18" s="360">
        <f>SUM($Y18:$AJ18)</f>
        <v>0</v>
      </c>
      <c r="R18" s="361">
        <f>SUM(AK18:AV18)</f>
        <v>37</v>
      </c>
      <c r="S18" s="361">
        <f>SUM(AW18:BH18)</f>
        <v>1857.134112561602</v>
      </c>
      <c r="T18" s="361">
        <f>SUM(BI18:BT18)</f>
        <v>4566.5713411256165</v>
      </c>
      <c r="U18" s="361">
        <f>SUM(BU18:CF18)</f>
        <v>8172.2486445781633</v>
      </c>
      <c r="V18" s="361">
        <f>SUM(CG18:CR18)</f>
        <v>12393.732943731631</v>
      </c>
      <c r="W18" s="361">
        <f>SUM(CS18:DD18)</f>
        <v>29390.110130944355</v>
      </c>
      <c r="Y18" s="351">
        <v>0</v>
      </c>
      <c r="Z18" s="351">
        <v>0</v>
      </c>
      <c r="AA18" s="351">
        <v>0</v>
      </c>
      <c r="AB18" s="351">
        <v>0</v>
      </c>
      <c r="AC18" s="351">
        <v>0</v>
      </c>
      <c r="AD18" s="351">
        <v>0</v>
      </c>
      <c r="AE18" s="351">
        <v>0</v>
      </c>
      <c r="AF18" s="351">
        <v>0</v>
      </c>
      <c r="AG18" s="351">
        <v>0</v>
      </c>
      <c r="AH18" s="351">
        <v>0</v>
      </c>
      <c r="AI18" s="351">
        <v>0</v>
      </c>
      <c r="AJ18" s="351">
        <v>0</v>
      </c>
      <c r="AK18" s="535">
        <v>0</v>
      </c>
      <c r="AL18" s="536">
        <v>0</v>
      </c>
      <c r="AM18" s="536">
        <v>0</v>
      </c>
      <c r="AN18" s="536">
        <v>0</v>
      </c>
      <c r="AO18" s="536">
        <v>0</v>
      </c>
      <c r="AP18" s="536">
        <v>0</v>
      </c>
      <c r="AQ18" s="536">
        <v>2</v>
      </c>
      <c r="AR18" s="536">
        <v>2</v>
      </c>
      <c r="AS18" s="536">
        <v>2</v>
      </c>
      <c r="AT18" s="536">
        <v>8</v>
      </c>
      <c r="AU18" s="536">
        <v>8</v>
      </c>
      <c r="AV18" s="537">
        <v>15</v>
      </c>
      <c r="AW18" s="536">
        <v>20</v>
      </c>
      <c r="AX18" s="536">
        <v>30</v>
      </c>
      <c r="AY18" s="536">
        <v>50</v>
      </c>
      <c r="AZ18" s="536">
        <v>100</v>
      </c>
      <c r="BA18" s="536">
        <v>200</v>
      </c>
      <c r="BB18" s="536">
        <f>+BA18*1.01</f>
        <v>202</v>
      </c>
      <c r="BC18" s="536">
        <f t="shared" ref="BC18:BI18" si="11">+BB18*1.01</f>
        <v>204.02</v>
      </c>
      <c r="BD18" s="536">
        <f t="shared" si="11"/>
        <v>206.06020000000001</v>
      </c>
      <c r="BE18" s="536">
        <f t="shared" si="11"/>
        <v>208.120802</v>
      </c>
      <c r="BF18" s="536">
        <f t="shared" si="11"/>
        <v>210.20201001999999</v>
      </c>
      <c r="BG18" s="536">
        <f t="shared" si="11"/>
        <v>212.3040301202</v>
      </c>
      <c r="BH18" s="537">
        <f t="shared" si="11"/>
        <v>214.42707042140199</v>
      </c>
      <c r="BI18" s="536">
        <f t="shared" si="11"/>
        <v>216.57134112561602</v>
      </c>
      <c r="BJ18" s="536">
        <v>300</v>
      </c>
      <c r="BK18" s="536">
        <v>400</v>
      </c>
      <c r="BL18" s="536">
        <v>400</v>
      </c>
      <c r="BM18" s="536">
        <v>400</v>
      </c>
      <c r="BN18" s="536">
        <v>400</v>
      </c>
      <c r="BO18" s="536">
        <v>400</v>
      </c>
      <c r="BP18" s="536">
        <v>400</v>
      </c>
      <c r="BQ18" s="536">
        <v>400</v>
      </c>
      <c r="BR18" s="536">
        <v>400</v>
      </c>
      <c r="BS18" s="536">
        <v>400</v>
      </c>
      <c r="BT18" s="537">
        <v>450</v>
      </c>
      <c r="BU18" s="536">
        <v>500</v>
      </c>
      <c r="BV18" s="536">
        <v>550</v>
      </c>
      <c r="BW18" s="536">
        <v>600</v>
      </c>
      <c r="BX18" s="536">
        <v>600</v>
      </c>
      <c r="BY18" s="536">
        <f>+BX18*1.15</f>
        <v>690</v>
      </c>
      <c r="BZ18" s="536">
        <f t="shared" ref="BZ18:DD18" si="12">+BY18*1.02</f>
        <v>703.80000000000007</v>
      </c>
      <c r="CA18" s="536">
        <f t="shared" si="12"/>
        <v>717.87600000000009</v>
      </c>
      <c r="CB18" s="536">
        <f t="shared" si="12"/>
        <v>732.23352000000011</v>
      </c>
      <c r="CC18" s="536">
        <f t="shared" si="12"/>
        <v>746.87819040000011</v>
      </c>
      <c r="CD18" s="536">
        <f t="shared" si="12"/>
        <v>761.81575420800016</v>
      </c>
      <c r="CE18" s="536">
        <f t="shared" si="12"/>
        <v>777.05206929216013</v>
      </c>
      <c r="CF18" s="537">
        <f t="shared" si="12"/>
        <v>792.59311067800331</v>
      </c>
      <c r="CG18" s="536">
        <f t="shared" si="12"/>
        <v>808.44497289156334</v>
      </c>
      <c r="CH18" s="536">
        <f>+CG18*1.15</f>
        <v>929.71171882529779</v>
      </c>
      <c r="CI18" s="536">
        <f t="shared" si="12"/>
        <v>948.30595320180373</v>
      </c>
      <c r="CJ18" s="536">
        <f t="shared" si="12"/>
        <v>967.27207226583982</v>
      </c>
      <c r="CK18" s="536">
        <f t="shared" si="12"/>
        <v>986.61751371115668</v>
      </c>
      <c r="CL18" s="536">
        <f t="shared" si="12"/>
        <v>1006.3498639853798</v>
      </c>
      <c r="CM18" s="536">
        <f t="shared" si="12"/>
        <v>1026.4768612650873</v>
      </c>
      <c r="CN18" s="536">
        <f t="shared" si="12"/>
        <v>1047.0063984903891</v>
      </c>
      <c r="CO18" s="536">
        <f t="shared" si="12"/>
        <v>1067.9465264601968</v>
      </c>
      <c r="CP18" s="536">
        <f t="shared" si="12"/>
        <v>1089.3054569894007</v>
      </c>
      <c r="CQ18" s="536">
        <f>+CP18*1.1</f>
        <v>1198.2360026883409</v>
      </c>
      <c r="CR18" s="537">
        <f t="shared" ref="CR18:DA18" si="13">+CQ18*1.1</f>
        <v>1318.0596029571752</v>
      </c>
      <c r="CS18" s="536">
        <f t="shared" si="13"/>
        <v>1449.8655632528928</v>
      </c>
      <c r="CT18" s="536">
        <f t="shared" si="13"/>
        <v>1594.8521195781823</v>
      </c>
      <c r="CU18" s="536">
        <f t="shared" si="13"/>
        <v>1754.3373315360006</v>
      </c>
      <c r="CV18" s="536">
        <f t="shared" si="13"/>
        <v>1929.771064689601</v>
      </c>
      <c r="CW18" s="536">
        <f t="shared" si="13"/>
        <v>2122.748171158561</v>
      </c>
      <c r="CX18" s="536">
        <f t="shared" si="13"/>
        <v>2335.0229882744175</v>
      </c>
      <c r="CY18" s="536">
        <f t="shared" si="13"/>
        <v>2568.5252871018592</v>
      </c>
      <c r="CZ18" s="536">
        <f t="shared" si="13"/>
        <v>2825.3778158120454</v>
      </c>
      <c r="DA18" s="536">
        <f t="shared" si="13"/>
        <v>3107.9155973932502</v>
      </c>
      <c r="DB18" s="536">
        <f t="shared" si="12"/>
        <v>3170.0739093411153</v>
      </c>
      <c r="DC18" s="536">
        <f t="shared" si="12"/>
        <v>3233.4753875279375</v>
      </c>
      <c r="DD18" s="537">
        <f t="shared" si="12"/>
        <v>3298.1448952784963</v>
      </c>
    </row>
    <row r="19" spans="4:108" outlineLevel="1">
      <c r="D19" s="299"/>
      <c r="E19" s="516" t="s">
        <v>390</v>
      </c>
      <c r="I19" s="341"/>
      <c r="J19" s="359">
        <f>SUM($AK19:$AV19)</f>
        <v>0</v>
      </c>
      <c r="K19" s="359">
        <f>SUM($AW19:$BH19)</f>
        <v>662</v>
      </c>
      <c r="L19" s="359">
        <f>SUM($BI19:$BT19)</f>
        <v>2100</v>
      </c>
      <c r="M19" s="359">
        <f>SUM($BU19:$CF19)</f>
        <v>4364.34375</v>
      </c>
      <c r="N19" s="359">
        <f>SUM($CG19:$CR19)</f>
        <v>12022.164858829135</v>
      </c>
      <c r="O19" s="359">
        <f>SUM($CS19:$DD19)</f>
        <v>15178.2057365399</v>
      </c>
      <c r="Q19" s="360">
        <f>SUM($Y19:$AJ19)</f>
        <v>0</v>
      </c>
      <c r="R19" s="361">
        <f>SUM(AK19:AV19)</f>
        <v>0</v>
      </c>
      <c r="S19" s="361">
        <f>SUM(AW19:BH19)</f>
        <v>662</v>
      </c>
      <c r="T19" s="361">
        <f>SUM(BI19:BT19)</f>
        <v>2100</v>
      </c>
      <c r="U19" s="361">
        <f>SUM(BU19:CF19)</f>
        <v>4364.34375</v>
      </c>
      <c r="V19" s="361">
        <f>SUM(CG19:CR19)</f>
        <v>12022.164858829135</v>
      </c>
      <c r="W19" s="361">
        <f>SUM(CS19:DD19)</f>
        <v>15178.2057365399</v>
      </c>
      <c r="Y19" s="351">
        <v>0</v>
      </c>
      <c r="Z19" s="351">
        <v>0</v>
      </c>
      <c r="AA19" s="351">
        <v>0</v>
      </c>
      <c r="AB19" s="351">
        <v>0</v>
      </c>
      <c r="AC19" s="351">
        <v>0</v>
      </c>
      <c r="AD19" s="351">
        <v>0</v>
      </c>
      <c r="AE19" s="351">
        <v>0</v>
      </c>
      <c r="AF19" s="351">
        <v>0</v>
      </c>
      <c r="AG19" s="351">
        <v>0</v>
      </c>
      <c r="AH19" s="351">
        <v>0</v>
      </c>
      <c r="AI19" s="351">
        <v>0</v>
      </c>
      <c r="AJ19" s="351">
        <v>0</v>
      </c>
      <c r="AK19" s="535">
        <v>0</v>
      </c>
      <c r="AL19" s="536">
        <v>0</v>
      </c>
      <c r="AM19" s="536">
        <v>0</v>
      </c>
      <c r="AN19" s="536">
        <v>0</v>
      </c>
      <c r="AO19" s="536">
        <v>0</v>
      </c>
      <c r="AP19" s="536">
        <v>0</v>
      </c>
      <c r="AQ19" s="536">
        <v>0</v>
      </c>
      <c r="AR19" s="536">
        <v>0</v>
      </c>
      <c r="AS19" s="536">
        <v>0</v>
      </c>
      <c r="AT19" s="536">
        <v>0</v>
      </c>
      <c r="AU19" s="536">
        <v>0</v>
      </c>
      <c r="AV19" s="537">
        <v>0</v>
      </c>
      <c r="AW19" s="536">
        <v>2</v>
      </c>
      <c r="AX19" s="536">
        <v>10</v>
      </c>
      <c r="AY19" s="536">
        <v>20</v>
      </c>
      <c r="AZ19" s="536">
        <v>30</v>
      </c>
      <c r="BA19" s="536">
        <v>40</v>
      </c>
      <c r="BB19" s="536">
        <v>50</v>
      </c>
      <c r="BC19" s="536">
        <v>60</v>
      </c>
      <c r="BD19" s="536">
        <v>70</v>
      </c>
      <c r="BE19" s="536">
        <v>80</v>
      </c>
      <c r="BF19" s="536">
        <v>90</v>
      </c>
      <c r="BG19" s="536">
        <v>100</v>
      </c>
      <c r="BH19" s="537">
        <v>110</v>
      </c>
      <c r="BI19" s="536">
        <v>120</v>
      </c>
      <c r="BJ19" s="536">
        <v>130</v>
      </c>
      <c r="BK19" s="536">
        <v>140</v>
      </c>
      <c r="BL19" s="536">
        <v>150</v>
      </c>
      <c r="BM19" s="536">
        <v>160</v>
      </c>
      <c r="BN19" s="536">
        <v>170</v>
      </c>
      <c r="BO19" s="536">
        <v>180</v>
      </c>
      <c r="BP19" s="536">
        <v>190</v>
      </c>
      <c r="BQ19" s="536">
        <v>200</v>
      </c>
      <c r="BR19" s="536">
        <v>210</v>
      </c>
      <c r="BS19" s="536">
        <v>220</v>
      </c>
      <c r="BT19" s="537">
        <v>230</v>
      </c>
      <c r="BU19" s="536">
        <v>240</v>
      </c>
      <c r="BV19" s="536">
        <v>250</v>
      </c>
      <c r="BW19" s="536">
        <v>260</v>
      </c>
      <c r="BX19" s="536">
        <v>270</v>
      </c>
      <c r="BY19" s="536">
        <f t="shared" ref="BY19:CA19" si="14">+BX19*1.25</f>
        <v>337.5</v>
      </c>
      <c r="BZ19" s="536">
        <f t="shared" si="14"/>
        <v>421.875</v>
      </c>
      <c r="CA19" s="536">
        <f t="shared" si="14"/>
        <v>527.34375</v>
      </c>
      <c r="CB19" s="536">
        <v>310</v>
      </c>
      <c r="CC19" s="536">
        <f>CB19*1.1</f>
        <v>341</v>
      </c>
      <c r="CD19" s="536">
        <f t="shared" ref="CD19:CE19" si="15">CC19*1.1</f>
        <v>375.1</v>
      </c>
      <c r="CE19" s="536">
        <f t="shared" si="15"/>
        <v>412.61000000000007</v>
      </c>
      <c r="CF19" s="537">
        <f t="shared" ref="CF19:CG19" si="16">CE19*1.5</f>
        <v>618.91500000000008</v>
      </c>
      <c r="CG19" s="536">
        <f t="shared" si="16"/>
        <v>928.37250000000017</v>
      </c>
      <c r="CH19" s="536">
        <f>CG19</f>
        <v>928.37250000000017</v>
      </c>
      <c r="CI19" s="536">
        <f>CH19</f>
        <v>928.37250000000017</v>
      </c>
      <c r="CJ19" s="536">
        <f>CI19*1.02</f>
        <v>946.93995000000018</v>
      </c>
      <c r="CK19" s="536">
        <f t="shared" ref="CK19:DD19" si="17">CJ19*1.02</f>
        <v>965.8787490000002</v>
      </c>
      <c r="CL19" s="536">
        <f t="shared" si="17"/>
        <v>985.19632398000022</v>
      </c>
      <c r="CM19" s="536">
        <f t="shared" si="17"/>
        <v>1004.9002504596002</v>
      </c>
      <c r="CN19" s="536">
        <f t="shared" si="17"/>
        <v>1024.9982554687922</v>
      </c>
      <c r="CO19" s="536">
        <f t="shared" si="17"/>
        <v>1045.498220578168</v>
      </c>
      <c r="CP19" s="536">
        <f t="shared" si="17"/>
        <v>1066.4081849897314</v>
      </c>
      <c r="CQ19" s="536">
        <f t="shared" si="17"/>
        <v>1087.736348689526</v>
      </c>
      <c r="CR19" s="537">
        <f t="shared" si="17"/>
        <v>1109.4910756633167</v>
      </c>
      <c r="CS19" s="536">
        <f t="shared" si="17"/>
        <v>1131.6808971765831</v>
      </c>
      <c r="CT19" s="536">
        <f t="shared" si="17"/>
        <v>1154.3145151201147</v>
      </c>
      <c r="CU19" s="536">
        <f t="shared" si="17"/>
        <v>1177.4008054225171</v>
      </c>
      <c r="CV19" s="536">
        <f t="shared" si="17"/>
        <v>1200.9488215309675</v>
      </c>
      <c r="CW19" s="536">
        <f t="shared" si="17"/>
        <v>1224.9677979615869</v>
      </c>
      <c r="CX19" s="536">
        <f t="shared" si="17"/>
        <v>1249.4671539208186</v>
      </c>
      <c r="CY19" s="536">
        <f t="shared" si="17"/>
        <v>1274.456496999235</v>
      </c>
      <c r="CZ19" s="536">
        <f t="shared" si="17"/>
        <v>1299.9456269392197</v>
      </c>
      <c r="DA19" s="536">
        <f t="shared" si="17"/>
        <v>1325.9445394780041</v>
      </c>
      <c r="DB19" s="536">
        <f t="shared" si="17"/>
        <v>1352.4634302675643</v>
      </c>
      <c r="DC19" s="536">
        <f t="shared" si="17"/>
        <v>1379.5126988729155</v>
      </c>
      <c r="DD19" s="537">
        <f t="shared" si="17"/>
        <v>1407.1029528503739</v>
      </c>
    </row>
    <row r="20" spans="4:108" outlineLevel="1">
      <c r="D20" s="299"/>
      <c r="E20" s="516" t="s">
        <v>209</v>
      </c>
      <c r="I20" s="341"/>
      <c r="J20" s="359">
        <f>SUM($AK20:$AV20)</f>
        <v>0</v>
      </c>
      <c r="K20" s="359">
        <f>SUM($AW20:$BH20)</f>
        <v>0</v>
      </c>
      <c r="L20" s="359">
        <f>SUM($BI20:$BT20)</f>
        <v>0</v>
      </c>
      <c r="M20" s="359">
        <f>SUM($BU20:$CF20)</f>
        <v>0</v>
      </c>
      <c r="N20" s="359">
        <f>SUM($CG20:$CR20)</f>
        <v>0</v>
      </c>
      <c r="O20" s="359">
        <f>SUM($CS20:$DD20)</f>
        <v>0</v>
      </c>
      <c r="Q20" s="360">
        <f>SUM($Y20:$AJ20)</f>
        <v>0</v>
      </c>
      <c r="R20" s="361">
        <f>SUM(AK20:AV20)</f>
        <v>0</v>
      </c>
      <c r="S20" s="361">
        <f>SUM(AW20:BH20)</f>
        <v>0</v>
      </c>
      <c r="T20" s="361">
        <f>SUM(BI20:BT20)</f>
        <v>0</v>
      </c>
      <c r="U20" s="361">
        <f>SUM(BU20:CF20)</f>
        <v>0</v>
      </c>
      <c r="V20" s="361">
        <f>SUM(CG20:CR20)</f>
        <v>0</v>
      </c>
      <c r="W20" s="361">
        <f>SUM(CS20:DD20)</f>
        <v>0</v>
      </c>
      <c r="Y20" s="351"/>
      <c r="Z20" s="351"/>
      <c r="AA20" s="351"/>
      <c r="AB20" s="351"/>
      <c r="AC20" s="351"/>
      <c r="AD20" s="351"/>
      <c r="AE20" s="351"/>
      <c r="AF20" s="351"/>
      <c r="AG20" s="351"/>
      <c r="AH20" s="351"/>
      <c r="AI20" s="351"/>
      <c r="AJ20" s="351"/>
      <c r="AK20" s="535"/>
      <c r="AL20" s="536"/>
      <c r="AM20" s="536"/>
      <c r="AN20" s="536"/>
      <c r="AO20" s="536"/>
      <c r="AP20" s="536"/>
      <c r="AQ20" s="536"/>
      <c r="AR20" s="536"/>
      <c r="AS20" s="536"/>
      <c r="AT20" s="536"/>
      <c r="AU20" s="536"/>
      <c r="AV20" s="537"/>
      <c r="AW20" s="536"/>
      <c r="AX20" s="536"/>
      <c r="AY20" s="536"/>
      <c r="AZ20" s="536"/>
      <c r="BA20" s="536"/>
      <c r="BB20" s="536"/>
      <c r="BC20" s="536"/>
      <c r="BD20" s="536"/>
      <c r="BE20" s="536"/>
      <c r="BF20" s="536"/>
      <c r="BG20" s="536"/>
      <c r="BH20" s="537"/>
      <c r="BI20" s="536"/>
      <c r="BJ20" s="536"/>
      <c r="BK20" s="536"/>
      <c r="BL20" s="536"/>
      <c r="BM20" s="536"/>
      <c r="BN20" s="536"/>
      <c r="BO20" s="536"/>
      <c r="BP20" s="536"/>
      <c r="BQ20" s="536"/>
      <c r="BR20" s="536"/>
      <c r="BS20" s="536"/>
      <c r="BT20" s="537"/>
      <c r="BU20" s="536"/>
      <c r="BV20" s="536"/>
      <c r="BW20" s="536"/>
      <c r="BX20" s="536"/>
      <c r="BY20" s="536"/>
      <c r="BZ20" s="536"/>
      <c r="CA20" s="536"/>
      <c r="CB20" s="536"/>
      <c r="CC20" s="536"/>
      <c r="CD20" s="536"/>
      <c r="CE20" s="536"/>
      <c r="CF20" s="537"/>
      <c r="CG20" s="536"/>
      <c r="CH20" s="536"/>
      <c r="CI20" s="536"/>
      <c r="CJ20" s="536"/>
      <c r="CK20" s="536"/>
      <c r="CL20" s="536"/>
      <c r="CM20" s="536"/>
      <c r="CN20" s="536"/>
      <c r="CO20" s="536"/>
      <c r="CP20" s="536"/>
      <c r="CQ20" s="536"/>
      <c r="CR20" s="537"/>
      <c r="CS20" s="536"/>
      <c r="CT20" s="536"/>
      <c r="CU20" s="536"/>
      <c r="CV20" s="536"/>
      <c r="CW20" s="536"/>
      <c r="CX20" s="536"/>
      <c r="CY20" s="536"/>
      <c r="CZ20" s="536"/>
      <c r="DA20" s="536"/>
      <c r="DB20" s="536"/>
      <c r="DC20" s="536"/>
      <c r="DD20" s="537"/>
    </row>
    <row r="21" spans="4:108" outlineLevel="1">
      <c r="D21" s="299"/>
      <c r="E21" s="516" t="s">
        <v>210</v>
      </c>
      <c r="I21" s="341"/>
      <c r="J21" s="359">
        <f>SUM($AK21:$AV21)</f>
        <v>0</v>
      </c>
      <c r="K21" s="359">
        <f>SUM($AW21:$BH21)</f>
        <v>0</v>
      </c>
      <c r="L21" s="359">
        <f>SUM($BI21:$BT21)</f>
        <v>0</v>
      </c>
      <c r="M21" s="359">
        <f>SUM($BU21:$CF21)</f>
        <v>0</v>
      </c>
      <c r="N21" s="359">
        <f>SUM($CG21:$CR21)</f>
        <v>0</v>
      </c>
      <c r="O21" s="359">
        <f>SUM($CS21:$DD21)</f>
        <v>0</v>
      </c>
      <c r="Q21" s="360">
        <f>SUM($Y21:$AJ21)</f>
        <v>0</v>
      </c>
      <c r="R21" s="361">
        <f>SUM(AK21:AV21)</f>
        <v>0</v>
      </c>
      <c r="S21" s="361">
        <f>SUM(AW21:BH21)</f>
        <v>0</v>
      </c>
      <c r="T21" s="361">
        <f>SUM(BI21:BT21)</f>
        <v>0</v>
      </c>
      <c r="U21" s="361">
        <f>SUM(BU21:CF21)</f>
        <v>0</v>
      </c>
      <c r="V21" s="361">
        <f>SUM(CG21:CR21)</f>
        <v>0</v>
      </c>
      <c r="W21" s="361">
        <f>SUM(CS21:DD21)</f>
        <v>0</v>
      </c>
      <c r="Y21" s="351"/>
      <c r="Z21" s="351"/>
      <c r="AA21" s="351"/>
      <c r="AB21" s="351"/>
      <c r="AC21" s="351"/>
      <c r="AD21" s="351"/>
      <c r="AE21" s="351"/>
      <c r="AF21" s="351"/>
      <c r="AG21" s="351"/>
      <c r="AH21" s="351"/>
      <c r="AI21" s="351"/>
      <c r="AJ21" s="351"/>
      <c r="AK21" s="535"/>
      <c r="AL21" s="536"/>
      <c r="AM21" s="536"/>
      <c r="AN21" s="536"/>
      <c r="AO21" s="536"/>
      <c r="AP21" s="536"/>
      <c r="AQ21" s="536"/>
      <c r="AR21" s="536"/>
      <c r="AS21" s="536"/>
      <c r="AT21" s="536"/>
      <c r="AU21" s="536"/>
      <c r="AV21" s="537"/>
      <c r="AW21" s="536"/>
      <c r="AX21" s="536"/>
      <c r="AY21" s="536"/>
      <c r="AZ21" s="536"/>
      <c r="BA21" s="536"/>
      <c r="BB21" s="536"/>
      <c r="BC21" s="536"/>
      <c r="BD21" s="536"/>
      <c r="BE21" s="536"/>
      <c r="BF21" s="536"/>
      <c r="BG21" s="536"/>
      <c r="BH21" s="537"/>
      <c r="BI21" s="536"/>
      <c r="BJ21" s="536"/>
      <c r="BK21" s="536"/>
      <c r="BL21" s="536"/>
      <c r="BM21" s="536"/>
      <c r="BN21" s="536"/>
      <c r="BO21" s="536"/>
      <c r="BP21" s="536"/>
      <c r="BQ21" s="536"/>
      <c r="BR21" s="536"/>
      <c r="BS21" s="536"/>
      <c r="BT21" s="537"/>
      <c r="BU21" s="536"/>
      <c r="BV21" s="536"/>
      <c r="BW21" s="536"/>
      <c r="BX21" s="536"/>
      <c r="BY21" s="536"/>
      <c r="BZ21" s="536"/>
      <c r="CA21" s="536"/>
      <c r="CB21" s="536"/>
      <c r="CC21" s="536"/>
      <c r="CD21" s="536"/>
      <c r="CE21" s="536"/>
      <c r="CF21" s="537"/>
      <c r="CG21" s="536"/>
      <c r="CH21" s="536"/>
      <c r="CI21" s="536"/>
      <c r="CJ21" s="536"/>
      <c r="CK21" s="536"/>
      <c r="CL21" s="536"/>
      <c r="CM21" s="536"/>
      <c r="CN21" s="536"/>
      <c r="CO21" s="536"/>
      <c r="CP21" s="536"/>
      <c r="CQ21" s="536"/>
      <c r="CR21" s="537"/>
      <c r="CS21" s="536"/>
      <c r="CT21" s="536"/>
      <c r="CU21" s="536"/>
      <c r="CV21" s="536"/>
      <c r="CW21" s="536"/>
      <c r="CX21" s="536"/>
      <c r="CY21" s="536"/>
      <c r="CZ21" s="536"/>
      <c r="DA21" s="536"/>
      <c r="DB21" s="536"/>
      <c r="DC21" s="536"/>
      <c r="DD21" s="537"/>
    </row>
    <row r="22" spans="4:108" outlineLevel="1">
      <c r="D22" s="299"/>
      <c r="E22" s="362"/>
      <c r="I22" s="341"/>
      <c r="Q22" s="363"/>
      <c r="R22" s="364"/>
      <c r="S22" s="364"/>
      <c r="T22" s="364"/>
      <c r="U22" s="364"/>
      <c r="V22" s="364"/>
      <c r="W22" s="364"/>
      <c r="Y22" s="363"/>
      <c r="Z22" s="363"/>
      <c r="AA22" s="363"/>
      <c r="AB22" s="363"/>
      <c r="AC22" s="363"/>
      <c r="AD22" s="363"/>
      <c r="AE22" s="363"/>
      <c r="AF22" s="363"/>
      <c r="AG22" s="363"/>
      <c r="AH22" s="363"/>
      <c r="AI22" s="363"/>
      <c r="AJ22" s="363"/>
      <c r="AK22" s="365"/>
      <c r="AL22" s="364"/>
      <c r="AM22" s="364"/>
      <c r="AN22" s="364"/>
      <c r="AO22" s="364"/>
      <c r="AP22" s="364"/>
      <c r="AQ22" s="364"/>
      <c r="AR22" s="364"/>
      <c r="AS22" s="364"/>
      <c r="AT22" s="364"/>
      <c r="AU22" s="364"/>
      <c r="AV22" s="366"/>
      <c r="AW22" s="364"/>
      <c r="AX22" s="364"/>
      <c r="AY22" s="364"/>
      <c r="AZ22" s="364"/>
      <c r="BA22" s="364"/>
      <c r="BB22" s="364"/>
      <c r="BC22" s="364"/>
      <c r="BD22" s="364"/>
      <c r="BE22" s="364"/>
      <c r="BF22" s="364"/>
      <c r="BG22" s="364"/>
      <c r="BH22" s="366"/>
      <c r="BI22" s="364"/>
      <c r="BJ22" s="364"/>
      <c r="BK22" s="364"/>
      <c r="BL22" s="364"/>
      <c r="BM22" s="364"/>
      <c r="BN22" s="364"/>
      <c r="BO22" s="364"/>
      <c r="BP22" s="364"/>
      <c r="BQ22" s="364"/>
      <c r="BR22" s="364"/>
      <c r="BS22" s="364"/>
      <c r="BT22" s="366"/>
      <c r="BU22" s="364"/>
      <c r="BV22" s="364"/>
      <c r="BW22" s="364"/>
      <c r="BX22" s="364"/>
      <c r="BY22" s="364"/>
      <c r="BZ22" s="364"/>
      <c r="CA22" s="364"/>
      <c r="CB22" s="364"/>
      <c r="CC22" s="364"/>
      <c r="CD22" s="364"/>
      <c r="CE22" s="364"/>
      <c r="CF22" s="366"/>
      <c r="CG22" s="364"/>
      <c r="CH22" s="364"/>
      <c r="CI22" s="364"/>
      <c r="CJ22" s="364"/>
      <c r="CK22" s="364"/>
      <c r="CL22" s="364"/>
      <c r="CM22" s="364"/>
      <c r="CN22" s="364"/>
      <c r="CO22" s="364"/>
      <c r="CP22" s="364"/>
      <c r="CQ22" s="364"/>
      <c r="CR22" s="366"/>
      <c r="CS22" s="364"/>
      <c r="CT22" s="364"/>
      <c r="CU22" s="364"/>
      <c r="CV22" s="364"/>
      <c r="CW22" s="364"/>
      <c r="CX22" s="364"/>
      <c r="CY22" s="364"/>
      <c r="CZ22" s="364"/>
      <c r="DA22" s="364"/>
      <c r="DB22" s="364"/>
      <c r="DC22" s="364"/>
      <c r="DD22" s="366"/>
    </row>
    <row r="23" spans="4:108" outlineLevel="1">
      <c r="D23" s="299"/>
      <c r="E23" s="357" t="s">
        <v>228</v>
      </c>
      <c r="I23" s="341"/>
      <c r="J23" s="301" t="s">
        <v>193</v>
      </c>
      <c r="Q23" s="363"/>
      <c r="R23" s="364"/>
      <c r="S23" s="364"/>
      <c r="T23" s="364"/>
      <c r="U23" s="364"/>
      <c r="V23" s="364"/>
      <c r="W23" s="364"/>
      <c r="Y23" s="363"/>
      <c r="Z23" s="363"/>
      <c r="AA23" s="363"/>
      <c r="AB23" s="363"/>
      <c r="AC23" s="363"/>
      <c r="AD23" s="363"/>
      <c r="AE23" s="363"/>
      <c r="AF23" s="363"/>
      <c r="AG23" s="363"/>
      <c r="AH23" s="363"/>
      <c r="AI23" s="363"/>
      <c r="AJ23" s="363"/>
      <c r="AK23" s="365"/>
      <c r="AL23" s="364"/>
      <c r="AM23" s="364"/>
      <c r="AN23" s="364"/>
      <c r="AO23" s="364"/>
      <c r="AP23" s="364"/>
      <c r="AQ23" s="364"/>
      <c r="AR23" s="364"/>
      <c r="AS23" s="364"/>
      <c r="AT23" s="364"/>
      <c r="AU23" s="364"/>
      <c r="AV23" s="366"/>
      <c r="AW23" s="364"/>
      <c r="AX23" s="364"/>
      <c r="AY23" s="364"/>
      <c r="AZ23" s="364"/>
      <c r="BA23" s="364"/>
      <c r="BB23" s="364"/>
      <c r="BC23" s="364"/>
      <c r="BD23" s="364"/>
      <c r="BE23" s="364"/>
      <c r="BF23" s="364"/>
      <c r="BG23" s="364"/>
      <c r="BH23" s="366"/>
      <c r="BI23" s="364"/>
      <c r="BJ23" s="364"/>
      <c r="BK23" s="364"/>
      <c r="BL23" s="364"/>
      <c r="BM23" s="364"/>
      <c r="BN23" s="364"/>
      <c r="BO23" s="364"/>
      <c r="BP23" s="364"/>
      <c r="BQ23" s="364"/>
      <c r="BR23" s="364"/>
      <c r="BS23" s="364"/>
      <c r="BT23" s="366"/>
      <c r="BU23" s="364"/>
      <c r="BV23" s="364"/>
      <c r="BW23" s="364"/>
      <c r="BX23" s="364"/>
      <c r="BY23" s="364"/>
      <c r="BZ23" s="364"/>
      <c r="CA23" s="364"/>
      <c r="CB23" s="364"/>
      <c r="CC23" s="364"/>
      <c r="CD23" s="364"/>
      <c r="CE23" s="364"/>
      <c r="CF23" s="366"/>
      <c r="CG23" s="364"/>
      <c r="CH23" s="364"/>
      <c r="CI23" s="364"/>
      <c r="CJ23" s="364"/>
      <c r="CK23" s="364"/>
      <c r="CL23" s="364"/>
      <c r="CM23" s="364"/>
      <c r="CN23" s="364"/>
      <c r="CO23" s="364"/>
      <c r="CP23" s="364"/>
      <c r="CQ23" s="364"/>
      <c r="CR23" s="366"/>
      <c r="CS23" s="364"/>
      <c r="CT23" s="364"/>
      <c r="CU23" s="364"/>
      <c r="CV23" s="364"/>
      <c r="CW23" s="364"/>
      <c r="CX23" s="364"/>
      <c r="CY23" s="364"/>
      <c r="CZ23" s="364"/>
      <c r="DA23" s="364"/>
      <c r="DB23" s="364"/>
      <c r="DC23" s="364"/>
      <c r="DD23" s="366"/>
    </row>
    <row r="24" spans="4:108" outlineLevel="1">
      <c r="D24" s="299"/>
      <c r="E24" s="516" t="str">
        <f>IF(E17="","",E17)</f>
        <v>Software Subscription</v>
      </c>
      <c r="F24" s="301" t="s">
        <v>170</v>
      </c>
      <c r="I24" s="367">
        <v>0</v>
      </c>
      <c r="J24" s="517">
        <v>25</v>
      </c>
      <c r="K24" s="517">
        <f>+J24*1.1</f>
        <v>27.500000000000004</v>
      </c>
      <c r="L24" s="517">
        <f t="shared" ref="L24:M24" si="18">1.02*K24</f>
        <v>28.050000000000004</v>
      </c>
      <c r="M24" s="517">
        <f t="shared" si="18"/>
        <v>28.611000000000004</v>
      </c>
      <c r="N24" s="517">
        <f>+M24*0.95</f>
        <v>27.180450000000004</v>
      </c>
      <c r="O24" s="517">
        <f>+N24*0.95</f>
        <v>25.821427500000002</v>
      </c>
      <c r="Q24" s="368">
        <f>IFERROR(AVERAGE(Y24:AJ24),0)</f>
        <v>0</v>
      </c>
      <c r="R24" s="369">
        <f>IFERROR(AVERAGE(AK24:AV24),0)</f>
        <v>25</v>
      </c>
      <c r="S24" s="369">
        <f>IFERROR(AVERAGE(AW24:BH24),0)</f>
        <v>27.500000000000004</v>
      </c>
      <c r="T24" s="369">
        <f>IFERROR(AVERAGE(BI24:BT24),0)</f>
        <v>28.050000000000008</v>
      </c>
      <c r="U24" s="369">
        <f>IFERROR(AVERAGE(BU24:CF24),0)</f>
        <v>28.610999999999994</v>
      </c>
      <c r="V24" s="369">
        <f>IFERROR(AVERAGE(CG24:CR24),0)</f>
        <v>27.180450000000004</v>
      </c>
      <c r="W24" s="369">
        <f>IFERROR(AVERAGE(CS24:DD24),0)</f>
        <v>25.821427500000009</v>
      </c>
      <c r="Y24" s="368">
        <v>0</v>
      </c>
      <c r="Z24" s="368">
        <v>0</v>
      </c>
      <c r="AA24" s="368">
        <v>0</v>
      </c>
      <c r="AB24" s="368">
        <v>0</v>
      </c>
      <c r="AC24" s="368">
        <v>0</v>
      </c>
      <c r="AD24" s="368">
        <v>0</v>
      </c>
      <c r="AE24" s="368">
        <v>0</v>
      </c>
      <c r="AF24" s="368">
        <v>0</v>
      </c>
      <c r="AG24" s="368">
        <v>0</v>
      </c>
      <c r="AH24" s="368">
        <v>0</v>
      </c>
      <c r="AI24" s="368">
        <v>0</v>
      </c>
      <c r="AJ24" s="368">
        <v>0</v>
      </c>
      <c r="AK24" s="370">
        <f t="shared" ref="AK24:AV28" si="19">$J24</f>
        <v>25</v>
      </c>
      <c r="AL24" s="369">
        <f t="shared" si="19"/>
        <v>25</v>
      </c>
      <c r="AM24" s="369">
        <f t="shared" si="19"/>
        <v>25</v>
      </c>
      <c r="AN24" s="369">
        <f t="shared" si="19"/>
        <v>25</v>
      </c>
      <c r="AO24" s="369">
        <f t="shared" si="19"/>
        <v>25</v>
      </c>
      <c r="AP24" s="369">
        <f t="shared" si="19"/>
        <v>25</v>
      </c>
      <c r="AQ24" s="369">
        <f t="shared" si="19"/>
        <v>25</v>
      </c>
      <c r="AR24" s="369">
        <f t="shared" si="19"/>
        <v>25</v>
      </c>
      <c r="AS24" s="369">
        <f t="shared" si="19"/>
        <v>25</v>
      </c>
      <c r="AT24" s="369">
        <f t="shared" si="19"/>
        <v>25</v>
      </c>
      <c r="AU24" s="369">
        <f t="shared" si="19"/>
        <v>25</v>
      </c>
      <c r="AV24" s="371">
        <f t="shared" si="19"/>
        <v>25</v>
      </c>
      <c r="AW24" s="369">
        <f t="shared" ref="AW24:BH28" si="20">$K24</f>
        <v>27.500000000000004</v>
      </c>
      <c r="AX24" s="369">
        <f t="shared" si="20"/>
        <v>27.500000000000004</v>
      </c>
      <c r="AY24" s="369">
        <f t="shared" si="20"/>
        <v>27.500000000000004</v>
      </c>
      <c r="AZ24" s="369">
        <f t="shared" si="20"/>
        <v>27.500000000000004</v>
      </c>
      <c r="BA24" s="369">
        <f t="shared" si="20"/>
        <v>27.500000000000004</v>
      </c>
      <c r="BB24" s="369">
        <f t="shared" si="20"/>
        <v>27.500000000000004</v>
      </c>
      <c r="BC24" s="369">
        <f t="shared" si="20"/>
        <v>27.500000000000004</v>
      </c>
      <c r="BD24" s="369">
        <f t="shared" si="20"/>
        <v>27.500000000000004</v>
      </c>
      <c r="BE24" s="369">
        <f t="shared" si="20"/>
        <v>27.500000000000004</v>
      </c>
      <c r="BF24" s="369">
        <f t="shared" si="20"/>
        <v>27.500000000000004</v>
      </c>
      <c r="BG24" s="369">
        <f t="shared" si="20"/>
        <v>27.500000000000004</v>
      </c>
      <c r="BH24" s="371">
        <f t="shared" si="20"/>
        <v>27.500000000000004</v>
      </c>
      <c r="BI24" s="369">
        <f t="shared" ref="BI24:BT28" si="21">$L24</f>
        <v>28.050000000000004</v>
      </c>
      <c r="BJ24" s="369">
        <f t="shared" si="21"/>
        <v>28.050000000000004</v>
      </c>
      <c r="BK24" s="369">
        <f t="shared" si="21"/>
        <v>28.050000000000004</v>
      </c>
      <c r="BL24" s="369">
        <f t="shared" si="21"/>
        <v>28.050000000000004</v>
      </c>
      <c r="BM24" s="369">
        <f t="shared" si="21"/>
        <v>28.050000000000004</v>
      </c>
      <c r="BN24" s="369">
        <f t="shared" si="21"/>
        <v>28.050000000000004</v>
      </c>
      <c r="BO24" s="369">
        <f t="shared" si="21"/>
        <v>28.050000000000004</v>
      </c>
      <c r="BP24" s="369">
        <f t="shared" si="21"/>
        <v>28.050000000000004</v>
      </c>
      <c r="BQ24" s="369">
        <f t="shared" si="21"/>
        <v>28.050000000000004</v>
      </c>
      <c r="BR24" s="369">
        <f t="shared" si="21"/>
        <v>28.050000000000004</v>
      </c>
      <c r="BS24" s="369">
        <f t="shared" si="21"/>
        <v>28.050000000000004</v>
      </c>
      <c r="BT24" s="371">
        <f t="shared" si="21"/>
        <v>28.050000000000004</v>
      </c>
      <c r="BU24" s="369">
        <f t="shared" ref="BU24:CF28" si="22">$M24</f>
        <v>28.611000000000004</v>
      </c>
      <c r="BV24" s="369">
        <f t="shared" si="22"/>
        <v>28.611000000000004</v>
      </c>
      <c r="BW24" s="369">
        <f t="shared" si="22"/>
        <v>28.611000000000004</v>
      </c>
      <c r="BX24" s="369">
        <f t="shared" si="22"/>
        <v>28.611000000000004</v>
      </c>
      <c r="BY24" s="369">
        <f t="shared" si="22"/>
        <v>28.611000000000004</v>
      </c>
      <c r="BZ24" s="369">
        <f t="shared" si="22"/>
        <v>28.611000000000004</v>
      </c>
      <c r="CA24" s="369">
        <f t="shared" si="22"/>
        <v>28.611000000000004</v>
      </c>
      <c r="CB24" s="369">
        <f t="shared" si="22"/>
        <v>28.611000000000004</v>
      </c>
      <c r="CC24" s="369">
        <f t="shared" si="22"/>
        <v>28.611000000000004</v>
      </c>
      <c r="CD24" s="369">
        <f t="shared" si="22"/>
        <v>28.611000000000004</v>
      </c>
      <c r="CE24" s="369">
        <f t="shared" si="22"/>
        <v>28.611000000000004</v>
      </c>
      <c r="CF24" s="371">
        <f t="shared" si="22"/>
        <v>28.611000000000004</v>
      </c>
      <c r="CG24" s="369">
        <f t="shared" ref="CG24:CR28" si="23">$N24</f>
        <v>27.180450000000004</v>
      </c>
      <c r="CH24" s="369">
        <f t="shared" si="23"/>
        <v>27.180450000000004</v>
      </c>
      <c r="CI24" s="369">
        <f t="shared" si="23"/>
        <v>27.180450000000004</v>
      </c>
      <c r="CJ24" s="369">
        <f t="shared" si="23"/>
        <v>27.180450000000004</v>
      </c>
      <c r="CK24" s="369">
        <f t="shared" si="23"/>
        <v>27.180450000000004</v>
      </c>
      <c r="CL24" s="369">
        <f t="shared" si="23"/>
        <v>27.180450000000004</v>
      </c>
      <c r="CM24" s="369">
        <f t="shared" si="23"/>
        <v>27.180450000000004</v>
      </c>
      <c r="CN24" s="369">
        <f t="shared" si="23"/>
        <v>27.180450000000004</v>
      </c>
      <c r="CO24" s="369">
        <f t="shared" si="23"/>
        <v>27.180450000000004</v>
      </c>
      <c r="CP24" s="369">
        <f t="shared" si="23"/>
        <v>27.180450000000004</v>
      </c>
      <c r="CQ24" s="369">
        <f t="shared" si="23"/>
        <v>27.180450000000004</v>
      </c>
      <c r="CR24" s="371">
        <f t="shared" si="23"/>
        <v>27.180450000000004</v>
      </c>
      <c r="CS24" s="369">
        <f t="shared" ref="CS24:DD28" si="24">$O24</f>
        <v>25.821427500000002</v>
      </c>
      <c r="CT24" s="369">
        <f t="shared" si="24"/>
        <v>25.821427500000002</v>
      </c>
      <c r="CU24" s="369">
        <f t="shared" si="24"/>
        <v>25.821427500000002</v>
      </c>
      <c r="CV24" s="369">
        <f t="shared" si="24"/>
        <v>25.821427500000002</v>
      </c>
      <c r="CW24" s="369">
        <f t="shared" si="24"/>
        <v>25.821427500000002</v>
      </c>
      <c r="CX24" s="369">
        <f t="shared" si="24"/>
        <v>25.821427500000002</v>
      </c>
      <c r="CY24" s="369">
        <f t="shared" si="24"/>
        <v>25.821427500000002</v>
      </c>
      <c r="CZ24" s="369">
        <f t="shared" si="24"/>
        <v>25.821427500000002</v>
      </c>
      <c r="DA24" s="369">
        <f t="shared" si="24"/>
        <v>25.821427500000002</v>
      </c>
      <c r="DB24" s="369">
        <f t="shared" si="24"/>
        <v>25.821427500000002</v>
      </c>
      <c r="DC24" s="369">
        <f t="shared" si="24"/>
        <v>25.821427500000002</v>
      </c>
      <c r="DD24" s="371">
        <f t="shared" si="24"/>
        <v>25.821427500000002</v>
      </c>
    </row>
    <row r="25" spans="4:108" outlineLevel="1">
      <c r="D25" s="299"/>
      <c r="E25" s="516" t="str">
        <f t="shared" ref="E25:E28" si="25">IF(E18="","",E18)</f>
        <v>Add on Subscription</v>
      </c>
      <c r="F25" s="301" t="s">
        <v>171</v>
      </c>
      <c r="I25" s="367">
        <v>0</v>
      </c>
      <c r="J25" s="517">
        <v>200</v>
      </c>
      <c r="K25" s="517">
        <v>400</v>
      </c>
      <c r="L25" s="517">
        <f t="shared" ref="L25:O25" si="26">1.02*K25</f>
        <v>408</v>
      </c>
      <c r="M25" s="517">
        <v>500</v>
      </c>
      <c r="N25" s="517">
        <f t="shared" si="26"/>
        <v>510</v>
      </c>
      <c r="O25" s="517">
        <f t="shared" si="26"/>
        <v>520.20000000000005</v>
      </c>
      <c r="Q25" s="368">
        <f t="shared" ref="Q25:Q28" si="27">IFERROR(AVERAGE(Y25:AJ25),0)</f>
        <v>0</v>
      </c>
      <c r="R25" s="369">
        <f t="shared" ref="R25:R28" si="28">IFERROR(AVERAGE(AK25:AV25),0)</f>
        <v>200</v>
      </c>
      <c r="S25" s="369">
        <f t="shared" ref="S25:S28" si="29">IFERROR(AVERAGE(AW25:BH25),0)</f>
        <v>400</v>
      </c>
      <c r="T25" s="369">
        <f t="shared" ref="T25:T28" si="30">IFERROR(AVERAGE(BI25:BT25),0)</f>
        <v>408</v>
      </c>
      <c r="U25" s="369">
        <f t="shared" ref="U25:U28" si="31">IFERROR(AVERAGE(BU25:CF25),0)</f>
        <v>500</v>
      </c>
      <c r="V25" s="369">
        <f t="shared" ref="V25:V28" si="32">IFERROR(AVERAGE(CG25:CR25),0)</f>
        <v>510</v>
      </c>
      <c r="W25" s="369">
        <f t="shared" ref="W25:W28" si="33">IFERROR(AVERAGE(CS25:DD25),0)</f>
        <v>520.19999999999993</v>
      </c>
      <c r="Y25" s="368">
        <v>0</v>
      </c>
      <c r="Z25" s="368">
        <v>0</v>
      </c>
      <c r="AA25" s="368">
        <v>0</v>
      </c>
      <c r="AB25" s="368">
        <v>0</v>
      </c>
      <c r="AC25" s="368">
        <v>0</v>
      </c>
      <c r="AD25" s="368">
        <v>0</v>
      </c>
      <c r="AE25" s="368">
        <v>0</v>
      </c>
      <c r="AF25" s="368">
        <v>0</v>
      </c>
      <c r="AG25" s="368">
        <v>0</v>
      </c>
      <c r="AH25" s="368">
        <v>0</v>
      </c>
      <c r="AI25" s="368">
        <v>0</v>
      </c>
      <c r="AJ25" s="368">
        <v>0</v>
      </c>
      <c r="AK25" s="370">
        <f t="shared" si="19"/>
        <v>200</v>
      </c>
      <c r="AL25" s="369">
        <f t="shared" si="19"/>
        <v>200</v>
      </c>
      <c r="AM25" s="369">
        <f t="shared" si="19"/>
        <v>200</v>
      </c>
      <c r="AN25" s="369">
        <f t="shared" si="19"/>
        <v>200</v>
      </c>
      <c r="AO25" s="369">
        <f t="shared" si="19"/>
        <v>200</v>
      </c>
      <c r="AP25" s="369">
        <f t="shared" si="19"/>
        <v>200</v>
      </c>
      <c r="AQ25" s="369">
        <f t="shared" si="19"/>
        <v>200</v>
      </c>
      <c r="AR25" s="369">
        <f t="shared" si="19"/>
        <v>200</v>
      </c>
      <c r="AS25" s="369">
        <f t="shared" si="19"/>
        <v>200</v>
      </c>
      <c r="AT25" s="369">
        <f t="shared" si="19"/>
        <v>200</v>
      </c>
      <c r="AU25" s="369">
        <f t="shared" si="19"/>
        <v>200</v>
      </c>
      <c r="AV25" s="371">
        <f t="shared" si="19"/>
        <v>200</v>
      </c>
      <c r="AW25" s="369">
        <f t="shared" si="20"/>
        <v>400</v>
      </c>
      <c r="AX25" s="369">
        <f t="shared" si="20"/>
        <v>400</v>
      </c>
      <c r="AY25" s="369">
        <f t="shared" si="20"/>
        <v>400</v>
      </c>
      <c r="AZ25" s="369">
        <f t="shared" si="20"/>
        <v>400</v>
      </c>
      <c r="BA25" s="369">
        <f t="shared" si="20"/>
        <v>400</v>
      </c>
      <c r="BB25" s="369">
        <f t="shared" si="20"/>
        <v>400</v>
      </c>
      <c r="BC25" s="369">
        <f t="shared" si="20"/>
        <v>400</v>
      </c>
      <c r="BD25" s="369">
        <f t="shared" si="20"/>
        <v>400</v>
      </c>
      <c r="BE25" s="369">
        <f t="shared" si="20"/>
        <v>400</v>
      </c>
      <c r="BF25" s="369">
        <f t="shared" si="20"/>
        <v>400</v>
      </c>
      <c r="BG25" s="369">
        <f t="shared" si="20"/>
        <v>400</v>
      </c>
      <c r="BH25" s="371">
        <f t="shared" si="20"/>
        <v>400</v>
      </c>
      <c r="BI25" s="369">
        <f t="shared" si="21"/>
        <v>408</v>
      </c>
      <c r="BJ25" s="369">
        <f t="shared" si="21"/>
        <v>408</v>
      </c>
      <c r="BK25" s="369">
        <f t="shared" si="21"/>
        <v>408</v>
      </c>
      <c r="BL25" s="369">
        <f t="shared" si="21"/>
        <v>408</v>
      </c>
      <c r="BM25" s="369">
        <f t="shared" si="21"/>
        <v>408</v>
      </c>
      <c r="BN25" s="369">
        <f t="shared" si="21"/>
        <v>408</v>
      </c>
      <c r="BO25" s="369">
        <f t="shared" si="21"/>
        <v>408</v>
      </c>
      <c r="BP25" s="369">
        <f t="shared" si="21"/>
        <v>408</v>
      </c>
      <c r="BQ25" s="369">
        <f t="shared" si="21"/>
        <v>408</v>
      </c>
      <c r="BR25" s="369">
        <f t="shared" si="21"/>
        <v>408</v>
      </c>
      <c r="BS25" s="369">
        <f t="shared" si="21"/>
        <v>408</v>
      </c>
      <c r="BT25" s="371">
        <f t="shared" si="21"/>
        <v>408</v>
      </c>
      <c r="BU25" s="369">
        <f t="shared" si="22"/>
        <v>500</v>
      </c>
      <c r="BV25" s="369">
        <f t="shared" si="22"/>
        <v>500</v>
      </c>
      <c r="BW25" s="369">
        <f t="shared" si="22"/>
        <v>500</v>
      </c>
      <c r="BX25" s="369">
        <f t="shared" si="22"/>
        <v>500</v>
      </c>
      <c r="BY25" s="369">
        <f t="shared" si="22"/>
        <v>500</v>
      </c>
      <c r="BZ25" s="369">
        <f t="shared" si="22"/>
        <v>500</v>
      </c>
      <c r="CA25" s="369">
        <f t="shared" si="22"/>
        <v>500</v>
      </c>
      <c r="CB25" s="369">
        <f t="shared" si="22"/>
        <v>500</v>
      </c>
      <c r="CC25" s="369">
        <f t="shared" si="22"/>
        <v>500</v>
      </c>
      <c r="CD25" s="369">
        <f t="shared" si="22"/>
        <v>500</v>
      </c>
      <c r="CE25" s="369">
        <f t="shared" si="22"/>
        <v>500</v>
      </c>
      <c r="CF25" s="371">
        <f t="shared" si="22"/>
        <v>500</v>
      </c>
      <c r="CG25" s="369">
        <f t="shared" si="23"/>
        <v>510</v>
      </c>
      <c r="CH25" s="369">
        <f t="shared" si="23"/>
        <v>510</v>
      </c>
      <c r="CI25" s="369">
        <f t="shared" si="23"/>
        <v>510</v>
      </c>
      <c r="CJ25" s="369">
        <f t="shared" si="23"/>
        <v>510</v>
      </c>
      <c r="CK25" s="369">
        <f t="shared" si="23"/>
        <v>510</v>
      </c>
      <c r="CL25" s="369">
        <f t="shared" si="23"/>
        <v>510</v>
      </c>
      <c r="CM25" s="369">
        <f t="shared" si="23"/>
        <v>510</v>
      </c>
      <c r="CN25" s="369">
        <f t="shared" si="23"/>
        <v>510</v>
      </c>
      <c r="CO25" s="369">
        <f t="shared" si="23"/>
        <v>510</v>
      </c>
      <c r="CP25" s="369">
        <f t="shared" si="23"/>
        <v>510</v>
      </c>
      <c r="CQ25" s="369">
        <f t="shared" si="23"/>
        <v>510</v>
      </c>
      <c r="CR25" s="371">
        <f t="shared" si="23"/>
        <v>510</v>
      </c>
      <c r="CS25" s="369">
        <f t="shared" si="24"/>
        <v>520.20000000000005</v>
      </c>
      <c r="CT25" s="369">
        <f t="shared" si="24"/>
        <v>520.20000000000005</v>
      </c>
      <c r="CU25" s="369">
        <f t="shared" si="24"/>
        <v>520.20000000000005</v>
      </c>
      <c r="CV25" s="369">
        <f t="shared" si="24"/>
        <v>520.20000000000005</v>
      </c>
      <c r="CW25" s="369">
        <f t="shared" si="24"/>
        <v>520.20000000000005</v>
      </c>
      <c r="CX25" s="369">
        <f t="shared" si="24"/>
        <v>520.20000000000005</v>
      </c>
      <c r="CY25" s="369">
        <f t="shared" si="24"/>
        <v>520.20000000000005</v>
      </c>
      <c r="CZ25" s="369">
        <f t="shared" si="24"/>
        <v>520.20000000000005</v>
      </c>
      <c r="DA25" s="369">
        <f t="shared" si="24"/>
        <v>520.20000000000005</v>
      </c>
      <c r="DB25" s="369">
        <f t="shared" si="24"/>
        <v>520.20000000000005</v>
      </c>
      <c r="DC25" s="369">
        <f t="shared" si="24"/>
        <v>520.20000000000005</v>
      </c>
      <c r="DD25" s="371">
        <f t="shared" si="24"/>
        <v>520.20000000000005</v>
      </c>
    </row>
    <row r="26" spans="4:108" outlineLevel="1">
      <c r="D26" s="299"/>
      <c r="E26" s="516" t="str">
        <f t="shared" si="25"/>
        <v>Hosted Analysis</v>
      </c>
      <c r="I26" s="367">
        <v>0</v>
      </c>
      <c r="J26" s="517">
        <v>600</v>
      </c>
      <c r="K26" s="517">
        <v>700</v>
      </c>
      <c r="L26" s="517">
        <v>800</v>
      </c>
      <c r="M26" s="517">
        <v>900</v>
      </c>
      <c r="N26" s="517">
        <v>900</v>
      </c>
      <c r="O26" s="517">
        <v>925</v>
      </c>
      <c r="Q26" s="368">
        <f t="shared" si="27"/>
        <v>0</v>
      </c>
      <c r="R26" s="369">
        <f t="shared" si="28"/>
        <v>600</v>
      </c>
      <c r="S26" s="369">
        <f t="shared" si="29"/>
        <v>700</v>
      </c>
      <c r="T26" s="369">
        <f t="shared" si="30"/>
        <v>800</v>
      </c>
      <c r="U26" s="369">
        <f t="shared" si="31"/>
        <v>900</v>
      </c>
      <c r="V26" s="369">
        <f t="shared" si="32"/>
        <v>900</v>
      </c>
      <c r="W26" s="369">
        <f t="shared" si="33"/>
        <v>925</v>
      </c>
      <c r="Y26" s="368">
        <v>0</v>
      </c>
      <c r="Z26" s="368">
        <v>0</v>
      </c>
      <c r="AA26" s="368">
        <v>0</v>
      </c>
      <c r="AB26" s="368">
        <v>0</v>
      </c>
      <c r="AC26" s="368">
        <v>0</v>
      </c>
      <c r="AD26" s="368">
        <v>0</v>
      </c>
      <c r="AE26" s="368">
        <v>0</v>
      </c>
      <c r="AF26" s="368">
        <v>0</v>
      </c>
      <c r="AG26" s="368">
        <v>0</v>
      </c>
      <c r="AH26" s="368">
        <v>0</v>
      </c>
      <c r="AI26" s="368">
        <v>0</v>
      </c>
      <c r="AJ26" s="368">
        <v>0</v>
      </c>
      <c r="AK26" s="370">
        <f t="shared" si="19"/>
        <v>600</v>
      </c>
      <c r="AL26" s="369">
        <f t="shared" si="19"/>
        <v>600</v>
      </c>
      <c r="AM26" s="369">
        <f t="shared" si="19"/>
        <v>600</v>
      </c>
      <c r="AN26" s="369">
        <f t="shared" si="19"/>
        <v>600</v>
      </c>
      <c r="AO26" s="369">
        <f t="shared" si="19"/>
        <v>600</v>
      </c>
      <c r="AP26" s="369">
        <f t="shared" si="19"/>
        <v>600</v>
      </c>
      <c r="AQ26" s="369">
        <f t="shared" si="19"/>
        <v>600</v>
      </c>
      <c r="AR26" s="369">
        <f t="shared" si="19"/>
        <v>600</v>
      </c>
      <c r="AS26" s="369">
        <f t="shared" si="19"/>
        <v>600</v>
      </c>
      <c r="AT26" s="369">
        <f t="shared" si="19"/>
        <v>600</v>
      </c>
      <c r="AU26" s="369">
        <f t="shared" si="19"/>
        <v>600</v>
      </c>
      <c r="AV26" s="371">
        <f t="shared" si="19"/>
        <v>600</v>
      </c>
      <c r="AW26" s="369">
        <f t="shared" si="20"/>
        <v>700</v>
      </c>
      <c r="AX26" s="369">
        <f t="shared" si="20"/>
        <v>700</v>
      </c>
      <c r="AY26" s="369">
        <f t="shared" si="20"/>
        <v>700</v>
      </c>
      <c r="AZ26" s="369">
        <f t="shared" si="20"/>
        <v>700</v>
      </c>
      <c r="BA26" s="369">
        <f t="shared" si="20"/>
        <v>700</v>
      </c>
      <c r="BB26" s="369">
        <f t="shared" si="20"/>
        <v>700</v>
      </c>
      <c r="BC26" s="369">
        <f t="shared" si="20"/>
        <v>700</v>
      </c>
      <c r="BD26" s="369">
        <f t="shared" si="20"/>
        <v>700</v>
      </c>
      <c r="BE26" s="369">
        <f t="shared" si="20"/>
        <v>700</v>
      </c>
      <c r="BF26" s="369">
        <f t="shared" si="20"/>
        <v>700</v>
      </c>
      <c r="BG26" s="369">
        <f t="shared" si="20"/>
        <v>700</v>
      </c>
      <c r="BH26" s="371">
        <f t="shared" si="20"/>
        <v>700</v>
      </c>
      <c r="BI26" s="369">
        <f t="shared" si="21"/>
        <v>800</v>
      </c>
      <c r="BJ26" s="369">
        <f t="shared" si="21"/>
        <v>800</v>
      </c>
      <c r="BK26" s="369">
        <f t="shared" si="21"/>
        <v>800</v>
      </c>
      <c r="BL26" s="369">
        <f t="shared" si="21"/>
        <v>800</v>
      </c>
      <c r="BM26" s="369">
        <f t="shared" si="21"/>
        <v>800</v>
      </c>
      <c r="BN26" s="369">
        <f t="shared" si="21"/>
        <v>800</v>
      </c>
      <c r="BO26" s="369">
        <f t="shared" si="21"/>
        <v>800</v>
      </c>
      <c r="BP26" s="369">
        <f t="shared" si="21"/>
        <v>800</v>
      </c>
      <c r="BQ26" s="369">
        <f t="shared" si="21"/>
        <v>800</v>
      </c>
      <c r="BR26" s="369">
        <f t="shared" si="21"/>
        <v>800</v>
      </c>
      <c r="BS26" s="369">
        <f t="shared" si="21"/>
        <v>800</v>
      </c>
      <c r="BT26" s="371">
        <f t="shared" si="21"/>
        <v>800</v>
      </c>
      <c r="BU26" s="369">
        <f t="shared" si="22"/>
        <v>900</v>
      </c>
      <c r="BV26" s="369">
        <f t="shared" si="22"/>
        <v>900</v>
      </c>
      <c r="BW26" s="369">
        <f t="shared" si="22"/>
        <v>900</v>
      </c>
      <c r="BX26" s="369">
        <f t="shared" si="22"/>
        <v>900</v>
      </c>
      <c r="BY26" s="369">
        <f t="shared" si="22"/>
        <v>900</v>
      </c>
      <c r="BZ26" s="369">
        <f t="shared" si="22"/>
        <v>900</v>
      </c>
      <c r="CA26" s="369">
        <f t="shared" si="22"/>
        <v>900</v>
      </c>
      <c r="CB26" s="369">
        <f t="shared" si="22"/>
        <v>900</v>
      </c>
      <c r="CC26" s="369">
        <f t="shared" si="22"/>
        <v>900</v>
      </c>
      <c r="CD26" s="369">
        <f t="shared" si="22"/>
        <v>900</v>
      </c>
      <c r="CE26" s="369">
        <f t="shared" si="22"/>
        <v>900</v>
      </c>
      <c r="CF26" s="371">
        <f t="shared" si="22"/>
        <v>900</v>
      </c>
      <c r="CG26" s="369">
        <f t="shared" si="23"/>
        <v>900</v>
      </c>
      <c r="CH26" s="369">
        <f t="shared" si="23"/>
        <v>900</v>
      </c>
      <c r="CI26" s="369">
        <f t="shared" si="23"/>
        <v>900</v>
      </c>
      <c r="CJ26" s="369">
        <f t="shared" si="23"/>
        <v>900</v>
      </c>
      <c r="CK26" s="369">
        <f t="shared" si="23"/>
        <v>900</v>
      </c>
      <c r="CL26" s="369">
        <f t="shared" si="23"/>
        <v>900</v>
      </c>
      <c r="CM26" s="369">
        <f t="shared" si="23"/>
        <v>900</v>
      </c>
      <c r="CN26" s="369">
        <f t="shared" si="23"/>
        <v>900</v>
      </c>
      <c r="CO26" s="369">
        <f t="shared" si="23"/>
        <v>900</v>
      </c>
      <c r="CP26" s="369">
        <f t="shared" si="23"/>
        <v>900</v>
      </c>
      <c r="CQ26" s="369">
        <f t="shared" si="23"/>
        <v>900</v>
      </c>
      <c r="CR26" s="371">
        <f t="shared" si="23"/>
        <v>900</v>
      </c>
      <c r="CS26" s="369">
        <f t="shared" si="24"/>
        <v>925</v>
      </c>
      <c r="CT26" s="369">
        <f t="shared" si="24"/>
        <v>925</v>
      </c>
      <c r="CU26" s="369">
        <f t="shared" si="24"/>
        <v>925</v>
      </c>
      <c r="CV26" s="369">
        <f t="shared" si="24"/>
        <v>925</v>
      </c>
      <c r="CW26" s="369">
        <f t="shared" si="24"/>
        <v>925</v>
      </c>
      <c r="CX26" s="369">
        <f t="shared" si="24"/>
        <v>925</v>
      </c>
      <c r="CY26" s="369">
        <f t="shared" si="24"/>
        <v>925</v>
      </c>
      <c r="CZ26" s="369">
        <f t="shared" si="24"/>
        <v>925</v>
      </c>
      <c r="DA26" s="369">
        <f t="shared" si="24"/>
        <v>925</v>
      </c>
      <c r="DB26" s="369">
        <f t="shared" si="24"/>
        <v>925</v>
      </c>
      <c r="DC26" s="369">
        <f t="shared" si="24"/>
        <v>925</v>
      </c>
      <c r="DD26" s="371">
        <f t="shared" si="24"/>
        <v>925</v>
      </c>
    </row>
    <row r="27" spans="4:108" outlineLevel="1">
      <c r="D27" s="299"/>
      <c r="E27" s="516" t="str">
        <f t="shared" si="25"/>
        <v>Stream 4</v>
      </c>
      <c r="I27" s="367"/>
      <c r="J27" s="517"/>
      <c r="K27" s="517"/>
      <c r="L27" s="517"/>
      <c r="M27" s="517"/>
      <c r="N27" s="517"/>
      <c r="O27" s="517"/>
      <c r="Q27" s="368">
        <f t="shared" si="27"/>
        <v>0</v>
      </c>
      <c r="R27" s="369">
        <f t="shared" si="28"/>
        <v>0</v>
      </c>
      <c r="S27" s="369">
        <f t="shared" si="29"/>
        <v>0</v>
      </c>
      <c r="T27" s="369">
        <f t="shared" si="30"/>
        <v>0</v>
      </c>
      <c r="U27" s="369">
        <f t="shared" si="31"/>
        <v>0</v>
      </c>
      <c r="V27" s="369">
        <f t="shared" si="32"/>
        <v>0</v>
      </c>
      <c r="W27" s="369">
        <f t="shared" si="33"/>
        <v>0</v>
      </c>
      <c r="Y27" s="368">
        <v>0</v>
      </c>
      <c r="Z27" s="368">
        <v>0</v>
      </c>
      <c r="AA27" s="368">
        <v>0</v>
      </c>
      <c r="AB27" s="368">
        <v>0</v>
      </c>
      <c r="AC27" s="368">
        <v>0</v>
      </c>
      <c r="AD27" s="368">
        <v>0</v>
      </c>
      <c r="AE27" s="368">
        <v>0</v>
      </c>
      <c r="AF27" s="368">
        <v>0</v>
      </c>
      <c r="AG27" s="368">
        <v>0</v>
      </c>
      <c r="AH27" s="368">
        <v>0</v>
      </c>
      <c r="AI27" s="368">
        <v>0</v>
      </c>
      <c r="AJ27" s="368">
        <v>0</v>
      </c>
      <c r="AK27" s="370">
        <f t="shared" si="19"/>
        <v>0</v>
      </c>
      <c r="AL27" s="369">
        <f t="shared" si="19"/>
        <v>0</v>
      </c>
      <c r="AM27" s="369">
        <f t="shared" si="19"/>
        <v>0</v>
      </c>
      <c r="AN27" s="369">
        <f t="shared" si="19"/>
        <v>0</v>
      </c>
      <c r="AO27" s="369">
        <f t="shared" si="19"/>
        <v>0</v>
      </c>
      <c r="AP27" s="369">
        <f t="shared" si="19"/>
        <v>0</v>
      </c>
      <c r="AQ27" s="369">
        <f t="shared" si="19"/>
        <v>0</v>
      </c>
      <c r="AR27" s="369">
        <f t="shared" si="19"/>
        <v>0</v>
      </c>
      <c r="AS27" s="369">
        <f t="shared" si="19"/>
        <v>0</v>
      </c>
      <c r="AT27" s="369">
        <f t="shared" si="19"/>
        <v>0</v>
      </c>
      <c r="AU27" s="369">
        <f t="shared" si="19"/>
        <v>0</v>
      </c>
      <c r="AV27" s="371">
        <f t="shared" si="19"/>
        <v>0</v>
      </c>
      <c r="AW27" s="369">
        <f t="shared" si="20"/>
        <v>0</v>
      </c>
      <c r="AX27" s="369">
        <f t="shared" si="20"/>
        <v>0</v>
      </c>
      <c r="AY27" s="369">
        <f t="shared" si="20"/>
        <v>0</v>
      </c>
      <c r="AZ27" s="369">
        <f t="shared" si="20"/>
        <v>0</v>
      </c>
      <c r="BA27" s="369">
        <f t="shared" si="20"/>
        <v>0</v>
      </c>
      <c r="BB27" s="369">
        <f t="shared" si="20"/>
        <v>0</v>
      </c>
      <c r="BC27" s="369">
        <f t="shared" si="20"/>
        <v>0</v>
      </c>
      <c r="BD27" s="369">
        <f t="shared" si="20"/>
        <v>0</v>
      </c>
      <c r="BE27" s="369">
        <f t="shared" si="20"/>
        <v>0</v>
      </c>
      <c r="BF27" s="369">
        <f t="shared" si="20"/>
        <v>0</v>
      </c>
      <c r="BG27" s="369">
        <f t="shared" si="20"/>
        <v>0</v>
      </c>
      <c r="BH27" s="371">
        <f t="shared" si="20"/>
        <v>0</v>
      </c>
      <c r="BI27" s="369">
        <f t="shared" si="21"/>
        <v>0</v>
      </c>
      <c r="BJ27" s="369">
        <f t="shared" si="21"/>
        <v>0</v>
      </c>
      <c r="BK27" s="369">
        <f t="shared" si="21"/>
        <v>0</v>
      </c>
      <c r="BL27" s="369">
        <f t="shared" si="21"/>
        <v>0</v>
      </c>
      <c r="BM27" s="369">
        <f t="shared" si="21"/>
        <v>0</v>
      </c>
      <c r="BN27" s="369">
        <f t="shared" si="21"/>
        <v>0</v>
      </c>
      <c r="BO27" s="369">
        <f t="shared" si="21"/>
        <v>0</v>
      </c>
      <c r="BP27" s="369">
        <f t="shared" si="21"/>
        <v>0</v>
      </c>
      <c r="BQ27" s="369">
        <f t="shared" si="21"/>
        <v>0</v>
      </c>
      <c r="BR27" s="369">
        <f t="shared" si="21"/>
        <v>0</v>
      </c>
      <c r="BS27" s="369">
        <f t="shared" si="21"/>
        <v>0</v>
      </c>
      <c r="BT27" s="371">
        <f t="shared" si="21"/>
        <v>0</v>
      </c>
      <c r="BU27" s="369">
        <f t="shared" si="22"/>
        <v>0</v>
      </c>
      <c r="BV27" s="369">
        <f t="shared" si="22"/>
        <v>0</v>
      </c>
      <c r="BW27" s="369">
        <f t="shared" si="22"/>
        <v>0</v>
      </c>
      <c r="BX27" s="369">
        <f t="shared" si="22"/>
        <v>0</v>
      </c>
      <c r="BY27" s="369">
        <f t="shared" si="22"/>
        <v>0</v>
      </c>
      <c r="BZ27" s="369">
        <f t="shared" si="22"/>
        <v>0</v>
      </c>
      <c r="CA27" s="369">
        <f t="shared" si="22"/>
        <v>0</v>
      </c>
      <c r="CB27" s="369">
        <f t="shared" si="22"/>
        <v>0</v>
      </c>
      <c r="CC27" s="369">
        <f t="shared" si="22"/>
        <v>0</v>
      </c>
      <c r="CD27" s="369">
        <f t="shared" si="22"/>
        <v>0</v>
      </c>
      <c r="CE27" s="369">
        <f t="shared" si="22"/>
        <v>0</v>
      </c>
      <c r="CF27" s="371">
        <f t="shared" si="22"/>
        <v>0</v>
      </c>
      <c r="CG27" s="369">
        <f t="shared" si="23"/>
        <v>0</v>
      </c>
      <c r="CH27" s="369">
        <f t="shared" si="23"/>
        <v>0</v>
      </c>
      <c r="CI27" s="369">
        <f t="shared" si="23"/>
        <v>0</v>
      </c>
      <c r="CJ27" s="369">
        <f t="shared" si="23"/>
        <v>0</v>
      </c>
      <c r="CK27" s="369">
        <f t="shared" si="23"/>
        <v>0</v>
      </c>
      <c r="CL27" s="369">
        <f t="shared" si="23"/>
        <v>0</v>
      </c>
      <c r="CM27" s="369">
        <f t="shared" si="23"/>
        <v>0</v>
      </c>
      <c r="CN27" s="369">
        <f t="shared" si="23"/>
        <v>0</v>
      </c>
      <c r="CO27" s="369">
        <f t="shared" si="23"/>
        <v>0</v>
      </c>
      <c r="CP27" s="369">
        <f t="shared" si="23"/>
        <v>0</v>
      </c>
      <c r="CQ27" s="369">
        <f t="shared" si="23"/>
        <v>0</v>
      </c>
      <c r="CR27" s="371">
        <f t="shared" si="23"/>
        <v>0</v>
      </c>
      <c r="CS27" s="369">
        <f t="shared" si="24"/>
        <v>0</v>
      </c>
      <c r="CT27" s="369">
        <f t="shared" si="24"/>
        <v>0</v>
      </c>
      <c r="CU27" s="369">
        <f t="shared" si="24"/>
        <v>0</v>
      </c>
      <c r="CV27" s="369">
        <f t="shared" si="24"/>
        <v>0</v>
      </c>
      <c r="CW27" s="369">
        <f t="shared" si="24"/>
        <v>0</v>
      </c>
      <c r="CX27" s="369">
        <f t="shared" si="24"/>
        <v>0</v>
      </c>
      <c r="CY27" s="369">
        <f t="shared" si="24"/>
        <v>0</v>
      </c>
      <c r="CZ27" s="369">
        <f t="shared" si="24"/>
        <v>0</v>
      </c>
      <c r="DA27" s="369">
        <f t="shared" si="24"/>
        <v>0</v>
      </c>
      <c r="DB27" s="369">
        <f t="shared" si="24"/>
        <v>0</v>
      </c>
      <c r="DC27" s="369">
        <f t="shared" si="24"/>
        <v>0</v>
      </c>
      <c r="DD27" s="371">
        <f t="shared" si="24"/>
        <v>0</v>
      </c>
    </row>
    <row r="28" spans="4:108" outlineLevel="1">
      <c r="D28" s="299"/>
      <c r="E28" s="516" t="str">
        <f t="shared" si="25"/>
        <v>Stream 5</v>
      </c>
      <c r="I28" s="367"/>
      <c r="J28" s="517"/>
      <c r="K28" s="517"/>
      <c r="L28" s="517"/>
      <c r="M28" s="517"/>
      <c r="N28" s="517"/>
      <c r="O28" s="517"/>
      <c r="Q28" s="368">
        <f t="shared" si="27"/>
        <v>0</v>
      </c>
      <c r="R28" s="369">
        <f t="shared" si="28"/>
        <v>0</v>
      </c>
      <c r="S28" s="369">
        <f t="shared" si="29"/>
        <v>0</v>
      </c>
      <c r="T28" s="369">
        <f t="shared" si="30"/>
        <v>0</v>
      </c>
      <c r="U28" s="369">
        <f t="shared" si="31"/>
        <v>0</v>
      </c>
      <c r="V28" s="369">
        <f t="shared" si="32"/>
        <v>0</v>
      </c>
      <c r="W28" s="369">
        <f t="shared" si="33"/>
        <v>0</v>
      </c>
      <c r="Y28" s="368">
        <v>0</v>
      </c>
      <c r="Z28" s="368">
        <v>0</v>
      </c>
      <c r="AA28" s="368">
        <v>0</v>
      </c>
      <c r="AB28" s="368">
        <v>0</v>
      </c>
      <c r="AC28" s="368">
        <v>0</v>
      </c>
      <c r="AD28" s="368">
        <v>0</v>
      </c>
      <c r="AE28" s="368">
        <v>0</v>
      </c>
      <c r="AF28" s="368">
        <v>0</v>
      </c>
      <c r="AG28" s="368">
        <v>0</v>
      </c>
      <c r="AH28" s="368">
        <v>0</v>
      </c>
      <c r="AI28" s="368">
        <v>0</v>
      </c>
      <c r="AJ28" s="368">
        <v>0</v>
      </c>
      <c r="AK28" s="370">
        <f t="shared" si="19"/>
        <v>0</v>
      </c>
      <c r="AL28" s="369">
        <f t="shared" si="19"/>
        <v>0</v>
      </c>
      <c r="AM28" s="369">
        <f t="shared" si="19"/>
        <v>0</v>
      </c>
      <c r="AN28" s="369">
        <f t="shared" si="19"/>
        <v>0</v>
      </c>
      <c r="AO28" s="369">
        <f t="shared" si="19"/>
        <v>0</v>
      </c>
      <c r="AP28" s="369">
        <f t="shared" si="19"/>
        <v>0</v>
      </c>
      <c r="AQ28" s="369">
        <f t="shared" si="19"/>
        <v>0</v>
      </c>
      <c r="AR28" s="369">
        <f t="shared" si="19"/>
        <v>0</v>
      </c>
      <c r="AS28" s="369">
        <f t="shared" si="19"/>
        <v>0</v>
      </c>
      <c r="AT28" s="369">
        <f t="shared" si="19"/>
        <v>0</v>
      </c>
      <c r="AU28" s="369">
        <f t="shared" si="19"/>
        <v>0</v>
      </c>
      <c r="AV28" s="371">
        <f t="shared" si="19"/>
        <v>0</v>
      </c>
      <c r="AW28" s="369">
        <f t="shared" si="20"/>
        <v>0</v>
      </c>
      <c r="AX28" s="369">
        <f t="shared" si="20"/>
        <v>0</v>
      </c>
      <c r="AY28" s="369">
        <f t="shared" si="20"/>
        <v>0</v>
      </c>
      <c r="AZ28" s="369">
        <f t="shared" si="20"/>
        <v>0</v>
      </c>
      <c r="BA28" s="369">
        <f t="shared" si="20"/>
        <v>0</v>
      </c>
      <c r="BB28" s="369">
        <f t="shared" si="20"/>
        <v>0</v>
      </c>
      <c r="BC28" s="369">
        <f t="shared" si="20"/>
        <v>0</v>
      </c>
      <c r="BD28" s="369">
        <f t="shared" si="20"/>
        <v>0</v>
      </c>
      <c r="BE28" s="369">
        <f t="shared" si="20"/>
        <v>0</v>
      </c>
      <c r="BF28" s="369">
        <f t="shared" si="20"/>
        <v>0</v>
      </c>
      <c r="BG28" s="369">
        <f t="shared" si="20"/>
        <v>0</v>
      </c>
      <c r="BH28" s="371">
        <f t="shared" si="20"/>
        <v>0</v>
      </c>
      <c r="BI28" s="369">
        <f t="shared" si="21"/>
        <v>0</v>
      </c>
      <c r="BJ28" s="369">
        <f t="shared" si="21"/>
        <v>0</v>
      </c>
      <c r="BK28" s="369">
        <f t="shared" si="21"/>
        <v>0</v>
      </c>
      <c r="BL28" s="369">
        <f t="shared" si="21"/>
        <v>0</v>
      </c>
      <c r="BM28" s="369">
        <f t="shared" si="21"/>
        <v>0</v>
      </c>
      <c r="BN28" s="369">
        <f t="shared" si="21"/>
        <v>0</v>
      </c>
      <c r="BO28" s="369">
        <f t="shared" si="21"/>
        <v>0</v>
      </c>
      <c r="BP28" s="369">
        <f t="shared" si="21"/>
        <v>0</v>
      </c>
      <c r="BQ28" s="369">
        <f t="shared" si="21"/>
        <v>0</v>
      </c>
      <c r="BR28" s="369">
        <f t="shared" si="21"/>
        <v>0</v>
      </c>
      <c r="BS28" s="369">
        <f t="shared" si="21"/>
        <v>0</v>
      </c>
      <c r="BT28" s="371">
        <f t="shared" si="21"/>
        <v>0</v>
      </c>
      <c r="BU28" s="369">
        <f t="shared" si="22"/>
        <v>0</v>
      </c>
      <c r="BV28" s="369">
        <f t="shared" si="22"/>
        <v>0</v>
      </c>
      <c r="BW28" s="369">
        <f t="shared" si="22"/>
        <v>0</v>
      </c>
      <c r="BX28" s="369">
        <f t="shared" si="22"/>
        <v>0</v>
      </c>
      <c r="BY28" s="369">
        <f t="shared" si="22"/>
        <v>0</v>
      </c>
      <c r="BZ28" s="369">
        <f t="shared" si="22"/>
        <v>0</v>
      </c>
      <c r="CA28" s="369">
        <f t="shared" si="22"/>
        <v>0</v>
      </c>
      <c r="CB28" s="369">
        <f t="shared" si="22"/>
        <v>0</v>
      </c>
      <c r="CC28" s="369">
        <f t="shared" si="22"/>
        <v>0</v>
      </c>
      <c r="CD28" s="369">
        <f t="shared" si="22"/>
        <v>0</v>
      </c>
      <c r="CE28" s="369">
        <f t="shared" si="22"/>
        <v>0</v>
      </c>
      <c r="CF28" s="371">
        <f t="shared" si="22"/>
        <v>0</v>
      </c>
      <c r="CG28" s="369">
        <f t="shared" si="23"/>
        <v>0</v>
      </c>
      <c r="CH28" s="369">
        <f t="shared" si="23"/>
        <v>0</v>
      </c>
      <c r="CI28" s="369">
        <f t="shared" si="23"/>
        <v>0</v>
      </c>
      <c r="CJ28" s="369">
        <f t="shared" si="23"/>
        <v>0</v>
      </c>
      <c r="CK28" s="369">
        <f t="shared" si="23"/>
        <v>0</v>
      </c>
      <c r="CL28" s="369">
        <f t="shared" si="23"/>
        <v>0</v>
      </c>
      <c r="CM28" s="369">
        <f t="shared" si="23"/>
        <v>0</v>
      </c>
      <c r="CN28" s="369">
        <f t="shared" si="23"/>
        <v>0</v>
      </c>
      <c r="CO28" s="369">
        <f t="shared" si="23"/>
        <v>0</v>
      </c>
      <c r="CP28" s="369">
        <f t="shared" si="23"/>
        <v>0</v>
      </c>
      <c r="CQ28" s="369">
        <f t="shared" si="23"/>
        <v>0</v>
      </c>
      <c r="CR28" s="371">
        <f t="shared" si="23"/>
        <v>0</v>
      </c>
      <c r="CS28" s="369">
        <f t="shared" si="24"/>
        <v>0</v>
      </c>
      <c r="CT28" s="369">
        <f t="shared" si="24"/>
        <v>0</v>
      </c>
      <c r="CU28" s="369">
        <f t="shared" si="24"/>
        <v>0</v>
      </c>
      <c r="CV28" s="369">
        <f t="shared" si="24"/>
        <v>0</v>
      </c>
      <c r="CW28" s="369">
        <f t="shared" si="24"/>
        <v>0</v>
      </c>
      <c r="CX28" s="369">
        <f t="shared" si="24"/>
        <v>0</v>
      </c>
      <c r="CY28" s="369">
        <f t="shared" si="24"/>
        <v>0</v>
      </c>
      <c r="CZ28" s="369">
        <f t="shared" si="24"/>
        <v>0</v>
      </c>
      <c r="DA28" s="369">
        <f t="shared" si="24"/>
        <v>0</v>
      </c>
      <c r="DB28" s="369">
        <f t="shared" si="24"/>
        <v>0</v>
      </c>
      <c r="DC28" s="369">
        <f t="shared" si="24"/>
        <v>0</v>
      </c>
      <c r="DD28" s="371">
        <f t="shared" si="24"/>
        <v>0</v>
      </c>
    </row>
    <row r="29" spans="4:108" outlineLevel="1">
      <c r="D29" s="299"/>
      <c r="I29" s="372"/>
      <c r="J29" s="373"/>
      <c r="K29" s="373"/>
      <c r="L29" s="373"/>
      <c r="M29" s="373"/>
      <c r="N29" s="373"/>
      <c r="O29" s="373"/>
      <c r="Q29" s="351"/>
      <c r="R29" s="352"/>
      <c r="S29" s="352"/>
      <c r="T29" s="352"/>
      <c r="U29" s="352"/>
      <c r="V29" s="352"/>
      <c r="W29" s="352"/>
      <c r="Y29" s="353"/>
      <c r="Z29" s="353"/>
      <c r="AA29" s="353"/>
      <c r="AB29" s="353"/>
      <c r="AC29" s="353"/>
      <c r="AD29" s="353"/>
      <c r="AE29" s="353"/>
      <c r="AF29" s="353"/>
      <c r="AG29" s="353"/>
      <c r="AH29" s="353"/>
      <c r="AI29" s="353"/>
      <c r="AJ29" s="353"/>
      <c r="AK29" s="354"/>
      <c r="AL29" s="355"/>
      <c r="AM29" s="355"/>
      <c r="AN29" s="355"/>
      <c r="AO29" s="355"/>
      <c r="AP29" s="355"/>
      <c r="AQ29" s="355"/>
      <c r="AR29" s="355"/>
      <c r="AS29" s="355"/>
      <c r="AT29" s="355"/>
      <c r="AU29" s="355"/>
      <c r="AV29" s="356"/>
      <c r="AW29" s="355"/>
      <c r="AX29" s="355"/>
      <c r="AY29" s="355"/>
      <c r="AZ29" s="355"/>
      <c r="BA29" s="355"/>
      <c r="BB29" s="355"/>
      <c r="BC29" s="355"/>
      <c r="BD29" s="355"/>
      <c r="BE29" s="355"/>
      <c r="BF29" s="355"/>
      <c r="BG29" s="355"/>
      <c r="BH29" s="356"/>
      <c r="BI29" s="355"/>
      <c r="BJ29" s="355"/>
      <c r="BK29" s="355"/>
      <c r="BL29" s="355"/>
      <c r="BM29" s="355"/>
      <c r="BN29" s="355"/>
      <c r="BO29" s="355"/>
      <c r="BP29" s="355"/>
      <c r="BQ29" s="355"/>
      <c r="BR29" s="355"/>
      <c r="BS29" s="355"/>
      <c r="BT29" s="356"/>
      <c r="BU29" s="355"/>
      <c r="BV29" s="355"/>
      <c r="BW29" s="355"/>
      <c r="BX29" s="355"/>
      <c r="BY29" s="355"/>
      <c r="BZ29" s="355"/>
      <c r="CA29" s="355"/>
      <c r="CB29" s="355"/>
      <c r="CC29" s="355"/>
      <c r="CD29" s="355"/>
      <c r="CE29" s="355"/>
      <c r="CF29" s="356"/>
      <c r="CG29" s="355"/>
      <c r="CH29" s="355"/>
      <c r="CI29" s="355"/>
      <c r="CJ29" s="355"/>
      <c r="CK29" s="355"/>
      <c r="CL29" s="355"/>
      <c r="CM29" s="355"/>
      <c r="CN29" s="355"/>
      <c r="CO29" s="355"/>
      <c r="CP29" s="355"/>
      <c r="CQ29" s="355"/>
      <c r="CR29" s="356"/>
      <c r="CS29" s="355"/>
      <c r="CT29" s="355"/>
      <c r="CU29" s="355"/>
      <c r="CV29" s="355"/>
      <c r="CW29" s="355"/>
      <c r="CX29" s="355"/>
      <c r="CY29" s="355"/>
      <c r="CZ29" s="355"/>
      <c r="DA29" s="355"/>
      <c r="DB29" s="355"/>
      <c r="DC29" s="355"/>
      <c r="DD29" s="356"/>
    </row>
    <row r="30" spans="4:108" ht="13.25" customHeight="1" outlineLevel="1">
      <c r="D30" s="299"/>
      <c r="E30" s="374" t="s">
        <v>184</v>
      </c>
      <c r="I30" s="341"/>
      <c r="K30" s="345"/>
      <c r="L30" s="345"/>
      <c r="M30" s="345"/>
      <c r="N30" s="345"/>
      <c r="O30" s="345"/>
      <c r="Q30" s="346"/>
      <c r="R30" s="347"/>
      <c r="S30" s="347"/>
      <c r="T30" s="347"/>
      <c r="U30" s="347"/>
      <c r="V30" s="347"/>
      <c r="W30" s="347"/>
      <c r="Y30" s="346"/>
      <c r="Z30" s="346"/>
      <c r="AA30" s="346"/>
      <c r="AB30" s="346"/>
      <c r="AC30" s="346"/>
      <c r="AD30" s="346"/>
      <c r="AE30" s="346"/>
      <c r="AF30" s="346"/>
      <c r="AG30" s="346"/>
      <c r="AH30" s="346"/>
      <c r="AI30" s="346"/>
      <c r="AJ30" s="346"/>
      <c r="AK30" s="348"/>
      <c r="AL30" s="347"/>
      <c r="AM30" s="347"/>
      <c r="AN30" s="347"/>
      <c r="AO30" s="347"/>
      <c r="AP30" s="347"/>
      <c r="AQ30" s="347"/>
      <c r="AR30" s="347"/>
      <c r="AS30" s="347"/>
      <c r="AT30" s="347"/>
      <c r="AU30" s="347"/>
      <c r="AV30" s="349"/>
      <c r="AW30" s="347"/>
      <c r="AX30" s="347"/>
      <c r="AY30" s="347"/>
      <c r="AZ30" s="347"/>
      <c r="BA30" s="347"/>
      <c r="BB30" s="347"/>
      <c r="BC30" s="347"/>
      <c r="BD30" s="347"/>
      <c r="BE30" s="347"/>
      <c r="BF30" s="347"/>
      <c r="BG30" s="347"/>
      <c r="BH30" s="349"/>
      <c r="BI30" s="347"/>
      <c r="BJ30" s="347"/>
      <c r="BK30" s="347"/>
      <c r="BL30" s="347"/>
      <c r="BM30" s="347"/>
      <c r="BN30" s="347"/>
      <c r="BO30" s="347"/>
      <c r="BP30" s="347"/>
      <c r="BQ30" s="347"/>
      <c r="BR30" s="347"/>
      <c r="BS30" s="347"/>
      <c r="BT30" s="349"/>
      <c r="BU30" s="347"/>
      <c r="BV30" s="347"/>
      <c r="BW30" s="347"/>
      <c r="BX30" s="347"/>
      <c r="BY30" s="347"/>
      <c r="BZ30" s="347"/>
      <c r="CA30" s="347"/>
      <c r="CB30" s="347"/>
      <c r="CC30" s="347"/>
      <c r="CD30" s="347"/>
      <c r="CE30" s="347"/>
      <c r="CF30" s="349"/>
      <c r="CG30" s="347"/>
      <c r="CH30" s="347"/>
      <c r="CI30" s="347"/>
      <c r="CJ30" s="347"/>
      <c r="CK30" s="347"/>
      <c r="CL30" s="347"/>
      <c r="CM30" s="347"/>
      <c r="CN30" s="347"/>
      <c r="CO30" s="347"/>
      <c r="CP30" s="347"/>
      <c r="CQ30" s="347"/>
      <c r="CR30" s="349"/>
      <c r="CS30" s="347"/>
      <c r="CT30" s="347"/>
      <c r="CU30" s="347"/>
      <c r="CV30" s="347"/>
      <c r="CW30" s="347"/>
      <c r="CX30" s="347"/>
      <c r="CY30" s="347"/>
      <c r="CZ30" s="347"/>
      <c r="DA30" s="347"/>
      <c r="DB30" s="347"/>
      <c r="DC30" s="347"/>
      <c r="DD30" s="349"/>
    </row>
    <row r="31" spans="4:108" ht="13.25" customHeight="1" outlineLevel="1">
      <c r="D31" s="299"/>
      <c r="E31" s="344" t="str">
        <f>IF(E17="","",E17)</f>
        <v>Software Subscription</v>
      </c>
      <c r="F31" s="301" t="s">
        <v>170</v>
      </c>
      <c r="I31" s="341"/>
      <c r="J31" s="301" t="str">
        <f>IFERROR((R31-I31)/I31,"")</f>
        <v/>
      </c>
      <c r="K31" s="345">
        <f>IFERROR((S31-R31)/R31,"")</f>
        <v>3.0224982713362358</v>
      </c>
      <c r="L31" s="345">
        <f t="shared" ref="L31:O31" si="34">IFERROR((T31-S31)/S31,"")</f>
        <v>0.24960003539540193</v>
      </c>
      <c r="M31" s="345">
        <f t="shared" si="34"/>
        <v>1.4343259669305279</v>
      </c>
      <c r="N31" s="345">
        <f t="shared" si="34"/>
        <v>4.2547964238174689</v>
      </c>
      <c r="O31" s="345">
        <f t="shared" si="34"/>
        <v>3.8093749999999993</v>
      </c>
      <c r="Q31" s="346">
        <f t="shared" ref="Q31:Q63" si="35">SUM(Y31:AJ31)</f>
        <v>190</v>
      </c>
      <c r="R31" s="347">
        <f>SUM(AK31:AV31)</f>
        <v>267375</v>
      </c>
      <c r="S31" s="347">
        <f>SUM(AW31:BH31)</f>
        <v>1075515.475298526</v>
      </c>
      <c r="T31" s="347">
        <f>SUM(BI31:BT31)</f>
        <v>1343964.1760013406</v>
      </c>
      <c r="U31" s="347">
        <f>SUM(BU31:CF31)</f>
        <v>3271646.8922644537</v>
      </c>
      <c r="V31" s="347">
        <f>SUM(CG31:CR31)</f>
        <v>17191838.389464788</v>
      </c>
      <c r="W31" s="347">
        <f>SUM(CS31:DD31)</f>
        <v>82681997.7543322</v>
      </c>
      <c r="Y31" s="346"/>
      <c r="Z31" s="346"/>
      <c r="AA31" s="346"/>
      <c r="AB31" s="346">
        <v>10</v>
      </c>
      <c r="AC31" s="346">
        <v>10</v>
      </c>
      <c r="AD31" s="346">
        <v>10</v>
      </c>
      <c r="AE31" s="346">
        <v>10</v>
      </c>
      <c r="AF31" s="346">
        <v>10</v>
      </c>
      <c r="AG31" s="346">
        <v>20</v>
      </c>
      <c r="AH31" s="346">
        <v>40</v>
      </c>
      <c r="AI31" s="346">
        <v>40</v>
      </c>
      <c r="AJ31" s="346">
        <v>40</v>
      </c>
      <c r="AK31" s="348">
        <f t="shared" ref="AK31:BP31" si="36">AK17*AK24</f>
        <v>50</v>
      </c>
      <c r="AL31" s="347">
        <f t="shared" si="36"/>
        <v>125</v>
      </c>
      <c r="AM31" s="347">
        <f t="shared" si="36"/>
        <v>200</v>
      </c>
      <c r="AN31" s="347">
        <f t="shared" si="36"/>
        <v>600</v>
      </c>
      <c r="AO31" s="347">
        <f t="shared" si="36"/>
        <v>1800</v>
      </c>
      <c r="AP31" s="347">
        <f t="shared" si="36"/>
        <v>5400</v>
      </c>
      <c r="AQ31" s="347">
        <f t="shared" si="36"/>
        <v>10800</v>
      </c>
      <c r="AR31" s="347">
        <f t="shared" si="36"/>
        <v>21600</v>
      </c>
      <c r="AS31" s="347">
        <f t="shared" si="36"/>
        <v>32400</v>
      </c>
      <c r="AT31" s="347">
        <f t="shared" si="36"/>
        <v>48600</v>
      </c>
      <c r="AU31" s="347">
        <f t="shared" si="36"/>
        <v>72900</v>
      </c>
      <c r="AV31" s="349">
        <f t="shared" si="36"/>
        <v>72900</v>
      </c>
      <c r="AW31" s="347">
        <f t="shared" si="36"/>
        <v>80190.000000000015</v>
      </c>
      <c r="AX31" s="347">
        <f t="shared" si="36"/>
        <v>81793.800000000017</v>
      </c>
      <c r="AY31" s="347">
        <f t="shared" si="36"/>
        <v>83429.676000000021</v>
      </c>
      <c r="AZ31" s="347">
        <f t="shared" si="36"/>
        <v>85098.269520000031</v>
      </c>
      <c r="BA31" s="347">
        <f t="shared" si="36"/>
        <v>86800.234910400031</v>
      </c>
      <c r="BB31" s="347">
        <f t="shared" si="36"/>
        <v>88536.239608608026</v>
      </c>
      <c r="BC31" s="347">
        <f t="shared" si="36"/>
        <v>90306.964400780198</v>
      </c>
      <c r="BD31" s="347">
        <f t="shared" si="36"/>
        <v>92113.103688795803</v>
      </c>
      <c r="BE31" s="347">
        <f t="shared" si="36"/>
        <v>93955.365762571717</v>
      </c>
      <c r="BF31" s="347">
        <f t="shared" si="36"/>
        <v>95834.473077823161</v>
      </c>
      <c r="BG31" s="347">
        <f t="shared" si="36"/>
        <v>97751.162539379628</v>
      </c>
      <c r="BH31" s="349">
        <f t="shared" si="36"/>
        <v>99706.185790167219</v>
      </c>
      <c r="BI31" s="347">
        <f t="shared" si="36"/>
        <v>103734.31569608998</v>
      </c>
      <c r="BJ31" s="347">
        <f t="shared" si="36"/>
        <v>105809.00201001178</v>
      </c>
      <c r="BK31" s="347">
        <f t="shared" si="36"/>
        <v>107925.18205021202</v>
      </c>
      <c r="BL31" s="347">
        <f t="shared" si="36"/>
        <v>110083.68569121626</v>
      </c>
      <c r="BM31" s="347">
        <f t="shared" si="36"/>
        <v>112285.3594050406</v>
      </c>
      <c r="BN31" s="347">
        <f t="shared" si="36"/>
        <v>114531.0665931414</v>
      </c>
      <c r="BO31" s="347">
        <f t="shared" si="36"/>
        <v>114645.59765973453</v>
      </c>
      <c r="BP31" s="347">
        <f t="shared" si="36"/>
        <v>114760.24325739425</v>
      </c>
      <c r="BQ31" s="347">
        <f t="shared" ref="BQ31:CV31" si="37">BQ17*BQ24</f>
        <v>114875.00350065164</v>
      </c>
      <c r="BR31" s="347">
        <f t="shared" si="37"/>
        <v>114989.87850415229</v>
      </c>
      <c r="BS31" s="347">
        <f t="shared" si="37"/>
        <v>115104.86838265642</v>
      </c>
      <c r="BT31" s="349">
        <f t="shared" si="37"/>
        <v>115219.97325103906</v>
      </c>
      <c r="BU31" s="347">
        <f t="shared" si="37"/>
        <v>117641.89708877588</v>
      </c>
      <c r="BV31" s="347">
        <f t="shared" si="37"/>
        <v>117759.53898586464</v>
      </c>
      <c r="BW31" s="347">
        <f t="shared" si="37"/>
        <v>120114.72976558196</v>
      </c>
      <c r="BX31" s="347">
        <f t="shared" si="37"/>
        <v>144137.67571869833</v>
      </c>
      <c r="BY31" s="347">
        <f t="shared" si="37"/>
        <v>172965.21086243799</v>
      </c>
      <c r="BZ31" s="347">
        <f t="shared" si="37"/>
        <v>207558.25303492558</v>
      </c>
      <c r="CA31" s="347">
        <f t="shared" si="37"/>
        <v>249069.90364191067</v>
      </c>
      <c r="CB31" s="347">
        <f t="shared" si="37"/>
        <v>298883.88437029283</v>
      </c>
      <c r="CC31" s="347">
        <f t="shared" si="37"/>
        <v>358660.66124435142</v>
      </c>
      <c r="CD31" s="347">
        <f t="shared" si="37"/>
        <v>430392.79349322163</v>
      </c>
      <c r="CE31" s="347">
        <f t="shared" si="37"/>
        <v>516471.35219186597</v>
      </c>
      <c r="CF31" s="349">
        <f t="shared" si="37"/>
        <v>537990.99186652701</v>
      </c>
      <c r="CG31" s="347">
        <f t="shared" si="37"/>
        <v>613309.7307278408</v>
      </c>
      <c r="CH31" s="347">
        <f t="shared" si="37"/>
        <v>735971.67687340907</v>
      </c>
      <c r="CI31" s="347">
        <f t="shared" si="37"/>
        <v>766637.16340980097</v>
      </c>
      <c r="CJ31" s="347">
        <f t="shared" si="37"/>
        <v>919964.59609176125</v>
      </c>
      <c r="CK31" s="347">
        <f t="shared" si="37"/>
        <v>1103957.5153101136</v>
      </c>
      <c r="CL31" s="347">
        <f t="shared" si="37"/>
        <v>1149955.7451147016</v>
      </c>
      <c r="CM31" s="347">
        <f t="shared" si="37"/>
        <v>1379946.8941376416</v>
      </c>
      <c r="CN31" s="347">
        <f t="shared" si="37"/>
        <v>1655936.2729651704</v>
      </c>
      <c r="CO31" s="347">
        <f t="shared" si="37"/>
        <v>1724933.6176720525</v>
      </c>
      <c r="CP31" s="347">
        <f t="shared" si="37"/>
        <v>2069920.3412064626</v>
      </c>
      <c r="CQ31" s="347">
        <f t="shared" si="37"/>
        <v>2483904.4094477561</v>
      </c>
      <c r="CR31" s="349">
        <f t="shared" si="37"/>
        <v>2587400.4265080788</v>
      </c>
      <c r="CS31" s="347">
        <f t="shared" si="37"/>
        <v>2949636.4862192087</v>
      </c>
      <c r="CT31" s="347">
        <f t="shared" si="37"/>
        <v>3539563.783463052</v>
      </c>
      <c r="CU31" s="347">
        <f t="shared" si="37"/>
        <v>3687045.6077740118</v>
      </c>
      <c r="CV31" s="347">
        <f t="shared" si="37"/>
        <v>4424454.729328813</v>
      </c>
      <c r="CW31" s="347">
        <f t="shared" ref="CW31:DD31" si="38">CW17*CW24</f>
        <v>5309345.6751945773</v>
      </c>
      <c r="CX31" s="347">
        <f t="shared" si="38"/>
        <v>5530568.4116610186</v>
      </c>
      <c r="CY31" s="347">
        <f t="shared" si="38"/>
        <v>6636682.0939932195</v>
      </c>
      <c r="CZ31" s="347">
        <f t="shared" si="38"/>
        <v>7964018.5127918655</v>
      </c>
      <c r="DA31" s="347">
        <f t="shared" si="38"/>
        <v>8295852.6174915265</v>
      </c>
      <c r="DB31" s="347">
        <f t="shared" si="38"/>
        <v>9955023.1409898289</v>
      </c>
      <c r="DC31" s="347">
        <f t="shared" si="38"/>
        <v>11946027.769187799</v>
      </c>
      <c r="DD31" s="349">
        <f t="shared" si="38"/>
        <v>12443778.926237291</v>
      </c>
    </row>
    <row r="32" spans="4:108" ht="13.25" customHeight="1" outlineLevel="1">
      <c r="D32" s="299"/>
      <c r="E32" s="344" t="str">
        <f>IF(E18="","",E18)</f>
        <v>Add on Subscription</v>
      </c>
      <c r="F32" s="301" t="s">
        <v>171</v>
      </c>
      <c r="I32" s="341"/>
      <c r="J32" s="301" t="str">
        <f t="shared" ref="J32" si="39">IFERROR((R32-I32)/I32,"")</f>
        <v/>
      </c>
      <c r="K32" s="345">
        <f t="shared" ref="K32:K35" si="40">IFERROR((S32-R32)/R32,"")</f>
        <v>99.385627706032523</v>
      </c>
      <c r="L32" s="345">
        <f t="shared" ref="L32:L35" si="41">IFERROR((T32-S32)/S32,"")</f>
        <v>1.5081133001877505</v>
      </c>
      <c r="M32" s="345">
        <f t="shared" ref="M32:M35" si="42">IFERROR((U32-T32)/T32,"")</f>
        <v>1.1931137927601467</v>
      </c>
      <c r="N32" s="345">
        <f t="shared" ref="N32:N35" si="43">IFERROR((V32-U32)/U32,"")</f>
        <v>0.54689463725424858</v>
      </c>
      <c r="O32" s="345">
        <f t="shared" ref="O32:O35" si="44">IFERROR((W32-V32)/V32,"")</f>
        <v>1.418796053591356</v>
      </c>
      <c r="Q32" s="346">
        <f t="shared" si="35"/>
        <v>0</v>
      </c>
      <c r="R32" s="347">
        <f>SUM(AK32:AV32)</f>
        <v>7400</v>
      </c>
      <c r="S32" s="347">
        <f>SUM(AW32:BH32)</f>
        <v>742853.64502464072</v>
      </c>
      <c r="T32" s="347">
        <f>SUM(BI32:BT32)</f>
        <v>1863161.1071792513</v>
      </c>
      <c r="U32" s="347">
        <f>SUM(BU32:CF32)</f>
        <v>4086124.3222890818</v>
      </c>
      <c r="V32" s="347">
        <f>SUM(CG32:CR32)</f>
        <v>6320803.8013031315</v>
      </c>
      <c r="W32" s="347">
        <f>SUM(CS32:DD32)</f>
        <v>15288735.290117256</v>
      </c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6"/>
      <c r="AJ32" s="346"/>
      <c r="AK32" s="348">
        <f t="shared" ref="AK32:BP32" si="45">AK18*AK25</f>
        <v>0</v>
      </c>
      <c r="AL32" s="347">
        <f t="shared" si="45"/>
        <v>0</v>
      </c>
      <c r="AM32" s="347">
        <f t="shared" si="45"/>
        <v>0</v>
      </c>
      <c r="AN32" s="347">
        <f t="shared" si="45"/>
        <v>0</v>
      </c>
      <c r="AO32" s="347">
        <f t="shared" si="45"/>
        <v>0</v>
      </c>
      <c r="AP32" s="347">
        <f t="shared" si="45"/>
        <v>0</v>
      </c>
      <c r="AQ32" s="347">
        <f t="shared" si="45"/>
        <v>400</v>
      </c>
      <c r="AR32" s="347">
        <f t="shared" si="45"/>
        <v>400</v>
      </c>
      <c r="AS32" s="347">
        <f t="shared" si="45"/>
        <v>400</v>
      </c>
      <c r="AT32" s="347">
        <f t="shared" si="45"/>
        <v>1600</v>
      </c>
      <c r="AU32" s="347">
        <f t="shared" si="45"/>
        <v>1600</v>
      </c>
      <c r="AV32" s="349">
        <f t="shared" si="45"/>
        <v>3000</v>
      </c>
      <c r="AW32" s="347">
        <f t="shared" si="45"/>
        <v>8000</v>
      </c>
      <c r="AX32" s="347">
        <f t="shared" si="45"/>
        <v>12000</v>
      </c>
      <c r="AY32" s="347">
        <f t="shared" si="45"/>
        <v>20000</v>
      </c>
      <c r="AZ32" s="347">
        <f t="shared" si="45"/>
        <v>40000</v>
      </c>
      <c r="BA32" s="347">
        <f t="shared" si="45"/>
        <v>80000</v>
      </c>
      <c r="BB32" s="347">
        <f t="shared" si="45"/>
        <v>80800</v>
      </c>
      <c r="BC32" s="347">
        <f t="shared" si="45"/>
        <v>81608</v>
      </c>
      <c r="BD32" s="347">
        <f t="shared" si="45"/>
        <v>82424.08</v>
      </c>
      <c r="BE32" s="347">
        <f t="shared" si="45"/>
        <v>83248.320800000001</v>
      </c>
      <c r="BF32" s="347">
        <f t="shared" si="45"/>
        <v>84080.804007999992</v>
      </c>
      <c r="BG32" s="347">
        <f t="shared" si="45"/>
        <v>84921.612048080002</v>
      </c>
      <c r="BH32" s="349">
        <f t="shared" si="45"/>
        <v>85770.828168560794</v>
      </c>
      <c r="BI32" s="347">
        <f t="shared" si="45"/>
        <v>88361.107179251339</v>
      </c>
      <c r="BJ32" s="347">
        <f t="shared" si="45"/>
        <v>122400</v>
      </c>
      <c r="BK32" s="347">
        <f t="shared" si="45"/>
        <v>163200</v>
      </c>
      <c r="BL32" s="347">
        <f t="shared" si="45"/>
        <v>163200</v>
      </c>
      <c r="BM32" s="347">
        <f t="shared" si="45"/>
        <v>163200</v>
      </c>
      <c r="BN32" s="347">
        <f t="shared" si="45"/>
        <v>163200</v>
      </c>
      <c r="BO32" s="347">
        <f t="shared" si="45"/>
        <v>163200</v>
      </c>
      <c r="BP32" s="347">
        <f t="shared" si="45"/>
        <v>163200</v>
      </c>
      <c r="BQ32" s="347">
        <f t="shared" ref="BQ32:CV32" si="46">BQ18*BQ25</f>
        <v>163200</v>
      </c>
      <c r="BR32" s="347">
        <f t="shared" si="46"/>
        <v>163200</v>
      </c>
      <c r="BS32" s="347">
        <f t="shared" si="46"/>
        <v>163200</v>
      </c>
      <c r="BT32" s="349">
        <f t="shared" si="46"/>
        <v>183600</v>
      </c>
      <c r="BU32" s="347">
        <f t="shared" si="46"/>
        <v>250000</v>
      </c>
      <c r="BV32" s="347">
        <f t="shared" si="46"/>
        <v>275000</v>
      </c>
      <c r="BW32" s="347">
        <f t="shared" si="46"/>
        <v>300000</v>
      </c>
      <c r="BX32" s="347">
        <f t="shared" si="46"/>
        <v>300000</v>
      </c>
      <c r="BY32" s="347">
        <f t="shared" si="46"/>
        <v>345000</v>
      </c>
      <c r="BZ32" s="347">
        <f t="shared" si="46"/>
        <v>351900.00000000006</v>
      </c>
      <c r="CA32" s="347">
        <f t="shared" si="46"/>
        <v>358938.00000000006</v>
      </c>
      <c r="CB32" s="347">
        <f t="shared" si="46"/>
        <v>366116.76000000007</v>
      </c>
      <c r="CC32" s="347">
        <f t="shared" si="46"/>
        <v>373439.09520000004</v>
      </c>
      <c r="CD32" s="347">
        <f t="shared" si="46"/>
        <v>380907.87710400007</v>
      </c>
      <c r="CE32" s="347">
        <f t="shared" si="46"/>
        <v>388526.03464608005</v>
      </c>
      <c r="CF32" s="349">
        <f t="shared" si="46"/>
        <v>396296.55533900164</v>
      </c>
      <c r="CG32" s="347">
        <f t="shared" si="46"/>
        <v>412306.9361746973</v>
      </c>
      <c r="CH32" s="347">
        <f t="shared" si="46"/>
        <v>474152.97660090186</v>
      </c>
      <c r="CI32" s="347">
        <f t="shared" si="46"/>
        <v>483636.03613291989</v>
      </c>
      <c r="CJ32" s="347">
        <f t="shared" si="46"/>
        <v>493308.75685557834</v>
      </c>
      <c r="CK32" s="347">
        <f t="shared" si="46"/>
        <v>503174.9319926899</v>
      </c>
      <c r="CL32" s="347">
        <f t="shared" si="46"/>
        <v>513238.43063254369</v>
      </c>
      <c r="CM32" s="347">
        <f t="shared" si="46"/>
        <v>523503.19924519456</v>
      </c>
      <c r="CN32" s="347">
        <f t="shared" si="46"/>
        <v>533973.26323009841</v>
      </c>
      <c r="CO32" s="347">
        <f t="shared" si="46"/>
        <v>544652.72849470039</v>
      </c>
      <c r="CP32" s="347">
        <f t="shared" si="46"/>
        <v>555545.78306459438</v>
      </c>
      <c r="CQ32" s="347">
        <f t="shared" si="46"/>
        <v>611100.36137105385</v>
      </c>
      <c r="CR32" s="349">
        <f t="shared" si="46"/>
        <v>672210.3975081594</v>
      </c>
      <c r="CS32" s="347">
        <f t="shared" si="46"/>
        <v>754220.06600415485</v>
      </c>
      <c r="CT32" s="347">
        <f t="shared" si="46"/>
        <v>829642.07260457054</v>
      </c>
      <c r="CU32" s="347">
        <f t="shared" si="46"/>
        <v>912606.27986502764</v>
      </c>
      <c r="CV32" s="347">
        <f t="shared" si="46"/>
        <v>1003866.9078515305</v>
      </c>
      <c r="CW32" s="347">
        <f t="shared" ref="CW32:DD32" si="47">CW18*CW25</f>
        <v>1104253.5986366835</v>
      </c>
      <c r="CX32" s="347">
        <f t="shared" si="47"/>
        <v>1214678.958500352</v>
      </c>
      <c r="CY32" s="347">
        <f t="shared" si="47"/>
        <v>1336146.8543503874</v>
      </c>
      <c r="CZ32" s="347">
        <f t="shared" si="47"/>
        <v>1469761.5397854261</v>
      </c>
      <c r="DA32" s="347">
        <f t="shared" si="47"/>
        <v>1616737.693763969</v>
      </c>
      <c r="DB32" s="347">
        <f t="shared" si="47"/>
        <v>1649072.4476392483</v>
      </c>
      <c r="DC32" s="347">
        <f t="shared" si="47"/>
        <v>1682053.8965920333</v>
      </c>
      <c r="DD32" s="349">
        <f t="shared" si="47"/>
        <v>1715694.974523874</v>
      </c>
    </row>
    <row r="33" spans="3:108" ht="13.25" customHeight="1" outlineLevel="1">
      <c r="D33" s="299"/>
      <c r="E33" s="344" t="str">
        <f>IF(E19="","",E19)</f>
        <v>Hosted Analysis</v>
      </c>
      <c r="I33" s="341"/>
      <c r="J33" s="301" t="str">
        <f t="shared" ref="J33" si="48">IFERROR((R33-I33)/I33,"")</f>
        <v/>
      </c>
      <c r="K33" s="345" t="str">
        <f t="shared" si="40"/>
        <v/>
      </c>
      <c r="L33" s="345">
        <f t="shared" si="41"/>
        <v>2.6253776435045317</v>
      </c>
      <c r="M33" s="345">
        <f t="shared" si="42"/>
        <v>1.338041294642857</v>
      </c>
      <c r="N33" s="345">
        <f t="shared" si="43"/>
        <v>1.7546328949980474</v>
      </c>
      <c r="O33" s="345">
        <f t="shared" si="44"/>
        <v>0.29758847476611627</v>
      </c>
      <c r="Q33" s="346">
        <f t="shared" si="35"/>
        <v>0</v>
      </c>
      <c r="R33" s="347">
        <f>SUM(AK33:AV33)</f>
        <v>0</v>
      </c>
      <c r="S33" s="347">
        <f>SUM(AW33:BH33)</f>
        <v>463400</v>
      </c>
      <c r="T33" s="347">
        <f>SUM(BI33:BT33)</f>
        <v>1680000</v>
      </c>
      <c r="U33" s="347">
        <f>SUM(BU33:CF33)</f>
        <v>3927909.375</v>
      </c>
      <c r="V33" s="347">
        <f>SUM(CG33:CR33)</f>
        <v>10819948.372946221</v>
      </c>
      <c r="W33" s="347">
        <f>SUM(CS33:DD33)</f>
        <v>14039840.306299409</v>
      </c>
      <c r="Y33" s="346"/>
      <c r="Z33" s="346"/>
      <c r="AA33" s="346"/>
      <c r="AB33" s="346"/>
      <c r="AC33" s="346"/>
      <c r="AD33" s="346"/>
      <c r="AE33" s="346"/>
      <c r="AF33" s="346"/>
      <c r="AG33" s="346"/>
      <c r="AH33" s="346"/>
      <c r="AI33" s="346"/>
      <c r="AJ33" s="346"/>
      <c r="AK33" s="348">
        <f t="shared" ref="AK33:BP33" si="49">AK19*AK26</f>
        <v>0</v>
      </c>
      <c r="AL33" s="347">
        <f t="shared" si="49"/>
        <v>0</v>
      </c>
      <c r="AM33" s="347">
        <f t="shared" si="49"/>
        <v>0</v>
      </c>
      <c r="AN33" s="347">
        <f t="shared" si="49"/>
        <v>0</v>
      </c>
      <c r="AO33" s="347">
        <f t="shared" si="49"/>
        <v>0</v>
      </c>
      <c r="AP33" s="347">
        <f t="shared" si="49"/>
        <v>0</v>
      </c>
      <c r="AQ33" s="347">
        <f t="shared" si="49"/>
        <v>0</v>
      </c>
      <c r="AR33" s="347">
        <f t="shared" si="49"/>
        <v>0</v>
      </c>
      <c r="AS33" s="347">
        <f t="shared" si="49"/>
        <v>0</v>
      </c>
      <c r="AT33" s="347">
        <f t="shared" si="49"/>
        <v>0</v>
      </c>
      <c r="AU33" s="347">
        <f t="shared" si="49"/>
        <v>0</v>
      </c>
      <c r="AV33" s="349">
        <f t="shared" si="49"/>
        <v>0</v>
      </c>
      <c r="AW33" s="347">
        <f t="shared" si="49"/>
        <v>1400</v>
      </c>
      <c r="AX33" s="347">
        <f t="shared" si="49"/>
        <v>7000</v>
      </c>
      <c r="AY33" s="347">
        <f t="shared" si="49"/>
        <v>14000</v>
      </c>
      <c r="AZ33" s="347">
        <f t="shared" si="49"/>
        <v>21000</v>
      </c>
      <c r="BA33" s="347">
        <f t="shared" si="49"/>
        <v>28000</v>
      </c>
      <c r="BB33" s="347">
        <f t="shared" si="49"/>
        <v>35000</v>
      </c>
      <c r="BC33" s="347">
        <f t="shared" si="49"/>
        <v>42000</v>
      </c>
      <c r="BD33" s="347">
        <f t="shared" si="49"/>
        <v>49000</v>
      </c>
      <c r="BE33" s="347">
        <f t="shared" si="49"/>
        <v>56000</v>
      </c>
      <c r="BF33" s="347">
        <f t="shared" si="49"/>
        <v>63000</v>
      </c>
      <c r="BG33" s="347">
        <f t="shared" si="49"/>
        <v>70000</v>
      </c>
      <c r="BH33" s="349">
        <f t="shared" si="49"/>
        <v>77000</v>
      </c>
      <c r="BI33" s="347">
        <f t="shared" si="49"/>
        <v>96000</v>
      </c>
      <c r="BJ33" s="347">
        <f t="shared" si="49"/>
        <v>104000</v>
      </c>
      <c r="BK33" s="347">
        <f t="shared" si="49"/>
        <v>112000</v>
      </c>
      <c r="BL33" s="347">
        <f t="shared" si="49"/>
        <v>120000</v>
      </c>
      <c r="BM33" s="347">
        <f t="shared" si="49"/>
        <v>128000</v>
      </c>
      <c r="BN33" s="347">
        <f t="shared" si="49"/>
        <v>136000</v>
      </c>
      <c r="BO33" s="347">
        <f t="shared" si="49"/>
        <v>144000</v>
      </c>
      <c r="BP33" s="347">
        <f t="shared" si="49"/>
        <v>152000</v>
      </c>
      <c r="BQ33" s="347">
        <f t="shared" ref="BQ33:CV33" si="50">BQ19*BQ26</f>
        <v>160000</v>
      </c>
      <c r="BR33" s="347">
        <f t="shared" si="50"/>
        <v>168000</v>
      </c>
      <c r="BS33" s="347">
        <f t="shared" si="50"/>
        <v>176000</v>
      </c>
      <c r="BT33" s="349">
        <f t="shared" si="50"/>
        <v>184000</v>
      </c>
      <c r="BU33" s="347">
        <f t="shared" si="50"/>
        <v>216000</v>
      </c>
      <c r="BV33" s="347">
        <f t="shared" si="50"/>
        <v>225000</v>
      </c>
      <c r="BW33" s="347">
        <f t="shared" si="50"/>
        <v>234000</v>
      </c>
      <c r="BX33" s="347">
        <f t="shared" si="50"/>
        <v>243000</v>
      </c>
      <c r="BY33" s="347">
        <f t="shared" si="50"/>
        <v>303750</v>
      </c>
      <c r="BZ33" s="347">
        <f t="shared" si="50"/>
        <v>379687.5</v>
      </c>
      <c r="CA33" s="347">
        <f t="shared" si="50"/>
        <v>474609.375</v>
      </c>
      <c r="CB33" s="347">
        <f t="shared" si="50"/>
        <v>279000</v>
      </c>
      <c r="CC33" s="347">
        <f t="shared" si="50"/>
        <v>306900</v>
      </c>
      <c r="CD33" s="347">
        <f t="shared" si="50"/>
        <v>337590</v>
      </c>
      <c r="CE33" s="347">
        <f t="shared" si="50"/>
        <v>371349.00000000006</v>
      </c>
      <c r="CF33" s="349">
        <f t="shared" si="50"/>
        <v>557023.50000000012</v>
      </c>
      <c r="CG33" s="347">
        <f t="shared" si="50"/>
        <v>835535.25000000012</v>
      </c>
      <c r="CH33" s="347">
        <f t="shared" si="50"/>
        <v>835535.25000000012</v>
      </c>
      <c r="CI33" s="347">
        <f t="shared" si="50"/>
        <v>835535.25000000012</v>
      </c>
      <c r="CJ33" s="347">
        <f t="shared" si="50"/>
        <v>852245.95500000019</v>
      </c>
      <c r="CK33" s="347">
        <f t="shared" si="50"/>
        <v>869290.87410000013</v>
      </c>
      <c r="CL33" s="347">
        <f t="shared" si="50"/>
        <v>886676.69158200023</v>
      </c>
      <c r="CM33" s="347">
        <f t="shared" si="50"/>
        <v>904410.22541364015</v>
      </c>
      <c r="CN33" s="347">
        <f t="shared" si="50"/>
        <v>922498.42992191296</v>
      </c>
      <c r="CO33" s="347">
        <f t="shared" si="50"/>
        <v>940948.39852035115</v>
      </c>
      <c r="CP33" s="347">
        <f t="shared" si="50"/>
        <v>959767.36649075826</v>
      </c>
      <c r="CQ33" s="347">
        <f t="shared" si="50"/>
        <v>978962.71382057341</v>
      </c>
      <c r="CR33" s="349">
        <f t="shared" si="50"/>
        <v>998541.96809698502</v>
      </c>
      <c r="CS33" s="347">
        <f t="shared" si="50"/>
        <v>1046804.8298883394</v>
      </c>
      <c r="CT33" s="347">
        <f t="shared" si="50"/>
        <v>1067740.9264861061</v>
      </c>
      <c r="CU33" s="347">
        <f t="shared" si="50"/>
        <v>1089095.7450158284</v>
      </c>
      <c r="CV33" s="347">
        <f t="shared" si="50"/>
        <v>1110877.659916145</v>
      </c>
      <c r="CW33" s="347">
        <f t="shared" ref="CW33:DD33" si="51">CW19*CW26</f>
        <v>1133095.2131144679</v>
      </c>
      <c r="CX33" s="347">
        <f t="shared" si="51"/>
        <v>1155757.1173767573</v>
      </c>
      <c r="CY33" s="347">
        <f t="shared" si="51"/>
        <v>1178872.2597242924</v>
      </c>
      <c r="CZ33" s="347">
        <f t="shared" si="51"/>
        <v>1202449.7049187783</v>
      </c>
      <c r="DA33" s="347">
        <f t="shared" si="51"/>
        <v>1226498.6990171538</v>
      </c>
      <c r="DB33" s="347">
        <f t="shared" si="51"/>
        <v>1251028.672997497</v>
      </c>
      <c r="DC33" s="347">
        <f t="shared" si="51"/>
        <v>1276049.2464574468</v>
      </c>
      <c r="DD33" s="349">
        <f t="shared" si="51"/>
        <v>1301570.2313865959</v>
      </c>
    </row>
    <row r="34" spans="3:108" ht="13.25" customHeight="1" outlineLevel="1">
      <c r="D34" s="299"/>
      <c r="E34" s="344" t="str">
        <f>IF(E20="","",E20)</f>
        <v>Stream 4</v>
      </c>
      <c r="I34" s="341"/>
      <c r="J34" s="301" t="str">
        <f t="shared" ref="J34" si="52">IFERROR((R34-I34)/I34,"")</f>
        <v/>
      </c>
      <c r="K34" s="345" t="str">
        <f t="shared" si="40"/>
        <v/>
      </c>
      <c r="L34" s="345" t="str">
        <f t="shared" si="41"/>
        <v/>
      </c>
      <c r="M34" s="345" t="str">
        <f t="shared" si="42"/>
        <v/>
      </c>
      <c r="N34" s="345" t="str">
        <f t="shared" si="43"/>
        <v/>
      </c>
      <c r="O34" s="345" t="str">
        <f t="shared" si="44"/>
        <v/>
      </c>
      <c r="Q34" s="346">
        <f t="shared" si="35"/>
        <v>0</v>
      </c>
      <c r="R34" s="347">
        <f>SUM(AK34:AV34)</f>
        <v>0</v>
      </c>
      <c r="S34" s="347">
        <f>SUM(AW34:BH34)</f>
        <v>0</v>
      </c>
      <c r="T34" s="347">
        <f>SUM(BI34:BT34)</f>
        <v>0</v>
      </c>
      <c r="U34" s="347">
        <f>SUM(BU34:CF34)</f>
        <v>0</v>
      </c>
      <c r="V34" s="347">
        <f>SUM(CG34:CR34)</f>
        <v>0</v>
      </c>
      <c r="W34" s="347">
        <f>SUM(CS34:DD34)</f>
        <v>0</v>
      </c>
      <c r="Y34" s="346"/>
      <c r="Z34" s="346"/>
      <c r="AA34" s="346"/>
      <c r="AB34" s="346"/>
      <c r="AC34" s="346"/>
      <c r="AD34" s="346"/>
      <c r="AE34" s="346"/>
      <c r="AF34" s="346"/>
      <c r="AG34" s="346"/>
      <c r="AH34" s="346"/>
      <c r="AI34" s="346"/>
      <c r="AJ34" s="346"/>
      <c r="AK34" s="348">
        <f t="shared" ref="AK34:BP34" si="53">AK20*AK27</f>
        <v>0</v>
      </c>
      <c r="AL34" s="347">
        <f t="shared" si="53"/>
        <v>0</v>
      </c>
      <c r="AM34" s="347">
        <f t="shared" si="53"/>
        <v>0</v>
      </c>
      <c r="AN34" s="347">
        <f t="shared" si="53"/>
        <v>0</v>
      </c>
      <c r="AO34" s="347">
        <f t="shared" si="53"/>
        <v>0</v>
      </c>
      <c r="AP34" s="347">
        <f t="shared" si="53"/>
        <v>0</v>
      </c>
      <c r="AQ34" s="347">
        <f t="shared" si="53"/>
        <v>0</v>
      </c>
      <c r="AR34" s="347">
        <f t="shared" si="53"/>
        <v>0</v>
      </c>
      <c r="AS34" s="347">
        <f t="shared" si="53"/>
        <v>0</v>
      </c>
      <c r="AT34" s="347">
        <f t="shared" si="53"/>
        <v>0</v>
      </c>
      <c r="AU34" s="347">
        <f t="shared" si="53"/>
        <v>0</v>
      </c>
      <c r="AV34" s="349">
        <f t="shared" si="53"/>
        <v>0</v>
      </c>
      <c r="AW34" s="347">
        <f t="shared" si="53"/>
        <v>0</v>
      </c>
      <c r="AX34" s="347">
        <f t="shared" si="53"/>
        <v>0</v>
      </c>
      <c r="AY34" s="347">
        <f t="shared" si="53"/>
        <v>0</v>
      </c>
      <c r="AZ34" s="347">
        <f t="shared" si="53"/>
        <v>0</v>
      </c>
      <c r="BA34" s="347">
        <f t="shared" si="53"/>
        <v>0</v>
      </c>
      <c r="BB34" s="347">
        <f t="shared" si="53"/>
        <v>0</v>
      </c>
      <c r="BC34" s="347">
        <f t="shared" si="53"/>
        <v>0</v>
      </c>
      <c r="BD34" s="347">
        <f t="shared" si="53"/>
        <v>0</v>
      </c>
      <c r="BE34" s="347">
        <f t="shared" si="53"/>
        <v>0</v>
      </c>
      <c r="BF34" s="347">
        <f t="shared" si="53"/>
        <v>0</v>
      </c>
      <c r="BG34" s="347">
        <f t="shared" si="53"/>
        <v>0</v>
      </c>
      <c r="BH34" s="349">
        <f t="shared" si="53"/>
        <v>0</v>
      </c>
      <c r="BI34" s="347">
        <f t="shared" si="53"/>
        <v>0</v>
      </c>
      <c r="BJ34" s="347">
        <f t="shared" si="53"/>
        <v>0</v>
      </c>
      <c r="BK34" s="347">
        <f t="shared" si="53"/>
        <v>0</v>
      </c>
      <c r="BL34" s="347">
        <f t="shared" si="53"/>
        <v>0</v>
      </c>
      <c r="BM34" s="347">
        <f t="shared" si="53"/>
        <v>0</v>
      </c>
      <c r="BN34" s="347">
        <f t="shared" si="53"/>
        <v>0</v>
      </c>
      <c r="BO34" s="347">
        <f t="shared" si="53"/>
        <v>0</v>
      </c>
      <c r="BP34" s="347">
        <f t="shared" si="53"/>
        <v>0</v>
      </c>
      <c r="BQ34" s="347">
        <f t="shared" ref="BQ34:CV34" si="54">BQ20*BQ27</f>
        <v>0</v>
      </c>
      <c r="BR34" s="347">
        <f t="shared" si="54"/>
        <v>0</v>
      </c>
      <c r="BS34" s="347">
        <f t="shared" si="54"/>
        <v>0</v>
      </c>
      <c r="BT34" s="349">
        <f t="shared" si="54"/>
        <v>0</v>
      </c>
      <c r="BU34" s="347">
        <f t="shared" si="54"/>
        <v>0</v>
      </c>
      <c r="BV34" s="347">
        <f t="shared" si="54"/>
        <v>0</v>
      </c>
      <c r="BW34" s="347">
        <f t="shared" si="54"/>
        <v>0</v>
      </c>
      <c r="BX34" s="347">
        <f t="shared" si="54"/>
        <v>0</v>
      </c>
      <c r="BY34" s="347">
        <f t="shared" si="54"/>
        <v>0</v>
      </c>
      <c r="BZ34" s="347">
        <f t="shared" si="54"/>
        <v>0</v>
      </c>
      <c r="CA34" s="347">
        <f t="shared" si="54"/>
        <v>0</v>
      </c>
      <c r="CB34" s="347">
        <f t="shared" si="54"/>
        <v>0</v>
      </c>
      <c r="CC34" s="347">
        <f t="shared" si="54"/>
        <v>0</v>
      </c>
      <c r="CD34" s="347">
        <f t="shared" si="54"/>
        <v>0</v>
      </c>
      <c r="CE34" s="347">
        <f t="shared" si="54"/>
        <v>0</v>
      </c>
      <c r="CF34" s="349">
        <f t="shared" si="54"/>
        <v>0</v>
      </c>
      <c r="CG34" s="347">
        <f t="shared" si="54"/>
        <v>0</v>
      </c>
      <c r="CH34" s="347">
        <f t="shared" si="54"/>
        <v>0</v>
      </c>
      <c r="CI34" s="347">
        <f t="shared" si="54"/>
        <v>0</v>
      </c>
      <c r="CJ34" s="347">
        <f t="shared" si="54"/>
        <v>0</v>
      </c>
      <c r="CK34" s="347">
        <f t="shared" si="54"/>
        <v>0</v>
      </c>
      <c r="CL34" s="347">
        <f t="shared" si="54"/>
        <v>0</v>
      </c>
      <c r="CM34" s="347">
        <f t="shared" si="54"/>
        <v>0</v>
      </c>
      <c r="CN34" s="347">
        <f t="shared" si="54"/>
        <v>0</v>
      </c>
      <c r="CO34" s="347">
        <f t="shared" si="54"/>
        <v>0</v>
      </c>
      <c r="CP34" s="347">
        <f t="shared" si="54"/>
        <v>0</v>
      </c>
      <c r="CQ34" s="347">
        <f t="shared" si="54"/>
        <v>0</v>
      </c>
      <c r="CR34" s="349">
        <f t="shared" si="54"/>
        <v>0</v>
      </c>
      <c r="CS34" s="347">
        <f t="shared" si="54"/>
        <v>0</v>
      </c>
      <c r="CT34" s="347">
        <f t="shared" si="54"/>
        <v>0</v>
      </c>
      <c r="CU34" s="347">
        <f t="shared" si="54"/>
        <v>0</v>
      </c>
      <c r="CV34" s="347">
        <f t="shared" si="54"/>
        <v>0</v>
      </c>
      <c r="CW34" s="347">
        <f t="shared" ref="CW34:DD34" si="55">CW20*CW27</f>
        <v>0</v>
      </c>
      <c r="CX34" s="347">
        <f t="shared" si="55"/>
        <v>0</v>
      </c>
      <c r="CY34" s="347">
        <f t="shared" si="55"/>
        <v>0</v>
      </c>
      <c r="CZ34" s="347">
        <f t="shared" si="55"/>
        <v>0</v>
      </c>
      <c r="DA34" s="347">
        <f t="shared" si="55"/>
        <v>0</v>
      </c>
      <c r="DB34" s="347">
        <f t="shared" si="55"/>
        <v>0</v>
      </c>
      <c r="DC34" s="347">
        <f t="shared" si="55"/>
        <v>0</v>
      </c>
      <c r="DD34" s="349">
        <f t="shared" si="55"/>
        <v>0</v>
      </c>
    </row>
    <row r="35" spans="3:108" ht="13.25" customHeight="1" outlineLevel="1">
      <c r="D35" s="299"/>
      <c r="E35" s="344" t="str">
        <f>IF(E21="","",E21)</f>
        <v>Stream 5</v>
      </c>
      <c r="I35" s="341"/>
      <c r="J35" s="301" t="str">
        <f t="shared" ref="J35" si="56">IFERROR((R35-I35)/I35,"")</f>
        <v/>
      </c>
      <c r="K35" s="345" t="str">
        <f t="shared" si="40"/>
        <v/>
      </c>
      <c r="L35" s="345" t="str">
        <f t="shared" si="41"/>
        <v/>
      </c>
      <c r="M35" s="345" t="str">
        <f t="shared" si="42"/>
        <v/>
      </c>
      <c r="N35" s="345" t="str">
        <f t="shared" si="43"/>
        <v/>
      </c>
      <c r="O35" s="345" t="str">
        <f t="shared" si="44"/>
        <v/>
      </c>
      <c r="Q35" s="346">
        <f t="shared" si="35"/>
        <v>0</v>
      </c>
      <c r="R35" s="347">
        <f>SUM(AK35:AV35)</f>
        <v>0</v>
      </c>
      <c r="S35" s="347">
        <f>SUM(AW35:BH35)</f>
        <v>0</v>
      </c>
      <c r="T35" s="347">
        <f>SUM(BI35:BT35)</f>
        <v>0</v>
      </c>
      <c r="U35" s="347">
        <f>SUM(BU35:CF35)</f>
        <v>0</v>
      </c>
      <c r="V35" s="347">
        <f>SUM(CG35:CR35)</f>
        <v>0</v>
      </c>
      <c r="W35" s="347">
        <f>SUM(CS35:DD35)</f>
        <v>0</v>
      </c>
      <c r="Y35" s="346"/>
      <c r="Z35" s="346"/>
      <c r="AA35" s="346"/>
      <c r="AB35" s="346"/>
      <c r="AC35" s="346"/>
      <c r="AD35" s="346"/>
      <c r="AE35" s="346"/>
      <c r="AF35" s="346"/>
      <c r="AG35" s="346"/>
      <c r="AH35" s="346"/>
      <c r="AI35" s="346"/>
      <c r="AJ35" s="346"/>
      <c r="AK35" s="348">
        <f t="shared" ref="AK35:BP35" si="57">AK21*AK28</f>
        <v>0</v>
      </c>
      <c r="AL35" s="347">
        <f t="shared" si="57"/>
        <v>0</v>
      </c>
      <c r="AM35" s="347">
        <f t="shared" si="57"/>
        <v>0</v>
      </c>
      <c r="AN35" s="347">
        <f t="shared" si="57"/>
        <v>0</v>
      </c>
      <c r="AO35" s="347">
        <f t="shared" si="57"/>
        <v>0</v>
      </c>
      <c r="AP35" s="347">
        <f t="shared" si="57"/>
        <v>0</v>
      </c>
      <c r="AQ35" s="347">
        <f t="shared" si="57"/>
        <v>0</v>
      </c>
      <c r="AR35" s="347">
        <f t="shared" si="57"/>
        <v>0</v>
      </c>
      <c r="AS35" s="347">
        <f t="shared" si="57"/>
        <v>0</v>
      </c>
      <c r="AT35" s="347">
        <f t="shared" si="57"/>
        <v>0</v>
      </c>
      <c r="AU35" s="347">
        <f t="shared" si="57"/>
        <v>0</v>
      </c>
      <c r="AV35" s="349">
        <f t="shared" si="57"/>
        <v>0</v>
      </c>
      <c r="AW35" s="347">
        <f t="shared" si="57"/>
        <v>0</v>
      </c>
      <c r="AX35" s="347">
        <f t="shared" si="57"/>
        <v>0</v>
      </c>
      <c r="AY35" s="347">
        <f t="shared" si="57"/>
        <v>0</v>
      </c>
      <c r="AZ35" s="347">
        <f t="shared" si="57"/>
        <v>0</v>
      </c>
      <c r="BA35" s="347">
        <f t="shared" si="57"/>
        <v>0</v>
      </c>
      <c r="BB35" s="347">
        <f t="shared" si="57"/>
        <v>0</v>
      </c>
      <c r="BC35" s="347">
        <f t="shared" si="57"/>
        <v>0</v>
      </c>
      <c r="BD35" s="347">
        <f t="shared" si="57"/>
        <v>0</v>
      </c>
      <c r="BE35" s="347">
        <f t="shared" si="57"/>
        <v>0</v>
      </c>
      <c r="BF35" s="347">
        <f t="shared" si="57"/>
        <v>0</v>
      </c>
      <c r="BG35" s="347">
        <f t="shared" si="57"/>
        <v>0</v>
      </c>
      <c r="BH35" s="349">
        <f t="shared" si="57"/>
        <v>0</v>
      </c>
      <c r="BI35" s="347">
        <f t="shared" si="57"/>
        <v>0</v>
      </c>
      <c r="BJ35" s="347">
        <f t="shared" si="57"/>
        <v>0</v>
      </c>
      <c r="BK35" s="347">
        <f t="shared" si="57"/>
        <v>0</v>
      </c>
      <c r="BL35" s="347">
        <f t="shared" si="57"/>
        <v>0</v>
      </c>
      <c r="BM35" s="347">
        <f t="shared" si="57"/>
        <v>0</v>
      </c>
      <c r="BN35" s="347">
        <f t="shared" si="57"/>
        <v>0</v>
      </c>
      <c r="BO35" s="347">
        <f t="shared" si="57"/>
        <v>0</v>
      </c>
      <c r="BP35" s="347">
        <f t="shared" si="57"/>
        <v>0</v>
      </c>
      <c r="BQ35" s="347">
        <f t="shared" ref="BQ35:CV35" si="58">BQ21*BQ28</f>
        <v>0</v>
      </c>
      <c r="BR35" s="347">
        <f t="shared" si="58"/>
        <v>0</v>
      </c>
      <c r="BS35" s="347">
        <f t="shared" si="58"/>
        <v>0</v>
      </c>
      <c r="BT35" s="349">
        <f t="shared" si="58"/>
        <v>0</v>
      </c>
      <c r="BU35" s="347">
        <f t="shared" si="58"/>
        <v>0</v>
      </c>
      <c r="BV35" s="347">
        <f t="shared" si="58"/>
        <v>0</v>
      </c>
      <c r="BW35" s="347">
        <f t="shared" si="58"/>
        <v>0</v>
      </c>
      <c r="BX35" s="347">
        <f t="shared" si="58"/>
        <v>0</v>
      </c>
      <c r="BY35" s="347">
        <f t="shared" si="58"/>
        <v>0</v>
      </c>
      <c r="BZ35" s="347">
        <f t="shared" si="58"/>
        <v>0</v>
      </c>
      <c r="CA35" s="347">
        <f t="shared" si="58"/>
        <v>0</v>
      </c>
      <c r="CB35" s="347">
        <f t="shared" si="58"/>
        <v>0</v>
      </c>
      <c r="CC35" s="347">
        <f t="shared" si="58"/>
        <v>0</v>
      </c>
      <c r="CD35" s="347">
        <f t="shared" si="58"/>
        <v>0</v>
      </c>
      <c r="CE35" s="347">
        <f t="shared" si="58"/>
        <v>0</v>
      </c>
      <c r="CF35" s="349">
        <f t="shared" si="58"/>
        <v>0</v>
      </c>
      <c r="CG35" s="347">
        <f t="shared" si="58"/>
        <v>0</v>
      </c>
      <c r="CH35" s="347">
        <f t="shared" si="58"/>
        <v>0</v>
      </c>
      <c r="CI35" s="347">
        <f t="shared" si="58"/>
        <v>0</v>
      </c>
      <c r="CJ35" s="347">
        <f t="shared" si="58"/>
        <v>0</v>
      </c>
      <c r="CK35" s="347">
        <f t="shared" si="58"/>
        <v>0</v>
      </c>
      <c r="CL35" s="347">
        <f t="shared" si="58"/>
        <v>0</v>
      </c>
      <c r="CM35" s="347">
        <f t="shared" si="58"/>
        <v>0</v>
      </c>
      <c r="CN35" s="347">
        <f t="shared" si="58"/>
        <v>0</v>
      </c>
      <c r="CO35" s="347">
        <f t="shared" si="58"/>
        <v>0</v>
      </c>
      <c r="CP35" s="347">
        <f t="shared" si="58"/>
        <v>0</v>
      </c>
      <c r="CQ35" s="347">
        <f t="shared" si="58"/>
        <v>0</v>
      </c>
      <c r="CR35" s="349">
        <f t="shared" si="58"/>
        <v>0</v>
      </c>
      <c r="CS35" s="347">
        <f t="shared" si="58"/>
        <v>0</v>
      </c>
      <c r="CT35" s="347">
        <f t="shared" si="58"/>
        <v>0</v>
      </c>
      <c r="CU35" s="347">
        <f t="shared" si="58"/>
        <v>0</v>
      </c>
      <c r="CV35" s="347">
        <f t="shared" si="58"/>
        <v>0</v>
      </c>
      <c r="CW35" s="347">
        <f t="shared" ref="CW35:DD35" si="59">CW21*CW28</f>
        <v>0</v>
      </c>
      <c r="CX35" s="347">
        <f t="shared" si="59"/>
        <v>0</v>
      </c>
      <c r="CY35" s="347">
        <f t="shared" si="59"/>
        <v>0</v>
      </c>
      <c r="CZ35" s="347">
        <f t="shared" si="59"/>
        <v>0</v>
      </c>
      <c r="DA35" s="347">
        <f t="shared" si="59"/>
        <v>0</v>
      </c>
      <c r="DB35" s="347">
        <f t="shared" si="59"/>
        <v>0</v>
      </c>
      <c r="DC35" s="347">
        <f t="shared" si="59"/>
        <v>0</v>
      </c>
      <c r="DD35" s="349">
        <f t="shared" si="59"/>
        <v>0</v>
      </c>
    </row>
    <row r="36" spans="3:108" ht="2.25" customHeight="1" outlineLevel="1">
      <c r="D36" s="299"/>
      <c r="I36" s="341"/>
      <c r="Q36" s="346"/>
      <c r="R36" s="347"/>
      <c r="S36" s="347"/>
      <c r="T36" s="347"/>
      <c r="U36" s="347"/>
      <c r="V36" s="347"/>
      <c r="W36" s="347"/>
      <c r="Y36" s="346"/>
      <c r="Z36" s="346"/>
      <c r="AA36" s="346"/>
      <c r="AB36" s="346"/>
      <c r="AC36" s="346"/>
      <c r="AD36" s="346"/>
      <c r="AE36" s="346"/>
      <c r="AF36" s="346"/>
      <c r="AG36" s="346"/>
      <c r="AH36" s="346"/>
      <c r="AI36" s="346"/>
      <c r="AJ36" s="346"/>
      <c r="AK36" s="348"/>
      <c r="AL36" s="347"/>
      <c r="AM36" s="347"/>
      <c r="AN36" s="347"/>
      <c r="AO36" s="347"/>
      <c r="AP36" s="347"/>
      <c r="AQ36" s="347"/>
      <c r="AR36" s="347"/>
      <c r="AS36" s="347"/>
      <c r="AT36" s="347"/>
      <c r="AU36" s="347"/>
      <c r="AV36" s="349"/>
      <c r="AW36" s="347"/>
      <c r="AX36" s="347"/>
      <c r="AY36" s="347"/>
      <c r="AZ36" s="347"/>
      <c r="BA36" s="347"/>
      <c r="BB36" s="347"/>
      <c r="BC36" s="347"/>
      <c r="BD36" s="347"/>
      <c r="BE36" s="347"/>
      <c r="BF36" s="347"/>
      <c r="BG36" s="347"/>
      <c r="BH36" s="349"/>
      <c r="BI36" s="347"/>
      <c r="BJ36" s="347"/>
      <c r="BK36" s="347"/>
      <c r="BL36" s="347"/>
      <c r="BM36" s="347"/>
      <c r="BN36" s="347"/>
      <c r="BO36" s="347"/>
      <c r="BP36" s="347"/>
      <c r="BQ36" s="347"/>
      <c r="BR36" s="347"/>
      <c r="BS36" s="347"/>
      <c r="BT36" s="349"/>
      <c r="BU36" s="347"/>
      <c r="BV36" s="347"/>
      <c r="BW36" s="347"/>
      <c r="BX36" s="347"/>
      <c r="BY36" s="347"/>
      <c r="BZ36" s="347"/>
      <c r="CA36" s="347"/>
      <c r="CB36" s="347"/>
      <c r="CC36" s="347"/>
      <c r="CD36" s="347"/>
      <c r="CE36" s="347"/>
      <c r="CF36" s="349"/>
      <c r="CG36" s="347"/>
      <c r="CH36" s="347"/>
      <c r="CI36" s="347"/>
      <c r="CJ36" s="347"/>
      <c r="CK36" s="347"/>
      <c r="CL36" s="347"/>
      <c r="CM36" s="347"/>
      <c r="CN36" s="347"/>
      <c r="CO36" s="347"/>
      <c r="CP36" s="347"/>
      <c r="CQ36" s="347"/>
      <c r="CR36" s="349"/>
      <c r="CS36" s="347"/>
      <c r="CT36" s="347"/>
      <c r="CU36" s="347"/>
      <c r="CV36" s="347"/>
      <c r="CW36" s="347"/>
      <c r="CX36" s="347"/>
      <c r="CY36" s="347"/>
      <c r="CZ36" s="347"/>
      <c r="DA36" s="347"/>
      <c r="DB36" s="347"/>
      <c r="DC36" s="347"/>
      <c r="DD36" s="349"/>
    </row>
    <row r="37" spans="3:108" s="340" customFormat="1">
      <c r="C37" s="299"/>
      <c r="D37" s="299"/>
      <c r="E37" s="332" t="s">
        <v>145</v>
      </c>
      <c r="F37" s="306"/>
      <c r="G37" s="306"/>
      <c r="H37" s="306"/>
      <c r="I37" s="334"/>
      <c r="J37" s="301" t="s">
        <v>208</v>
      </c>
      <c r="K37" s="375">
        <f>IFERROR((S37-R37)/R37,"")</f>
        <v>7.3041365492609103</v>
      </c>
      <c r="L37" s="375">
        <f t="shared" ref="L37" si="60">IFERROR((T37-S37)/S37,"")</f>
        <v>1.141814103649728</v>
      </c>
      <c r="M37" s="375">
        <f t="shared" ref="M37" si="61">IFERROR((U37-T37)/T37,"")</f>
        <v>1.3092677055761295</v>
      </c>
      <c r="N37" s="375">
        <f t="shared" ref="N37" si="62">IFERROR((V37-U37)/U37,"")</f>
        <v>2.0421373608157691</v>
      </c>
      <c r="O37" s="375">
        <f t="shared" ref="O37" si="63">IFERROR((W37-V37)/V37,"")</f>
        <v>2.2625144654575524</v>
      </c>
      <c r="Q37" s="335">
        <f t="shared" si="35"/>
        <v>190</v>
      </c>
      <c r="R37" s="336">
        <f>SUM(AK37:AV37)</f>
        <v>274775</v>
      </c>
      <c r="S37" s="336">
        <f>SUM(AW37:BH37)</f>
        <v>2281769.1203231667</v>
      </c>
      <c r="T37" s="336">
        <f>SUM(BI37:BT37)</f>
        <v>4887125.2831805917</v>
      </c>
      <c r="U37" s="336">
        <f>SUM(BU37:CF37)</f>
        <v>11285680.589553537</v>
      </c>
      <c r="V37" s="336">
        <f>SUM(CG37:CR37)</f>
        <v>34332590.563714147</v>
      </c>
      <c r="W37" s="336">
        <f>SUM(CS37:DD37)</f>
        <v>112010573.35074887</v>
      </c>
      <c r="Y37" s="335">
        <f>SUM(Y31:Y36)</f>
        <v>0</v>
      </c>
      <c r="Z37" s="335">
        <f t="shared" ref="Z37:AJ37" si="64">SUM(Z31:Z36)</f>
        <v>0</v>
      </c>
      <c r="AA37" s="335">
        <f t="shared" si="64"/>
        <v>0</v>
      </c>
      <c r="AB37" s="335">
        <f t="shared" si="64"/>
        <v>10</v>
      </c>
      <c r="AC37" s="335">
        <f t="shared" si="64"/>
        <v>10</v>
      </c>
      <c r="AD37" s="335">
        <f t="shared" si="64"/>
        <v>10</v>
      </c>
      <c r="AE37" s="335">
        <f t="shared" si="64"/>
        <v>10</v>
      </c>
      <c r="AF37" s="335">
        <f t="shared" si="64"/>
        <v>10</v>
      </c>
      <c r="AG37" s="335">
        <f t="shared" si="64"/>
        <v>20</v>
      </c>
      <c r="AH37" s="335">
        <f t="shared" si="64"/>
        <v>40</v>
      </c>
      <c r="AI37" s="335">
        <f t="shared" si="64"/>
        <v>40</v>
      </c>
      <c r="AJ37" s="335">
        <f t="shared" si="64"/>
        <v>40</v>
      </c>
      <c r="AK37" s="338">
        <f>SUM(AK31:AK36)</f>
        <v>50</v>
      </c>
      <c r="AL37" s="336">
        <f t="shared" ref="AL37:CW37" si="65">SUM(AL31:AL36)</f>
        <v>125</v>
      </c>
      <c r="AM37" s="336">
        <f t="shared" si="65"/>
        <v>200</v>
      </c>
      <c r="AN37" s="336">
        <f t="shared" si="65"/>
        <v>600</v>
      </c>
      <c r="AO37" s="336">
        <f t="shared" si="65"/>
        <v>1800</v>
      </c>
      <c r="AP37" s="336">
        <f t="shared" si="65"/>
        <v>5400</v>
      </c>
      <c r="AQ37" s="336">
        <f t="shared" si="65"/>
        <v>11200</v>
      </c>
      <c r="AR37" s="336">
        <f t="shared" si="65"/>
        <v>22000</v>
      </c>
      <c r="AS37" s="336">
        <f t="shared" si="65"/>
        <v>32800</v>
      </c>
      <c r="AT37" s="336">
        <f t="shared" si="65"/>
        <v>50200</v>
      </c>
      <c r="AU37" s="336">
        <f t="shared" si="65"/>
        <v>74500</v>
      </c>
      <c r="AV37" s="339">
        <f t="shared" si="65"/>
        <v>75900</v>
      </c>
      <c r="AW37" s="336">
        <f t="shared" si="65"/>
        <v>89590.000000000015</v>
      </c>
      <c r="AX37" s="336">
        <f t="shared" si="65"/>
        <v>100793.80000000002</v>
      </c>
      <c r="AY37" s="336">
        <f t="shared" si="65"/>
        <v>117429.67600000002</v>
      </c>
      <c r="AZ37" s="336">
        <f t="shared" si="65"/>
        <v>146098.26952000003</v>
      </c>
      <c r="BA37" s="336">
        <f t="shared" si="65"/>
        <v>194800.23491040003</v>
      </c>
      <c r="BB37" s="336">
        <f t="shared" si="65"/>
        <v>204336.23960860801</v>
      </c>
      <c r="BC37" s="336">
        <f t="shared" si="65"/>
        <v>213914.96440078021</v>
      </c>
      <c r="BD37" s="336">
        <f t="shared" si="65"/>
        <v>223537.18368879581</v>
      </c>
      <c r="BE37" s="336">
        <f t="shared" si="65"/>
        <v>233203.68656257173</v>
      </c>
      <c r="BF37" s="336">
        <f t="shared" si="65"/>
        <v>242915.27708582315</v>
      </c>
      <c r="BG37" s="336">
        <f t="shared" si="65"/>
        <v>252672.77458745963</v>
      </c>
      <c r="BH37" s="339">
        <f t="shared" si="65"/>
        <v>262477.013958728</v>
      </c>
      <c r="BI37" s="336">
        <f t="shared" si="65"/>
        <v>288095.42287534132</v>
      </c>
      <c r="BJ37" s="336">
        <f t="shared" si="65"/>
        <v>332209.00201001181</v>
      </c>
      <c r="BK37" s="336">
        <f t="shared" si="65"/>
        <v>383125.18205021205</v>
      </c>
      <c r="BL37" s="336">
        <f t="shared" si="65"/>
        <v>393283.68569121626</v>
      </c>
      <c r="BM37" s="336">
        <f t="shared" si="65"/>
        <v>403485.35940504062</v>
      </c>
      <c r="BN37" s="336">
        <f t="shared" si="65"/>
        <v>413731.06659314141</v>
      </c>
      <c r="BO37" s="336">
        <f t="shared" si="65"/>
        <v>421845.59765973454</v>
      </c>
      <c r="BP37" s="336">
        <f t="shared" si="65"/>
        <v>429960.24325739424</v>
      </c>
      <c r="BQ37" s="336">
        <f t="shared" si="65"/>
        <v>438075.00350065163</v>
      </c>
      <c r="BR37" s="336">
        <f t="shared" si="65"/>
        <v>446189.87850415229</v>
      </c>
      <c r="BS37" s="336">
        <f t="shared" si="65"/>
        <v>454304.86838265642</v>
      </c>
      <c r="BT37" s="339">
        <f t="shared" si="65"/>
        <v>482819.97325103905</v>
      </c>
      <c r="BU37" s="336">
        <f t="shared" si="65"/>
        <v>583641.89708877588</v>
      </c>
      <c r="BV37" s="336">
        <f t="shared" si="65"/>
        <v>617759.53898586461</v>
      </c>
      <c r="BW37" s="336">
        <f t="shared" si="65"/>
        <v>654114.7297655819</v>
      </c>
      <c r="BX37" s="336">
        <f t="shared" si="65"/>
        <v>687137.6757186983</v>
      </c>
      <c r="BY37" s="336">
        <f t="shared" si="65"/>
        <v>821715.21086243796</v>
      </c>
      <c r="BZ37" s="336">
        <f t="shared" si="65"/>
        <v>939145.75303492567</v>
      </c>
      <c r="CA37" s="336">
        <f t="shared" si="65"/>
        <v>1082617.2786419108</v>
      </c>
      <c r="CB37" s="336">
        <f t="shared" si="65"/>
        <v>944000.6443702929</v>
      </c>
      <c r="CC37" s="336">
        <f t="shared" si="65"/>
        <v>1038999.7564443515</v>
      </c>
      <c r="CD37" s="336">
        <f t="shared" si="65"/>
        <v>1148890.6705972217</v>
      </c>
      <c r="CE37" s="336">
        <f t="shared" si="65"/>
        <v>1276346.386837946</v>
      </c>
      <c r="CF37" s="339">
        <f t="shared" si="65"/>
        <v>1491311.0472055287</v>
      </c>
      <c r="CG37" s="336">
        <f t="shared" si="65"/>
        <v>1861151.9169025384</v>
      </c>
      <c r="CH37" s="336">
        <f t="shared" si="65"/>
        <v>2045659.9034743109</v>
      </c>
      <c r="CI37" s="336">
        <f t="shared" si="65"/>
        <v>2085808.4495427208</v>
      </c>
      <c r="CJ37" s="336">
        <f t="shared" si="65"/>
        <v>2265519.30794734</v>
      </c>
      <c r="CK37" s="336">
        <f t="shared" si="65"/>
        <v>2476423.3214028035</v>
      </c>
      <c r="CL37" s="336">
        <f t="shared" si="65"/>
        <v>2549870.8673292454</v>
      </c>
      <c r="CM37" s="336">
        <f t="shared" si="65"/>
        <v>2807860.3187964763</v>
      </c>
      <c r="CN37" s="336">
        <f t="shared" si="65"/>
        <v>3112407.9661171818</v>
      </c>
      <c r="CO37" s="336">
        <f t="shared" si="65"/>
        <v>3210534.7446871037</v>
      </c>
      <c r="CP37" s="336">
        <f t="shared" si="65"/>
        <v>3585233.4907618156</v>
      </c>
      <c r="CQ37" s="336">
        <f t="shared" si="65"/>
        <v>4073967.4846393834</v>
      </c>
      <c r="CR37" s="339">
        <f t="shared" si="65"/>
        <v>4258152.7921132231</v>
      </c>
      <c r="CS37" s="336">
        <f t="shared" si="65"/>
        <v>4750661.382111703</v>
      </c>
      <c r="CT37" s="336">
        <f t="shared" si="65"/>
        <v>5436946.7825537287</v>
      </c>
      <c r="CU37" s="336">
        <f t="shared" si="65"/>
        <v>5688747.6326548681</v>
      </c>
      <c r="CV37" s="336">
        <f t="shared" si="65"/>
        <v>6539199.2970964881</v>
      </c>
      <c r="CW37" s="336">
        <f t="shared" si="65"/>
        <v>7546694.4869457297</v>
      </c>
      <c r="CX37" s="336">
        <f t="shared" ref="CX37:DD37" si="66">SUM(CX31:CX36)</f>
        <v>7901004.4875381272</v>
      </c>
      <c r="CY37" s="336">
        <f t="shared" si="66"/>
        <v>9151701.2080678996</v>
      </c>
      <c r="CZ37" s="336">
        <f t="shared" si="66"/>
        <v>10636229.757496068</v>
      </c>
      <c r="DA37" s="336">
        <f t="shared" si="66"/>
        <v>11139089.01027265</v>
      </c>
      <c r="DB37" s="336">
        <f t="shared" si="66"/>
        <v>12855124.261626575</v>
      </c>
      <c r="DC37" s="336">
        <f t="shared" si="66"/>
        <v>14904130.912237279</v>
      </c>
      <c r="DD37" s="339">
        <f t="shared" si="66"/>
        <v>15461044.132147761</v>
      </c>
    </row>
    <row r="38" spans="3:108" s="340" customFormat="1" outlineLevel="1">
      <c r="C38" s="299"/>
      <c r="D38" s="299"/>
      <c r="E38" s="332"/>
      <c r="F38" s="357"/>
      <c r="G38" s="357"/>
      <c r="H38" s="357"/>
      <c r="I38" s="376"/>
      <c r="J38" s="377"/>
      <c r="K38" s="377"/>
      <c r="L38" s="377"/>
      <c r="M38" s="377"/>
      <c r="N38" s="377"/>
      <c r="O38" s="377"/>
      <c r="Q38" s="351"/>
      <c r="R38" s="352"/>
      <c r="S38" s="378"/>
      <c r="T38" s="378"/>
      <c r="U38" s="352"/>
      <c r="V38" s="378"/>
      <c r="W38" s="378"/>
      <c r="Y38" s="379"/>
      <c r="Z38" s="379"/>
      <c r="AA38" s="379"/>
      <c r="AB38" s="379"/>
      <c r="AC38" s="379"/>
      <c r="AD38" s="379"/>
      <c r="AE38" s="379"/>
      <c r="AF38" s="379"/>
      <c r="AG38" s="379"/>
      <c r="AH38" s="379"/>
      <c r="AI38" s="379"/>
      <c r="AJ38" s="379"/>
      <c r="AK38" s="380"/>
      <c r="AL38" s="381"/>
      <c r="AM38" s="381"/>
      <c r="AN38" s="381"/>
      <c r="AO38" s="381"/>
      <c r="AP38" s="381"/>
      <c r="AQ38" s="381"/>
      <c r="AR38" s="381"/>
      <c r="AS38" s="381"/>
      <c r="AT38" s="381"/>
      <c r="AU38" s="381"/>
      <c r="AV38" s="382"/>
      <c r="AW38" s="381"/>
      <c r="AX38" s="381"/>
      <c r="AY38" s="381"/>
      <c r="AZ38" s="381"/>
      <c r="BA38" s="381"/>
      <c r="BB38" s="381"/>
      <c r="BC38" s="381"/>
      <c r="BD38" s="381"/>
      <c r="BE38" s="381"/>
      <c r="BF38" s="381"/>
      <c r="BG38" s="381"/>
      <c r="BH38" s="382"/>
      <c r="BI38" s="381"/>
      <c r="BJ38" s="381"/>
      <c r="BK38" s="381"/>
      <c r="BL38" s="381"/>
      <c r="BM38" s="381"/>
      <c r="BN38" s="381"/>
      <c r="BO38" s="381"/>
      <c r="BP38" s="381"/>
      <c r="BQ38" s="381"/>
      <c r="BR38" s="381"/>
      <c r="BS38" s="381"/>
      <c r="BT38" s="382"/>
      <c r="BU38" s="381"/>
      <c r="BV38" s="381"/>
      <c r="BW38" s="381"/>
      <c r="BX38" s="381"/>
      <c r="BY38" s="381"/>
      <c r="BZ38" s="381"/>
      <c r="CA38" s="381"/>
      <c r="CB38" s="381"/>
      <c r="CC38" s="381"/>
      <c r="CD38" s="381"/>
      <c r="CE38" s="381"/>
      <c r="CF38" s="382"/>
      <c r="CG38" s="381"/>
      <c r="CH38" s="381"/>
      <c r="CI38" s="381"/>
      <c r="CJ38" s="381"/>
      <c r="CK38" s="381"/>
      <c r="CL38" s="381"/>
      <c r="CM38" s="381"/>
      <c r="CN38" s="381"/>
      <c r="CO38" s="381"/>
      <c r="CP38" s="381"/>
      <c r="CQ38" s="381"/>
      <c r="CR38" s="382"/>
      <c r="CS38" s="381"/>
      <c r="CT38" s="381"/>
      <c r="CU38" s="381"/>
      <c r="CV38" s="381"/>
      <c r="CW38" s="381"/>
      <c r="CX38" s="381"/>
      <c r="CY38" s="381"/>
      <c r="CZ38" s="381"/>
      <c r="DA38" s="381"/>
      <c r="DB38" s="381"/>
      <c r="DC38" s="381"/>
      <c r="DD38" s="382"/>
    </row>
    <row r="39" spans="3:108" outlineLevel="1">
      <c r="D39" s="299"/>
      <c r="E39" s="383" t="s">
        <v>26</v>
      </c>
      <c r="F39" s="306" t="s">
        <v>190</v>
      </c>
      <c r="G39" s="306" t="s">
        <v>180</v>
      </c>
      <c r="I39" s="341"/>
      <c r="J39" s="384"/>
      <c r="K39" s="384"/>
      <c r="L39" s="384"/>
      <c r="M39" s="384"/>
      <c r="N39" s="384"/>
      <c r="O39" s="384"/>
      <c r="Q39" s="341"/>
      <c r="Y39" s="351"/>
      <c r="Z39" s="351"/>
      <c r="AA39" s="351"/>
      <c r="AB39" s="351"/>
      <c r="AC39" s="351"/>
      <c r="AD39" s="351"/>
      <c r="AE39" s="351"/>
      <c r="AF39" s="351"/>
      <c r="AG39" s="351"/>
      <c r="AH39" s="351"/>
      <c r="AI39" s="351"/>
      <c r="AJ39" s="351"/>
      <c r="AK39" s="385"/>
      <c r="AL39" s="352"/>
      <c r="AM39" s="352"/>
      <c r="AN39" s="352"/>
      <c r="AO39" s="352"/>
      <c r="AP39" s="352"/>
      <c r="AQ39" s="352"/>
      <c r="AR39" s="352"/>
      <c r="AS39" s="352"/>
      <c r="AT39" s="352"/>
      <c r="AU39" s="352"/>
      <c r="AV39" s="386"/>
      <c r="AW39" s="352"/>
      <c r="AX39" s="352"/>
      <c r="AY39" s="352"/>
      <c r="AZ39" s="352"/>
      <c r="BA39" s="352"/>
      <c r="BB39" s="352"/>
      <c r="BC39" s="352"/>
      <c r="BD39" s="352"/>
      <c r="BE39" s="352"/>
      <c r="BF39" s="352"/>
      <c r="BG39" s="352"/>
      <c r="BH39" s="386"/>
      <c r="BI39" s="352"/>
      <c r="BJ39" s="352"/>
      <c r="BK39" s="352"/>
      <c r="BL39" s="352"/>
      <c r="BM39" s="352"/>
      <c r="BN39" s="352"/>
      <c r="BO39" s="352"/>
      <c r="BP39" s="352"/>
      <c r="BQ39" s="352"/>
      <c r="BR39" s="352"/>
      <c r="BS39" s="352"/>
      <c r="BT39" s="386"/>
      <c r="BU39" s="352"/>
      <c r="BV39" s="352"/>
      <c r="BW39" s="352"/>
      <c r="BX39" s="352"/>
      <c r="BY39" s="352"/>
      <c r="BZ39" s="352"/>
      <c r="CA39" s="352"/>
      <c r="CB39" s="352"/>
      <c r="CC39" s="352"/>
      <c r="CD39" s="352"/>
      <c r="CE39" s="352"/>
      <c r="CF39" s="386"/>
      <c r="CG39" s="352"/>
      <c r="CH39" s="352"/>
      <c r="CI39" s="352"/>
      <c r="CJ39" s="352"/>
      <c r="CK39" s="352"/>
      <c r="CL39" s="352"/>
      <c r="CM39" s="352"/>
      <c r="CN39" s="352"/>
      <c r="CO39" s="352"/>
      <c r="CP39" s="352"/>
      <c r="CQ39" s="352"/>
      <c r="CR39" s="386"/>
      <c r="CS39" s="352"/>
      <c r="CT39" s="352"/>
      <c r="CU39" s="352"/>
      <c r="CV39" s="352"/>
      <c r="CW39" s="352"/>
      <c r="CX39" s="352"/>
      <c r="CY39" s="352"/>
      <c r="CZ39" s="352"/>
      <c r="DA39" s="352"/>
      <c r="DB39" s="352"/>
      <c r="DC39" s="352"/>
      <c r="DD39" s="386"/>
    </row>
    <row r="40" spans="3:108" outlineLevel="1">
      <c r="D40" s="299"/>
      <c r="E40" s="344" t="str">
        <f>IF(E17="","","COGS - "&amp;E17)</f>
        <v>COGS - Software Subscription</v>
      </c>
      <c r="F40" s="516" t="s">
        <v>191</v>
      </c>
      <c r="G40" s="518"/>
      <c r="I40" s="387">
        <v>0</v>
      </c>
      <c r="J40" s="520">
        <v>0.75</v>
      </c>
      <c r="K40" s="520">
        <v>0.65</v>
      </c>
      <c r="L40" s="520">
        <v>0.5</v>
      </c>
      <c r="M40" s="520">
        <v>0.4</v>
      </c>
      <c r="N40" s="520">
        <v>0.3</v>
      </c>
      <c r="O40" s="520">
        <v>0.2</v>
      </c>
      <c r="Q40" s="368">
        <f t="shared" ref="Q40:Q44" si="67">IFERROR(AVERAGE(Y40:AJ40),0)</f>
        <v>40</v>
      </c>
      <c r="R40" s="369">
        <f t="shared" ref="R40:R44" si="68">IFERROR(AVERAGE(AK40:AV40),0)</f>
        <v>18.75</v>
      </c>
      <c r="S40" s="369">
        <f t="shared" ref="S40:S44" si="69">IFERROR(AVERAGE(AW40:BH40),0)</f>
        <v>17.875000000000004</v>
      </c>
      <c r="T40" s="369">
        <f t="shared" ref="T40:T44" si="70">IFERROR(AVERAGE(BI40:BT40),0)</f>
        <v>14.025000000000004</v>
      </c>
      <c r="U40" s="369">
        <f t="shared" ref="U40:U44" si="71">IFERROR(AVERAGE(BU40:CF40),0)</f>
        <v>11.444400000000002</v>
      </c>
      <c r="V40" s="369">
        <f t="shared" ref="V40:V44" si="72">IFERROR(AVERAGE(CG40:CR40),0)</f>
        <v>8.1541349999999984</v>
      </c>
      <c r="W40" s="369">
        <f t="shared" ref="W40:W44" si="73">IFERROR(AVERAGE(CS40:DD40),0)</f>
        <v>5.1642855000000001</v>
      </c>
      <c r="X40" s="388"/>
      <c r="Y40" s="368">
        <v>0</v>
      </c>
      <c r="Z40" s="368">
        <v>0</v>
      </c>
      <c r="AA40" s="368">
        <v>0</v>
      </c>
      <c r="AB40" s="368">
        <v>50</v>
      </c>
      <c r="AC40" s="368">
        <v>50</v>
      </c>
      <c r="AD40" s="368">
        <v>50</v>
      </c>
      <c r="AE40" s="368">
        <v>55</v>
      </c>
      <c r="AF40" s="368">
        <v>55</v>
      </c>
      <c r="AG40" s="368">
        <v>55</v>
      </c>
      <c r="AH40" s="368">
        <v>55</v>
      </c>
      <c r="AI40" s="368">
        <v>55</v>
      </c>
      <c r="AJ40" s="368">
        <v>55</v>
      </c>
      <c r="AK40" s="389">
        <f t="shared" ref="AK40:AV40" si="74">IF($J40="","",IF($F40="Per Revenue Dollar",$J40*AK24,IF($F40="Per Unit",$J40*AK17,IF($F40="Fixed Dollar Per Month",IF($G40&lt;AK$8,$J40,0)))))</f>
        <v>18.75</v>
      </c>
      <c r="AL40" s="390">
        <f t="shared" si="74"/>
        <v>18.75</v>
      </c>
      <c r="AM40" s="390">
        <f t="shared" si="74"/>
        <v>18.75</v>
      </c>
      <c r="AN40" s="390">
        <f t="shared" si="74"/>
        <v>18.75</v>
      </c>
      <c r="AO40" s="390">
        <f t="shared" si="74"/>
        <v>18.75</v>
      </c>
      <c r="AP40" s="390">
        <f t="shared" si="74"/>
        <v>18.75</v>
      </c>
      <c r="AQ40" s="390">
        <f t="shared" si="74"/>
        <v>18.75</v>
      </c>
      <c r="AR40" s="390">
        <f t="shared" si="74"/>
        <v>18.75</v>
      </c>
      <c r="AS40" s="390">
        <f t="shared" si="74"/>
        <v>18.75</v>
      </c>
      <c r="AT40" s="390">
        <f t="shared" si="74"/>
        <v>18.75</v>
      </c>
      <c r="AU40" s="390">
        <f t="shared" si="74"/>
        <v>18.75</v>
      </c>
      <c r="AV40" s="391">
        <f t="shared" si="74"/>
        <v>18.75</v>
      </c>
      <c r="AW40" s="390">
        <f t="shared" ref="AW40:BH40" si="75">IF($K40="","",IF($F40="Per Revenue Dollar",$K40*AW24,IF($F40="Per Unit",$K40*AW17,IF($F40="Fixed Dollar Per Month",IF($G40&lt;AW$8,$K40,0)))))</f>
        <v>17.875000000000004</v>
      </c>
      <c r="AX40" s="390">
        <f t="shared" si="75"/>
        <v>17.875000000000004</v>
      </c>
      <c r="AY40" s="390">
        <f t="shared" si="75"/>
        <v>17.875000000000004</v>
      </c>
      <c r="AZ40" s="390">
        <f t="shared" si="75"/>
        <v>17.875000000000004</v>
      </c>
      <c r="BA40" s="390">
        <f t="shared" si="75"/>
        <v>17.875000000000004</v>
      </c>
      <c r="BB40" s="390">
        <f t="shared" si="75"/>
        <v>17.875000000000004</v>
      </c>
      <c r="BC40" s="390">
        <f t="shared" si="75"/>
        <v>17.875000000000004</v>
      </c>
      <c r="BD40" s="390">
        <f t="shared" si="75"/>
        <v>17.875000000000004</v>
      </c>
      <c r="BE40" s="390">
        <f t="shared" si="75"/>
        <v>17.875000000000004</v>
      </c>
      <c r="BF40" s="390">
        <f t="shared" si="75"/>
        <v>17.875000000000004</v>
      </c>
      <c r="BG40" s="390">
        <f t="shared" si="75"/>
        <v>17.875000000000004</v>
      </c>
      <c r="BH40" s="391">
        <f t="shared" si="75"/>
        <v>17.875000000000004</v>
      </c>
      <c r="BI40" s="390">
        <f t="shared" ref="BI40:BT40" si="76">IF($L40="","",IF($F40="Per Revenue Dollar",$L40*BI24,IF($F40="Per Unit",$L40*BI17,IF($F40="Fixed Dollar Per Month",IF($G40&lt;BI$8,$L40,0)))))</f>
        <v>14.025000000000002</v>
      </c>
      <c r="BJ40" s="390">
        <f t="shared" si="76"/>
        <v>14.025000000000002</v>
      </c>
      <c r="BK40" s="390">
        <f t="shared" si="76"/>
        <v>14.025000000000002</v>
      </c>
      <c r="BL40" s="390">
        <f t="shared" si="76"/>
        <v>14.025000000000002</v>
      </c>
      <c r="BM40" s="390">
        <f t="shared" si="76"/>
        <v>14.025000000000002</v>
      </c>
      <c r="BN40" s="390">
        <f t="shared" si="76"/>
        <v>14.025000000000002</v>
      </c>
      <c r="BO40" s="390">
        <f t="shared" si="76"/>
        <v>14.025000000000002</v>
      </c>
      <c r="BP40" s="390">
        <f t="shared" si="76"/>
        <v>14.025000000000002</v>
      </c>
      <c r="BQ40" s="390">
        <f t="shared" si="76"/>
        <v>14.025000000000002</v>
      </c>
      <c r="BR40" s="390">
        <f t="shared" si="76"/>
        <v>14.025000000000002</v>
      </c>
      <c r="BS40" s="390">
        <f t="shared" si="76"/>
        <v>14.025000000000002</v>
      </c>
      <c r="BT40" s="391">
        <f t="shared" si="76"/>
        <v>14.025000000000002</v>
      </c>
      <c r="BU40" s="390">
        <f t="shared" ref="BU40:CF40" si="77">IF($M40="","",IF($F40="Per Revenue Dollar",$M40*BU24,IF($F40="Per Unit",$M40*BU17,IF($F40="Fixed Dollar Per Month",IF($G40&lt;BU$8,$M40,0)))))</f>
        <v>11.444400000000002</v>
      </c>
      <c r="BV40" s="390">
        <f t="shared" si="77"/>
        <v>11.444400000000002</v>
      </c>
      <c r="BW40" s="390">
        <f t="shared" si="77"/>
        <v>11.444400000000002</v>
      </c>
      <c r="BX40" s="390">
        <f t="shared" si="77"/>
        <v>11.444400000000002</v>
      </c>
      <c r="BY40" s="390">
        <f t="shared" si="77"/>
        <v>11.444400000000002</v>
      </c>
      <c r="BZ40" s="390">
        <f t="shared" si="77"/>
        <v>11.444400000000002</v>
      </c>
      <c r="CA40" s="390">
        <f t="shared" si="77"/>
        <v>11.444400000000002</v>
      </c>
      <c r="CB40" s="390">
        <f t="shared" si="77"/>
        <v>11.444400000000002</v>
      </c>
      <c r="CC40" s="390">
        <f t="shared" si="77"/>
        <v>11.444400000000002</v>
      </c>
      <c r="CD40" s="390">
        <f t="shared" si="77"/>
        <v>11.444400000000002</v>
      </c>
      <c r="CE40" s="390">
        <f t="shared" si="77"/>
        <v>11.444400000000002</v>
      </c>
      <c r="CF40" s="391">
        <f t="shared" si="77"/>
        <v>11.444400000000002</v>
      </c>
      <c r="CG40" s="390">
        <f t="shared" ref="CG40:CR40" si="78">IF($N40="","",IF($F40="Per Revenue Dollar",$N40*CG24,IF($F40="Per Unit",$N40*CG17,IF($F40="Fixed Dollar Per Month",IF($G40&lt;CG$8,$N40,0)))))</f>
        <v>8.1541350000000001</v>
      </c>
      <c r="CH40" s="390">
        <f t="shared" si="78"/>
        <v>8.1541350000000001</v>
      </c>
      <c r="CI40" s="390">
        <f t="shared" si="78"/>
        <v>8.1541350000000001</v>
      </c>
      <c r="CJ40" s="390">
        <f t="shared" si="78"/>
        <v>8.1541350000000001</v>
      </c>
      <c r="CK40" s="390">
        <f t="shared" si="78"/>
        <v>8.1541350000000001</v>
      </c>
      <c r="CL40" s="390">
        <f t="shared" si="78"/>
        <v>8.1541350000000001</v>
      </c>
      <c r="CM40" s="390">
        <f t="shared" si="78"/>
        <v>8.1541350000000001</v>
      </c>
      <c r="CN40" s="390">
        <f t="shared" si="78"/>
        <v>8.1541350000000001</v>
      </c>
      <c r="CO40" s="390">
        <f t="shared" si="78"/>
        <v>8.1541350000000001</v>
      </c>
      <c r="CP40" s="390">
        <f t="shared" si="78"/>
        <v>8.1541350000000001</v>
      </c>
      <c r="CQ40" s="390">
        <f t="shared" si="78"/>
        <v>8.1541350000000001</v>
      </c>
      <c r="CR40" s="391">
        <f t="shared" si="78"/>
        <v>8.1541350000000001</v>
      </c>
      <c r="CS40" s="390">
        <f t="shared" ref="CS40:DD40" si="79">IF($O40="","",IF($F40="Per Revenue Dollar",$O40*CS24,IF($F40="Per Unit",$O40*CS17,IF($F40="Fixed Dollar Per Month",IF($G40&lt;CS$8,$O40,0)))))</f>
        <v>5.164285500000001</v>
      </c>
      <c r="CT40" s="390">
        <f t="shared" si="79"/>
        <v>5.164285500000001</v>
      </c>
      <c r="CU40" s="390">
        <f t="shared" si="79"/>
        <v>5.164285500000001</v>
      </c>
      <c r="CV40" s="390">
        <f t="shared" si="79"/>
        <v>5.164285500000001</v>
      </c>
      <c r="CW40" s="390">
        <f t="shared" si="79"/>
        <v>5.164285500000001</v>
      </c>
      <c r="CX40" s="390">
        <f t="shared" si="79"/>
        <v>5.164285500000001</v>
      </c>
      <c r="CY40" s="390">
        <f t="shared" si="79"/>
        <v>5.164285500000001</v>
      </c>
      <c r="CZ40" s="390">
        <f t="shared" si="79"/>
        <v>5.164285500000001</v>
      </c>
      <c r="DA40" s="390">
        <f t="shared" si="79"/>
        <v>5.164285500000001</v>
      </c>
      <c r="DB40" s="390">
        <f t="shared" si="79"/>
        <v>5.164285500000001</v>
      </c>
      <c r="DC40" s="390">
        <f t="shared" si="79"/>
        <v>5.164285500000001</v>
      </c>
      <c r="DD40" s="391">
        <f t="shared" si="79"/>
        <v>5.164285500000001</v>
      </c>
    </row>
    <row r="41" spans="3:108" outlineLevel="1">
      <c r="D41" s="299"/>
      <c r="E41" s="344" t="str">
        <f>IF(E18="","","COGS - "&amp;E18)</f>
        <v>COGS - Add on Subscription</v>
      </c>
      <c r="F41" s="516" t="s">
        <v>195</v>
      </c>
      <c r="G41" s="518"/>
      <c r="I41" s="387">
        <v>0</v>
      </c>
      <c r="J41" s="520">
        <v>0.2</v>
      </c>
      <c r="K41" s="520">
        <v>0.18</v>
      </c>
      <c r="L41" s="520">
        <v>0.18</v>
      </c>
      <c r="M41" s="520">
        <v>0.17</v>
      </c>
      <c r="N41" s="520">
        <v>0.16</v>
      </c>
      <c r="O41" s="520">
        <v>0.15</v>
      </c>
      <c r="Q41" s="368">
        <f t="shared" si="67"/>
        <v>0</v>
      </c>
      <c r="R41" s="369">
        <f t="shared" si="68"/>
        <v>0.6166666666666667</v>
      </c>
      <c r="S41" s="369">
        <f t="shared" si="69"/>
        <v>27.857011688424027</v>
      </c>
      <c r="T41" s="369">
        <f t="shared" si="70"/>
        <v>68.498570116884238</v>
      </c>
      <c r="U41" s="369">
        <f t="shared" si="71"/>
        <v>115.77352246485735</v>
      </c>
      <c r="V41" s="369">
        <f t="shared" si="72"/>
        <v>165.24977258308843</v>
      </c>
      <c r="W41" s="369">
        <f t="shared" si="73"/>
        <v>367.37637663680448</v>
      </c>
      <c r="X41" s="388"/>
      <c r="Y41" s="368">
        <v>0</v>
      </c>
      <c r="Z41" s="368">
        <v>0</v>
      </c>
      <c r="AA41" s="368">
        <v>0</v>
      </c>
      <c r="AB41" s="368">
        <v>0</v>
      </c>
      <c r="AC41" s="368">
        <v>0</v>
      </c>
      <c r="AD41" s="368">
        <v>0</v>
      </c>
      <c r="AE41" s="368">
        <v>0</v>
      </c>
      <c r="AF41" s="368">
        <v>0</v>
      </c>
      <c r="AG41" s="368">
        <v>0</v>
      </c>
      <c r="AH41" s="368">
        <v>0</v>
      </c>
      <c r="AI41" s="368">
        <v>0</v>
      </c>
      <c r="AJ41" s="368">
        <v>0</v>
      </c>
      <c r="AK41" s="389">
        <f t="shared" ref="AK41:AV41" si="80">IF($J41="","",IF($F41="Per Revenue Dollar",$J41*AK25,IF($F41="Per Unit",$J41*AK18,IF($F41="Fixed Dollar Per Month",IF($G41&lt;AK$8,$J41,0)))))</f>
        <v>0</v>
      </c>
      <c r="AL41" s="390">
        <f t="shared" si="80"/>
        <v>0</v>
      </c>
      <c r="AM41" s="390">
        <f t="shared" si="80"/>
        <v>0</v>
      </c>
      <c r="AN41" s="390">
        <f t="shared" si="80"/>
        <v>0</v>
      </c>
      <c r="AO41" s="390">
        <f t="shared" si="80"/>
        <v>0</v>
      </c>
      <c r="AP41" s="390">
        <f t="shared" si="80"/>
        <v>0</v>
      </c>
      <c r="AQ41" s="390">
        <f t="shared" si="80"/>
        <v>0.4</v>
      </c>
      <c r="AR41" s="390">
        <f t="shared" si="80"/>
        <v>0.4</v>
      </c>
      <c r="AS41" s="390">
        <f t="shared" si="80"/>
        <v>0.4</v>
      </c>
      <c r="AT41" s="390">
        <f t="shared" si="80"/>
        <v>1.6</v>
      </c>
      <c r="AU41" s="390">
        <f t="shared" si="80"/>
        <v>1.6</v>
      </c>
      <c r="AV41" s="391">
        <f t="shared" si="80"/>
        <v>3</v>
      </c>
      <c r="AW41" s="390">
        <f t="shared" ref="AW41:BH41" si="81">IF($K41="","",IF($F41="Per Revenue Dollar",$K41*AW25,IF($F41="Per Unit",$K41*AW18,IF($F41="Fixed Dollar Per Month",IF($G41&lt;AW$8,$K41,0)))))</f>
        <v>3.5999999999999996</v>
      </c>
      <c r="AX41" s="390">
        <f t="shared" si="81"/>
        <v>5.3999999999999995</v>
      </c>
      <c r="AY41" s="390">
        <f t="shared" si="81"/>
        <v>9</v>
      </c>
      <c r="AZ41" s="390">
        <f t="shared" si="81"/>
        <v>18</v>
      </c>
      <c r="BA41" s="390">
        <f t="shared" si="81"/>
        <v>36</v>
      </c>
      <c r="BB41" s="390">
        <f t="shared" si="81"/>
        <v>36.36</v>
      </c>
      <c r="BC41" s="390">
        <f t="shared" si="81"/>
        <v>36.723599999999998</v>
      </c>
      <c r="BD41" s="390">
        <f t="shared" si="81"/>
        <v>37.090836000000003</v>
      </c>
      <c r="BE41" s="390">
        <f t="shared" si="81"/>
        <v>37.461744359999997</v>
      </c>
      <c r="BF41" s="390">
        <f t="shared" si="81"/>
        <v>37.836361803599999</v>
      </c>
      <c r="BG41" s="390">
        <f t="shared" si="81"/>
        <v>38.214725421635997</v>
      </c>
      <c r="BH41" s="391">
        <f t="shared" si="81"/>
        <v>38.59687267585236</v>
      </c>
      <c r="BI41" s="390">
        <f t="shared" ref="BI41:BT41" si="82">IF($L41="","",IF($F41="Per Revenue Dollar",$L41*BI25,IF($F41="Per Unit",$L41*BI18,IF($F41="Fixed Dollar Per Month",IF($G41&lt;BI$8,$L41,0)))))</f>
        <v>38.98284140261088</v>
      </c>
      <c r="BJ41" s="390">
        <f t="shared" si="82"/>
        <v>54</v>
      </c>
      <c r="BK41" s="390">
        <f t="shared" si="82"/>
        <v>72</v>
      </c>
      <c r="BL41" s="390">
        <f t="shared" si="82"/>
        <v>72</v>
      </c>
      <c r="BM41" s="390">
        <f t="shared" si="82"/>
        <v>72</v>
      </c>
      <c r="BN41" s="390">
        <f t="shared" si="82"/>
        <v>72</v>
      </c>
      <c r="BO41" s="390">
        <f t="shared" si="82"/>
        <v>72</v>
      </c>
      <c r="BP41" s="390">
        <f t="shared" si="82"/>
        <v>72</v>
      </c>
      <c r="BQ41" s="390">
        <f t="shared" si="82"/>
        <v>72</v>
      </c>
      <c r="BR41" s="390">
        <f t="shared" si="82"/>
        <v>72</v>
      </c>
      <c r="BS41" s="390">
        <f t="shared" si="82"/>
        <v>72</v>
      </c>
      <c r="BT41" s="391">
        <f t="shared" si="82"/>
        <v>81</v>
      </c>
      <c r="BU41" s="390">
        <f t="shared" ref="BU41:CF41" si="83">IF($M41="","",IF($F41="Per Revenue Dollar",$M41*BU25,IF($F41="Per Unit",$M41*BU18,IF($F41="Fixed Dollar Per Month",IF($G41&lt;BU$8,$M41,0)))))</f>
        <v>85</v>
      </c>
      <c r="BV41" s="390">
        <f t="shared" si="83"/>
        <v>93.5</v>
      </c>
      <c r="BW41" s="390">
        <f t="shared" si="83"/>
        <v>102.00000000000001</v>
      </c>
      <c r="BX41" s="390">
        <f t="shared" si="83"/>
        <v>102.00000000000001</v>
      </c>
      <c r="BY41" s="390">
        <f t="shared" si="83"/>
        <v>117.30000000000001</v>
      </c>
      <c r="BZ41" s="390">
        <f t="shared" si="83"/>
        <v>119.64600000000002</v>
      </c>
      <c r="CA41" s="390">
        <f t="shared" si="83"/>
        <v>122.03892000000002</v>
      </c>
      <c r="CB41" s="390">
        <f t="shared" si="83"/>
        <v>124.47969840000003</v>
      </c>
      <c r="CC41" s="390">
        <f t="shared" si="83"/>
        <v>126.96929236800003</v>
      </c>
      <c r="CD41" s="390">
        <f t="shared" si="83"/>
        <v>129.50867821536005</v>
      </c>
      <c r="CE41" s="390">
        <f t="shared" si="83"/>
        <v>132.09885177966723</v>
      </c>
      <c r="CF41" s="391">
        <f t="shared" si="83"/>
        <v>134.74082881526058</v>
      </c>
      <c r="CG41" s="390">
        <f t="shared" ref="CG41:CR41" si="84">IF($N41="","",IF($F41="Per Revenue Dollar",$N41*CG25,IF($F41="Per Unit",$N41*CG18,IF($F41="Fixed Dollar Per Month",IF($G41&lt;CG$8,$N41,0)))))</f>
        <v>129.35119566265013</v>
      </c>
      <c r="CH41" s="390">
        <f t="shared" si="84"/>
        <v>148.75387501204764</v>
      </c>
      <c r="CI41" s="390">
        <f t="shared" si="84"/>
        <v>151.7289525122886</v>
      </c>
      <c r="CJ41" s="390">
        <f t="shared" si="84"/>
        <v>154.76353156253438</v>
      </c>
      <c r="CK41" s="390">
        <f t="shared" si="84"/>
        <v>157.85880219378507</v>
      </c>
      <c r="CL41" s="390">
        <f t="shared" si="84"/>
        <v>161.01597823766076</v>
      </c>
      <c r="CM41" s="390">
        <f t="shared" si="84"/>
        <v>164.23629780241399</v>
      </c>
      <c r="CN41" s="390">
        <f t="shared" si="84"/>
        <v>167.52102375846226</v>
      </c>
      <c r="CO41" s="390">
        <f t="shared" si="84"/>
        <v>170.87144423363148</v>
      </c>
      <c r="CP41" s="390">
        <f t="shared" si="84"/>
        <v>174.28887311830411</v>
      </c>
      <c r="CQ41" s="390">
        <f t="shared" si="84"/>
        <v>191.71776043013455</v>
      </c>
      <c r="CR41" s="391">
        <f t="shared" si="84"/>
        <v>210.88953647314804</v>
      </c>
      <c r="CS41" s="390">
        <f t="shared" ref="CS41:DD41" si="85">IF($O41="","",IF($F41="Per Revenue Dollar",$O41*CS25,IF($F41="Per Unit",$O41*CS18,IF($F41="Fixed Dollar Per Month",IF($G41&lt;CS$8,$O41,0)))))</f>
        <v>217.47983448793391</v>
      </c>
      <c r="CT41" s="390">
        <f t="shared" si="85"/>
        <v>239.22781793672732</v>
      </c>
      <c r="CU41" s="390">
        <f t="shared" si="85"/>
        <v>263.15059973040007</v>
      </c>
      <c r="CV41" s="390">
        <f t="shared" si="85"/>
        <v>289.46565970344011</v>
      </c>
      <c r="CW41" s="390">
        <f t="shared" si="85"/>
        <v>318.41222567378412</v>
      </c>
      <c r="CX41" s="390">
        <f t="shared" si="85"/>
        <v>350.25344824116263</v>
      </c>
      <c r="CY41" s="390">
        <f t="shared" si="85"/>
        <v>385.27879306527888</v>
      </c>
      <c r="CZ41" s="390">
        <f t="shared" si="85"/>
        <v>423.80667237180677</v>
      </c>
      <c r="DA41" s="390">
        <f t="shared" si="85"/>
        <v>466.18733960898749</v>
      </c>
      <c r="DB41" s="390">
        <f t="shared" si="85"/>
        <v>475.51108640116729</v>
      </c>
      <c r="DC41" s="390">
        <f t="shared" si="85"/>
        <v>485.02130812919063</v>
      </c>
      <c r="DD41" s="391">
        <f t="shared" si="85"/>
        <v>494.7217342917744</v>
      </c>
    </row>
    <row r="42" spans="3:108" outlineLevel="1">
      <c r="D42" s="299"/>
      <c r="E42" s="344" t="str">
        <f>IF(E19="","","COGS - "&amp;E19)</f>
        <v>COGS - Hosted Analysis</v>
      </c>
      <c r="F42" s="516" t="s">
        <v>194</v>
      </c>
      <c r="G42" s="519">
        <v>43739</v>
      </c>
      <c r="I42" s="387">
        <v>0</v>
      </c>
      <c r="J42" s="520">
        <v>10000</v>
      </c>
      <c r="K42" s="520">
        <v>20000</v>
      </c>
      <c r="L42" s="520">
        <v>30000</v>
      </c>
      <c r="M42" s="520">
        <v>45000</v>
      </c>
      <c r="N42" s="520">
        <v>100000</v>
      </c>
      <c r="O42" s="520">
        <v>150000</v>
      </c>
      <c r="Q42" s="368">
        <f t="shared" si="67"/>
        <v>0</v>
      </c>
      <c r="R42" s="369">
        <f t="shared" si="68"/>
        <v>0</v>
      </c>
      <c r="S42" s="369">
        <f t="shared" si="69"/>
        <v>18333.333333333332</v>
      </c>
      <c r="T42" s="369">
        <f t="shared" si="70"/>
        <v>30000</v>
      </c>
      <c r="U42" s="369">
        <f t="shared" si="71"/>
        <v>45000</v>
      </c>
      <c r="V42" s="369">
        <f t="shared" si="72"/>
        <v>100000</v>
      </c>
      <c r="W42" s="369">
        <f t="shared" si="73"/>
        <v>150000</v>
      </c>
      <c r="X42" s="388"/>
      <c r="Y42" s="368">
        <v>0</v>
      </c>
      <c r="Z42" s="368">
        <v>0</v>
      </c>
      <c r="AA42" s="368">
        <v>0</v>
      </c>
      <c r="AB42" s="368">
        <v>0</v>
      </c>
      <c r="AC42" s="368">
        <v>0</v>
      </c>
      <c r="AD42" s="368">
        <v>0</v>
      </c>
      <c r="AE42" s="368">
        <v>0</v>
      </c>
      <c r="AF42" s="368">
        <v>0</v>
      </c>
      <c r="AG42" s="368">
        <v>0</v>
      </c>
      <c r="AH42" s="368">
        <v>0</v>
      </c>
      <c r="AI42" s="368">
        <v>0</v>
      </c>
      <c r="AJ42" s="368">
        <v>0</v>
      </c>
      <c r="AK42" s="389">
        <f t="shared" ref="AK42:AV42" si="86">IF($J42="","",IF($F42="Per Revenue Dollar",$J42*AK26,IF($F42="Per Unit",$J42*AK19,IF($F42="Fixed Dollar Per Month",IF($G42&lt;AK$8,$J42,0)))))</f>
        <v>0</v>
      </c>
      <c r="AL42" s="390">
        <f t="shared" si="86"/>
        <v>0</v>
      </c>
      <c r="AM42" s="390">
        <f t="shared" si="86"/>
        <v>0</v>
      </c>
      <c r="AN42" s="390">
        <f t="shared" si="86"/>
        <v>0</v>
      </c>
      <c r="AO42" s="390">
        <f t="shared" si="86"/>
        <v>0</v>
      </c>
      <c r="AP42" s="390">
        <f t="shared" si="86"/>
        <v>0</v>
      </c>
      <c r="AQ42" s="390">
        <f t="shared" si="86"/>
        <v>0</v>
      </c>
      <c r="AR42" s="390">
        <f t="shared" si="86"/>
        <v>0</v>
      </c>
      <c r="AS42" s="390">
        <f t="shared" si="86"/>
        <v>0</v>
      </c>
      <c r="AT42" s="390">
        <f t="shared" si="86"/>
        <v>0</v>
      </c>
      <c r="AU42" s="390">
        <f t="shared" si="86"/>
        <v>0</v>
      </c>
      <c r="AV42" s="391">
        <f t="shared" si="86"/>
        <v>0</v>
      </c>
      <c r="AW42" s="390">
        <f t="shared" ref="AW42:BH42" si="87">IF($K42="","",IF($F42="Per Revenue Dollar",$K42*AW26,IF($F42="Per Unit",$K42*AW19,IF($F42="Fixed Dollar Per Month",IF($G42&lt;AW$8,$K42,0)))))</f>
        <v>0</v>
      </c>
      <c r="AX42" s="390">
        <f t="shared" si="87"/>
        <v>20000</v>
      </c>
      <c r="AY42" s="390">
        <f t="shared" si="87"/>
        <v>20000</v>
      </c>
      <c r="AZ42" s="390">
        <f t="shared" si="87"/>
        <v>20000</v>
      </c>
      <c r="BA42" s="390">
        <f t="shared" si="87"/>
        <v>20000</v>
      </c>
      <c r="BB42" s="390">
        <f t="shared" si="87"/>
        <v>20000</v>
      </c>
      <c r="BC42" s="390">
        <f t="shared" si="87"/>
        <v>20000</v>
      </c>
      <c r="BD42" s="390">
        <f t="shared" si="87"/>
        <v>20000</v>
      </c>
      <c r="BE42" s="390">
        <f t="shared" si="87"/>
        <v>20000</v>
      </c>
      <c r="BF42" s="390">
        <f t="shared" si="87"/>
        <v>20000</v>
      </c>
      <c r="BG42" s="390">
        <f t="shared" si="87"/>
        <v>20000</v>
      </c>
      <c r="BH42" s="391">
        <f t="shared" si="87"/>
        <v>20000</v>
      </c>
      <c r="BI42" s="390">
        <f t="shared" ref="BI42:BT42" si="88">IF($L42="","",IF($F42="Per Revenue Dollar",$L42*BI26,IF($F42="Per Unit",$L42*BI19,IF($F42="Fixed Dollar Per Month",IF($G42&lt;BI$8,$L42,0)))))</f>
        <v>30000</v>
      </c>
      <c r="BJ42" s="390">
        <f t="shared" si="88"/>
        <v>30000</v>
      </c>
      <c r="BK42" s="390">
        <f t="shared" si="88"/>
        <v>30000</v>
      </c>
      <c r="BL42" s="390">
        <f t="shared" si="88"/>
        <v>30000</v>
      </c>
      <c r="BM42" s="390">
        <f t="shared" si="88"/>
        <v>30000</v>
      </c>
      <c r="BN42" s="390">
        <f t="shared" si="88"/>
        <v>30000</v>
      </c>
      <c r="BO42" s="390">
        <f t="shared" si="88"/>
        <v>30000</v>
      </c>
      <c r="BP42" s="390">
        <f t="shared" si="88"/>
        <v>30000</v>
      </c>
      <c r="BQ42" s="390">
        <f t="shared" si="88"/>
        <v>30000</v>
      </c>
      <c r="BR42" s="390">
        <f t="shared" si="88"/>
        <v>30000</v>
      </c>
      <c r="BS42" s="390">
        <f t="shared" si="88"/>
        <v>30000</v>
      </c>
      <c r="BT42" s="391">
        <f t="shared" si="88"/>
        <v>30000</v>
      </c>
      <c r="BU42" s="390">
        <f t="shared" ref="BU42:CF42" si="89">IF($M42="","",IF($F42="Per Revenue Dollar",$M42*BU26,IF($F42="Per Unit",$M42*BU19,IF($F42="Fixed Dollar Per Month",IF($G42&lt;BU$8,$M42,0)))))</f>
        <v>45000</v>
      </c>
      <c r="BV42" s="390">
        <f t="shared" si="89"/>
        <v>45000</v>
      </c>
      <c r="BW42" s="390">
        <f t="shared" si="89"/>
        <v>45000</v>
      </c>
      <c r="BX42" s="390">
        <f t="shared" si="89"/>
        <v>45000</v>
      </c>
      <c r="BY42" s="390">
        <f t="shared" si="89"/>
        <v>45000</v>
      </c>
      <c r="BZ42" s="390">
        <f t="shared" si="89"/>
        <v>45000</v>
      </c>
      <c r="CA42" s="390">
        <f t="shared" si="89"/>
        <v>45000</v>
      </c>
      <c r="CB42" s="390">
        <f t="shared" si="89"/>
        <v>45000</v>
      </c>
      <c r="CC42" s="390">
        <f t="shared" si="89"/>
        <v>45000</v>
      </c>
      <c r="CD42" s="390">
        <f t="shared" si="89"/>
        <v>45000</v>
      </c>
      <c r="CE42" s="390">
        <f t="shared" si="89"/>
        <v>45000</v>
      </c>
      <c r="CF42" s="391">
        <f t="shared" si="89"/>
        <v>45000</v>
      </c>
      <c r="CG42" s="390">
        <f t="shared" ref="CG42:CR42" si="90">IF($N42="","",IF($F42="Per Revenue Dollar",$N42*CG26,IF($F42="Per Unit",$N42*CG19,IF($F42="Fixed Dollar Per Month",IF($G42&lt;CG$8,$N42,0)))))</f>
        <v>100000</v>
      </c>
      <c r="CH42" s="390">
        <f t="shared" si="90"/>
        <v>100000</v>
      </c>
      <c r="CI42" s="390">
        <f t="shared" si="90"/>
        <v>100000</v>
      </c>
      <c r="CJ42" s="390">
        <f t="shared" si="90"/>
        <v>100000</v>
      </c>
      <c r="CK42" s="390">
        <f t="shared" si="90"/>
        <v>100000</v>
      </c>
      <c r="CL42" s="390">
        <f t="shared" si="90"/>
        <v>100000</v>
      </c>
      <c r="CM42" s="390">
        <f t="shared" si="90"/>
        <v>100000</v>
      </c>
      <c r="CN42" s="390">
        <f t="shared" si="90"/>
        <v>100000</v>
      </c>
      <c r="CO42" s="390">
        <f t="shared" si="90"/>
        <v>100000</v>
      </c>
      <c r="CP42" s="390">
        <f t="shared" si="90"/>
        <v>100000</v>
      </c>
      <c r="CQ42" s="390">
        <f t="shared" si="90"/>
        <v>100000</v>
      </c>
      <c r="CR42" s="391">
        <f t="shared" si="90"/>
        <v>100000</v>
      </c>
      <c r="CS42" s="390">
        <f t="shared" ref="CS42:DD42" si="91">IF($O42="","",IF($F42="Per Revenue Dollar",$O42*CS26,IF($F42="Per Unit",$O42*CS19,IF($F42="Fixed Dollar Per Month",IF($G42&lt;CS$8,$O42,0)))))</f>
        <v>150000</v>
      </c>
      <c r="CT42" s="390">
        <f t="shared" si="91"/>
        <v>150000</v>
      </c>
      <c r="CU42" s="390">
        <f t="shared" si="91"/>
        <v>150000</v>
      </c>
      <c r="CV42" s="390">
        <f t="shared" si="91"/>
        <v>150000</v>
      </c>
      <c r="CW42" s="390">
        <f t="shared" si="91"/>
        <v>150000</v>
      </c>
      <c r="CX42" s="390">
        <f t="shared" si="91"/>
        <v>150000</v>
      </c>
      <c r="CY42" s="390">
        <f t="shared" si="91"/>
        <v>150000</v>
      </c>
      <c r="CZ42" s="390">
        <f t="shared" si="91"/>
        <v>150000</v>
      </c>
      <c r="DA42" s="390">
        <f t="shared" si="91"/>
        <v>150000</v>
      </c>
      <c r="DB42" s="390">
        <f t="shared" si="91"/>
        <v>150000</v>
      </c>
      <c r="DC42" s="390">
        <f t="shared" si="91"/>
        <v>150000</v>
      </c>
      <c r="DD42" s="391">
        <f t="shared" si="91"/>
        <v>150000</v>
      </c>
    </row>
    <row r="43" spans="3:108" outlineLevel="1">
      <c r="D43" s="299"/>
      <c r="E43" s="344" t="str">
        <f>IF(E20="","","COGS - "&amp;E20)</f>
        <v>COGS - Stream 4</v>
      </c>
      <c r="F43" s="516"/>
      <c r="G43" s="518"/>
      <c r="I43" s="392"/>
      <c r="J43" s="520"/>
      <c r="K43" s="520"/>
      <c r="L43" s="520"/>
      <c r="M43" s="520"/>
      <c r="N43" s="520"/>
      <c r="O43" s="520"/>
      <c r="Q43" s="368">
        <f t="shared" si="67"/>
        <v>0</v>
      </c>
      <c r="R43" s="369">
        <f t="shared" si="68"/>
        <v>0</v>
      </c>
      <c r="S43" s="369">
        <f t="shared" si="69"/>
        <v>0</v>
      </c>
      <c r="T43" s="369">
        <f t="shared" si="70"/>
        <v>0</v>
      </c>
      <c r="U43" s="369">
        <f t="shared" si="71"/>
        <v>0</v>
      </c>
      <c r="V43" s="369">
        <f t="shared" si="72"/>
        <v>0</v>
      </c>
      <c r="W43" s="369">
        <f t="shared" si="73"/>
        <v>0</v>
      </c>
      <c r="X43" s="388"/>
      <c r="Y43" s="367" t="str">
        <f t="shared" ref="Y43:AJ43" si="92">IF($J43="","",IF($F43="Per Revenue Dollar",$J43*Y27,IF($F43="Per Unit",$J43*Y20,IF($F43="Fixed Dollar Per Month",IF($G43&lt;Y$8,$J43,0)))))</f>
        <v/>
      </c>
      <c r="Z43" s="367" t="str">
        <f t="shared" si="92"/>
        <v/>
      </c>
      <c r="AA43" s="367" t="str">
        <f t="shared" si="92"/>
        <v/>
      </c>
      <c r="AB43" s="367" t="str">
        <f t="shared" si="92"/>
        <v/>
      </c>
      <c r="AC43" s="367" t="str">
        <f t="shared" si="92"/>
        <v/>
      </c>
      <c r="AD43" s="367" t="str">
        <f t="shared" si="92"/>
        <v/>
      </c>
      <c r="AE43" s="367" t="str">
        <f t="shared" si="92"/>
        <v/>
      </c>
      <c r="AF43" s="367" t="str">
        <f t="shared" si="92"/>
        <v/>
      </c>
      <c r="AG43" s="367" t="str">
        <f t="shared" si="92"/>
        <v/>
      </c>
      <c r="AH43" s="367" t="str">
        <f t="shared" si="92"/>
        <v/>
      </c>
      <c r="AI43" s="367" t="str">
        <f t="shared" si="92"/>
        <v/>
      </c>
      <c r="AJ43" s="367" t="str">
        <f t="shared" si="92"/>
        <v/>
      </c>
      <c r="AK43" s="389" t="str">
        <f t="shared" ref="AK43:AV43" si="93">IF($J43="","",IF($F43="Per Revenue Dollar",$J43*AK27,IF($F43="Per Unit",$J43*AK20,IF($F43="Fixed Dollar Per Month",IF($G43&lt;AK$8,$J43,0)))))</f>
        <v/>
      </c>
      <c r="AL43" s="390" t="str">
        <f t="shared" si="93"/>
        <v/>
      </c>
      <c r="AM43" s="390" t="str">
        <f t="shared" si="93"/>
        <v/>
      </c>
      <c r="AN43" s="390" t="str">
        <f t="shared" si="93"/>
        <v/>
      </c>
      <c r="AO43" s="390" t="str">
        <f t="shared" si="93"/>
        <v/>
      </c>
      <c r="AP43" s="390" t="str">
        <f t="shared" si="93"/>
        <v/>
      </c>
      <c r="AQ43" s="390" t="str">
        <f t="shared" si="93"/>
        <v/>
      </c>
      <c r="AR43" s="390" t="str">
        <f t="shared" si="93"/>
        <v/>
      </c>
      <c r="AS43" s="390" t="str">
        <f t="shared" si="93"/>
        <v/>
      </c>
      <c r="AT43" s="390" t="str">
        <f t="shared" si="93"/>
        <v/>
      </c>
      <c r="AU43" s="390" t="str">
        <f t="shared" si="93"/>
        <v/>
      </c>
      <c r="AV43" s="391" t="str">
        <f t="shared" si="93"/>
        <v/>
      </c>
      <c r="AW43" s="390" t="str">
        <f t="shared" ref="AW43:BH43" si="94">IF($K43="","",IF($F43="Per Revenue Dollar",$K43*AW27,IF($F43="Per Unit",$K43*AW20,IF($F43="Fixed Dollar Per Month",IF($G43&lt;AW$8,$K43,0)))))</f>
        <v/>
      </c>
      <c r="AX43" s="390" t="str">
        <f t="shared" si="94"/>
        <v/>
      </c>
      <c r="AY43" s="390" t="str">
        <f t="shared" si="94"/>
        <v/>
      </c>
      <c r="AZ43" s="390" t="str">
        <f t="shared" si="94"/>
        <v/>
      </c>
      <c r="BA43" s="390" t="str">
        <f t="shared" si="94"/>
        <v/>
      </c>
      <c r="BB43" s="390" t="str">
        <f t="shared" si="94"/>
        <v/>
      </c>
      <c r="BC43" s="390" t="str">
        <f t="shared" si="94"/>
        <v/>
      </c>
      <c r="BD43" s="390" t="str">
        <f t="shared" si="94"/>
        <v/>
      </c>
      <c r="BE43" s="390" t="str">
        <f t="shared" si="94"/>
        <v/>
      </c>
      <c r="BF43" s="390" t="str">
        <f t="shared" si="94"/>
        <v/>
      </c>
      <c r="BG43" s="390" t="str">
        <f t="shared" si="94"/>
        <v/>
      </c>
      <c r="BH43" s="391" t="str">
        <f t="shared" si="94"/>
        <v/>
      </c>
      <c r="BI43" s="390" t="str">
        <f t="shared" ref="BI43:BT43" si="95">IF($L43="","",IF($F43="Per Revenue Dollar",$L43*BI27,IF($F43="Per Unit",$L43*BI20,IF($F43="Fixed Dollar Per Month",IF($G43&lt;BI$8,$L43,0)))))</f>
        <v/>
      </c>
      <c r="BJ43" s="390" t="str">
        <f t="shared" si="95"/>
        <v/>
      </c>
      <c r="BK43" s="390" t="str">
        <f t="shared" si="95"/>
        <v/>
      </c>
      <c r="BL43" s="390" t="str">
        <f t="shared" si="95"/>
        <v/>
      </c>
      <c r="BM43" s="390" t="str">
        <f t="shared" si="95"/>
        <v/>
      </c>
      <c r="BN43" s="390" t="str">
        <f t="shared" si="95"/>
        <v/>
      </c>
      <c r="BO43" s="390" t="str">
        <f t="shared" si="95"/>
        <v/>
      </c>
      <c r="BP43" s="390" t="str">
        <f t="shared" si="95"/>
        <v/>
      </c>
      <c r="BQ43" s="390" t="str">
        <f t="shared" si="95"/>
        <v/>
      </c>
      <c r="BR43" s="390" t="str">
        <f t="shared" si="95"/>
        <v/>
      </c>
      <c r="BS43" s="390" t="str">
        <f t="shared" si="95"/>
        <v/>
      </c>
      <c r="BT43" s="391" t="str">
        <f t="shared" si="95"/>
        <v/>
      </c>
      <c r="BU43" s="390" t="str">
        <f t="shared" ref="BU43:CF43" si="96">IF($M43="","",IF($F43="Per Revenue Dollar",$M43*BU27,IF($F43="Per Unit",$M43*BU20,IF($F43="Fixed Dollar Per Month",IF($G43&lt;BU$8,$M43,0)))))</f>
        <v/>
      </c>
      <c r="BV43" s="390" t="str">
        <f t="shared" si="96"/>
        <v/>
      </c>
      <c r="BW43" s="390" t="str">
        <f t="shared" si="96"/>
        <v/>
      </c>
      <c r="BX43" s="390" t="str">
        <f t="shared" si="96"/>
        <v/>
      </c>
      <c r="BY43" s="390" t="str">
        <f t="shared" si="96"/>
        <v/>
      </c>
      <c r="BZ43" s="390" t="str">
        <f t="shared" si="96"/>
        <v/>
      </c>
      <c r="CA43" s="390" t="str">
        <f t="shared" si="96"/>
        <v/>
      </c>
      <c r="CB43" s="390" t="str">
        <f t="shared" si="96"/>
        <v/>
      </c>
      <c r="CC43" s="390" t="str">
        <f t="shared" si="96"/>
        <v/>
      </c>
      <c r="CD43" s="390" t="str">
        <f t="shared" si="96"/>
        <v/>
      </c>
      <c r="CE43" s="390" t="str">
        <f t="shared" si="96"/>
        <v/>
      </c>
      <c r="CF43" s="391" t="str">
        <f t="shared" si="96"/>
        <v/>
      </c>
      <c r="CG43" s="390" t="str">
        <f t="shared" ref="CG43:CR43" si="97">IF($N43="","",IF($F43="Per Revenue Dollar",$N43*CG27,IF($F43="Per Unit",$N43*CG20,IF($F43="Fixed Dollar Per Month",IF($G43&lt;CG$8,$N43,0)))))</f>
        <v/>
      </c>
      <c r="CH43" s="390" t="str">
        <f t="shared" si="97"/>
        <v/>
      </c>
      <c r="CI43" s="390" t="str">
        <f t="shared" si="97"/>
        <v/>
      </c>
      <c r="CJ43" s="390" t="str">
        <f t="shared" si="97"/>
        <v/>
      </c>
      <c r="CK43" s="390" t="str">
        <f t="shared" si="97"/>
        <v/>
      </c>
      <c r="CL43" s="390" t="str">
        <f t="shared" si="97"/>
        <v/>
      </c>
      <c r="CM43" s="390" t="str">
        <f t="shared" si="97"/>
        <v/>
      </c>
      <c r="CN43" s="390" t="str">
        <f t="shared" si="97"/>
        <v/>
      </c>
      <c r="CO43" s="390" t="str">
        <f t="shared" si="97"/>
        <v/>
      </c>
      <c r="CP43" s="390" t="str">
        <f t="shared" si="97"/>
        <v/>
      </c>
      <c r="CQ43" s="390" t="str">
        <f t="shared" si="97"/>
        <v/>
      </c>
      <c r="CR43" s="391" t="str">
        <f t="shared" si="97"/>
        <v/>
      </c>
      <c r="CS43" s="390" t="str">
        <f t="shared" ref="CS43:DD43" si="98">IF($O43="","",IF($F43="Per Revenue Dollar",$O43*CS27,IF($F43="Per Unit",$O43*CS20,IF($F43="Fixed Dollar Per Month",IF($G43&lt;CS$8,$O43,0)))))</f>
        <v/>
      </c>
      <c r="CT43" s="390" t="str">
        <f t="shared" si="98"/>
        <v/>
      </c>
      <c r="CU43" s="390" t="str">
        <f t="shared" si="98"/>
        <v/>
      </c>
      <c r="CV43" s="390" t="str">
        <f t="shared" si="98"/>
        <v/>
      </c>
      <c r="CW43" s="390" t="str">
        <f t="shared" si="98"/>
        <v/>
      </c>
      <c r="CX43" s="390" t="str">
        <f t="shared" si="98"/>
        <v/>
      </c>
      <c r="CY43" s="390" t="str">
        <f t="shared" si="98"/>
        <v/>
      </c>
      <c r="CZ43" s="390" t="str">
        <f t="shared" si="98"/>
        <v/>
      </c>
      <c r="DA43" s="390" t="str">
        <f t="shared" si="98"/>
        <v/>
      </c>
      <c r="DB43" s="390" t="str">
        <f t="shared" si="98"/>
        <v/>
      </c>
      <c r="DC43" s="390" t="str">
        <f t="shared" si="98"/>
        <v/>
      </c>
      <c r="DD43" s="391" t="str">
        <f t="shared" si="98"/>
        <v/>
      </c>
    </row>
    <row r="44" spans="3:108" outlineLevel="1">
      <c r="D44" s="299"/>
      <c r="E44" s="344" t="str">
        <f>IF(E21="","","COGS - "&amp;E21)</f>
        <v>COGS - Stream 5</v>
      </c>
      <c r="F44" s="516"/>
      <c r="G44" s="518"/>
      <c r="I44" s="392"/>
      <c r="J44" s="520"/>
      <c r="K44" s="520"/>
      <c r="L44" s="520"/>
      <c r="M44" s="520"/>
      <c r="N44" s="520"/>
      <c r="O44" s="520"/>
      <c r="Q44" s="368">
        <f t="shared" si="67"/>
        <v>0</v>
      </c>
      <c r="R44" s="369">
        <f t="shared" si="68"/>
        <v>0</v>
      </c>
      <c r="S44" s="369">
        <f t="shared" si="69"/>
        <v>0</v>
      </c>
      <c r="T44" s="369">
        <f t="shared" si="70"/>
        <v>0</v>
      </c>
      <c r="U44" s="369">
        <f t="shared" si="71"/>
        <v>0</v>
      </c>
      <c r="V44" s="369">
        <f t="shared" si="72"/>
        <v>0</v>
      </c>
      <c r="W44" s="369">
        <f t="shared" si="73"/>
        <v>0</v>
      </c>
      <c r="X44" s="388"/>
      <c r="Y44" s="367" t="str">
        <f t="shared" ref="Y44:AJ44" si="99">IF($J44="","",IF($F44="Per Revenue Dollar",$J44*Y28,IF($F44="Per Unit",$J44*Y21,IF($F44="Fixed Dollar Per Month",IF($G44&lt;Y$8,$J44,0)))))</f>
        <v/>
      </c>
      <c r="Z44" s="367" t="str">
        <f t="shared" si="99"/>
        <v/>
      </c>
      <c r="AA44" s="367" t="str">
        <f t="shared" si="99"/>
        <v/>
      </c>
      <c r="AB44" s="367" t="str">
        <f t="shared" si="99"/>
        <v/>
      </c>
      <c r="AC44" s="367" t="str">
        <f t="shared" si="99"/>
        <v/>
      </c>
      <c r="AD44" s="367" t="str">
        <f t="shared" si="99"/>
        <v/>
      </c>
      <c r="AE44" s="367" t="str">
        <f t="shared" si="99"/>
        <v/>
      </c>
      <c r="AF44" s="367" t="str">
        <f t="shared" si="99"/>
        <v/>
      </c>
      <c r="AG44" s="367" t="str">
        <f t="shared" si="99"/>
        <v/>
      </c>
      <c r="AH44" s="367" t="str">
        <f t="shared" si="99"/>
        <v/>
      </c>
      <c r="AI44" s="367" t="str">
        <f t="shared" si="99"/>
        <v/>
      </c>
      <c r="AJ44" s="367" t="str">
        <f t="shared" si="99"/>
        <v/>
      </c>
      <c r="AK44" s="389" t="str">
        <f t="shared" ref="AK44:AV44" si="100">IF($J44="","",IF($F44="Per Revenue Dollar",$J44*AK28,IF($F44="Per Unit",$J44*AK21,IF($F44="Fixed Dollar Per Month",IF($G44&lt;AK$8,$J44,0)))))</f>
        <v/>
      </c>
      <c r="AL44" s="390" t="str">
        <f t="shared" si="100"/>
        <v/>
      </c>
      <c r="AM44" s="390" t="str">
        <f t="shared" si="100"/>
        <v/>
      </c>
      <c r="AN44" s="390" t="str">
        <f t="shared" si="100"/>
        <v/>
      </c>
      <c r="AO44" s="390" t="str">
        <f t="shared" si="100"/>
        <v/>
      </c>
      <c r="AP44" s="390" t="str">
        <f t="shared" si="100"/>
        <v/>
      </c>
      <c r="AQ44" s="390" t="str">
        <f t="shared" si="100"/>
        <v/>
      </c>
      <c r="AR44" s="390" t="str">
        <f t="shared" si="100"/>
        <v/>
      </c>
      <c r="AS44" s="390" t="str">
        <f t="shared" si="100"/>
        <v/>
      </c>
      <c r="AT44" s="390" t="str">
        <f t="shared" si="100"/>
        <v/>
      </c>
      <c r="AU44" s="390" t="str">
        <f t="shared" si="100"/>
        <v/>
      </c>
      <c r="AV44" s="391" t="str">
        <f t="shared" si="100"/>
        <v/>
      </c>
      <c r="AW44" s="390" t="str">
        <f t="shared" ref="AW44:BH44" si="101">IF($K44="","",IF($F44="Per Revenue Dollar",$K44*AW28,IF($F44="Per Unit",$K44*AW21,IF($F44="Fixed Dollar Per Month",IF($G44&lt;AW$8,$K44,0)))))</f>
        <v/>
      </c>
      <c r="AX44" s="390" t="str">
        <f t="shared" si="101"/>
        <v/>
      </c>
      <c r="AY44" s="390" t="str">
        <f t="shared" si="101"/>
        <v/>
      </c>
      <c r="AZ44" s="390" t="str">
        <f t="shared" si="101"/>
        <v/>
      </c>
      <c r="BA44" s="390" t="str">
        <f t="shared" si="101"/>
        <v/>
      </c>
      <c r="BB44" s="390" t="str">
        <f t="shared" si="101"/>
        <v/>
      </c>
      <c r="BC44" s="390" t="str">
        <f t="shared" si="101"/>
        <v/>
      </c>
      <c r="BD44" s="390" t="str">
        <f t="shared" si="101"/>
        <v/>
      </c>
      <c r="BE44" s="390" t="str">
        <f t="shared" si="101"/>
        <v/>
      </c>
      <c r="BF44" s="390" t="str">
        <f t="shared" si="101"/>
        <v/>
      </c>
      <c r="BG44" s="390" t="str">
        <f t="shared" si="101"/>
        <v/>
      </c>
      <c r="BH44" s="391" t="str">
        <f t="shared" si="101"/>
        <v/>
      </c>
      <c r="BI44" s="390" t="str">
        <f t="shared" ref="BI44:BT44" si="102">IF($L44="","",IF($F44="Per Revenue Dollar",$L44*BI28,IF($F44="Per Unit",$L44*BI21,IF($F44="Fixed Dollar Per Month",IF($G44&lt;BI$8,$L44,0)))))</f>
        <v/>
      </c>
      <c r="BJ44" s="390" t="str">
        <f t="shared" si="102"/>
        <v/>
      </c>
      <c r="BK44" s="390" t="str">
        <f t="shared" si="102"/>
        <v/>
      </c>
      <c r="BL44" s="390" t="str">
        <f t="shared" si="102"/>
        <v/>
      </c>
      <c r="BM44" s="390" t="str">
        <f t="shared" si="102"/>
        <v/>
      </c>
      <c r="BN44" s="390" t="str">
        <f t="shared" si="102"/>
        <v/>
      </c>
      <c r="BO44" s="390" t="str">
        <f t="shared" si="102"/>
        <v/>
      </c>
      <c r="BP44" s="390" t="str">
        <f t="shared" si="102"/>
        <v/>
      </c>
      <c r="BQ44" s="390" t="str">
        <f t="shared" si="102"/>
        <v/>
      </c>
      <c r="BR44" s="390" t="str">
        <f t="shared" si="102"/>
        <v/>
      </c>
      <c r="BS44" s="390" t="str">
        <f t="shared" si="102"/>
        <v/>
      </c>
      <c r="BT44" s="391" t="str">
        <f t="shared" si="102"/>
        <v/>
      </c>
      <c r="BU44" s="390" t="str">
        <f t="shared" ref="BU44:CF44" si="103">IF($M44="","",IF($F44="Per Revenue Dollar",$M44*BU28,IF($F44="Per Unit",$M44*BU21,IF($F44="Fixed Dollar Per Month",IF($G44&lt;BU$8,$M44,0)))))</f>
        <v/>
      </c>
      <c r="BV44" s="390" t="str">
        <f t="shared" si="103"/>
        <v/>
      </c>
      <c r="BW44" s="390" t="str">
        <f t="shared" si="103"/>
        <v/>
      </c>
      <c r="BX44" s="390" t="str">
        <f t="shared" si="103"/>
        <v/>
      </c>
      <c r="BY44" s="390" t="str">
        <f t="shared" si="103"/>
        <v/>
      </c>
      <c r="BZ44" s="390" t="str">
        <f t="shared" si="103"/>
        <v/>
      </c>
      <c r="CA44" s="390" t="str">
        <f t="shared" si="103"/>
        <v/>
      </c>
      <c r="CB44" s="390" t="str">
        <f t="shared" si="103"/>
        <v/>
      </c>
      <c r="CC44" s="390" t="str">
        <f t="shared" si="103"/>
        <v/>
      </c>
      <c r="CD44" s="390" t="str">
        <f t="shared" si="103"/>
        <v/>
      </c>
      <c r="CE44" s="390" t="str">
        <f t="shared" si="103"/>
        <v/>
      </c>
      <c r="CF44" s="391" t="str">
        <f t="shared" si="103"/>
        <v/>
      </c>
      <c r="CG44" s="390" t="str">
        <f t="shared" ref="CG44:CR44" si="104">IF($N44="","",IF($F44="Per Revenue Dollar",$N44*CG28,IF($F44="Per Unit",$N44*CG21,IF($F44="Fixed Dollar Per Month",IF($G44&lt;CG$8,$N44,0)))))</f>
        <v/>
      </c>
      <c r="CH44" s="390" t="str">
        <f t="shared" si="104"/>
        <v/>
      </c>
      <c r="CI44" s="390" t="str">
        <f t="shared" si="104"/>
        <v/>
      </c>
      <c r="CJ44" s="390" t="str">
        <f t="shared" si="104"/>
        <v/>
      </c>
      <c r="CK44" s="390" t="str">
        <f t="shared" si="104"/>
        <v/>
      </c>
      <c r="CL44" s="390" t="str">
        <f t="shared" si="104"/>
        <v/>
      </c>
      <c r="CM44" s="390" t="str">
        <f t="shared" si="104"/>
        <v/>
      </c>
      <c r="CN44" s="390" t="str">
        <f t="shared" si="104"/>
        <v/>
      </c>
      <c r="CO44" s="390" t="str">
        <f t="shared" si="104"/>
        <v/>
      </c>
      <c r="CP44" s="390" t="str">
        <f t="shared" si="104"/>
        <v/>
      </c>
      <c r="CQ44" s="390" t="str">
        <f t="shared" si="104"/>
        <v/>
      </c>
      <c r="CR44" s="391" t="str">
        <f t="shared" si="104"/>
        <v/>
      </c>
      <c r="CS44" s="390" t="str">
        <f t="shared" ref="CS44:DD44" si="105">IF($O44="","",IF($F44="Per Revenue Dollar",$O44*CS28,IF($F44="Per Unit",$O44*CS21,IF($F44="Fixed Dollar Per Month",IF($G44&lt;CS$8,$O44,0)))))</f>
        <v/>
      </c>
      <c r="CT44" s="390" t="str">
        <f t="shared" si="105"/>
        <v/>
      </c>
      <c r="CU44" s="390" t="str">
        <f t="shared" si="105"/>
        <v/>
      </c>
      <c r="CV44" s="390" t="str">
        <f t="shared" si="105"/>
        <v/>
      </c>
      <c r="CW44" s="390" t="str">
        <f t="shared" si="105"/>
        <v/>
      </c>
      <c r="CX44" s="390" t="str">
        <f t="shared" si="105"/>
        <v/>
      </c>
      <c r="CY44" s="390" t="str">
        <f t="shared" si="105"/>
        <v/>
      </c>
      <c r="CZ44" s="390" t="str">
        <f t="shared" si="105"/>
        <v/>
      </c>
      <c r="DA44" s="390" t="str">
        <f t="shared" si="105"/>
        <v/>
      </c>
      <c r="DB44" s="390" t="str">
        <f t="shared" si="105"/>
        <v/>
      </c>
      <c r="DC44" s="390" t="str">
        <f t="shared" si="105"/>
        <v/>
      </c>
      <c r="DD44" s="391" t="str">
        <f t="shared" si="105"/>
        <v/>
      </c>
    </row>
    <row r="45" spans="3:108" outlineLevel="1">
      <c r="D45" s="299"/>
      <c r="E45" s="393"/>
      <c r="I45" s="341"/>
      <c r="Q45" s="351"/>
      <c r="R45" s="352"/>
      <c r="S45" s="352"/>
      <c r="T45" s="352"/>
      <c r="U45" s="352"/>
      <c r="V45" s="352"/>
      <c r="W45" s="352"/>
      <c r="Y45" s="351" t="str">
        <f t="shared" ref="Y45:AJ45" si="106">IF($J45="","",IF($F45="Per Revenue Dollar",$J45*Y29,IF($F45="Per Unit",$J45*Y22,IF($F45="Fixed Dollar Per Month",IF($G45&lt;Y$8,$J45,0)))))</f>
        <v/>
      </c>
      <c r="Z45" s="351" t="str">
        <f t="shared" si="106"/>
        <v/>
      </c>
      <c r="AA45" s="351" t="str">
        <f t="shared" si="106"/>
        <v/>
      </c>
      <c r="AB45" s="351" t="str">
        <f t="shared" si="106"/>
        <v/>
      </c>
      <c r="AC45" s="351" t="str">
        <f t="shared" si="106"/>
        <v/>
      </c>
      <c r="AD45" s="351" t="str">
        <f t="shared" si="106"/>
        <v/>
      </c>
      <c r="AE45" s="351" t="str">
        <f t="shared" si="106"/>
        <v/>
      </c>
      <c r="AF45" s="351" t="str">
        <f t="shared" si="106"/>
        <v/>
      </c>
      <c r="AG45" s="351" t="str">
        <f t="shared" si="106"/>
        <v/>
      </c>
      <c r="AH45" s="351" t="str">
        <f t="shared" si="106"/>
        <v/>
      </c>
      <c r="AI45" s="351" t="str">
        <f t="shared" si="106"/>
        <v/>
      </c>
      <c r="AJ45" s="351" t="str">
        <f t="shared" si="106"/>
        <v/>
      </c>
      <c r="AK45" s="385" t="str">
        <f t="shared" ref="AK45:AV45" si="107">IF($J45="","",IF($F45="Per Revenue Dollar",$J45*AK29,IF($F45="Per Unit",$J45*AK22,IF($F45="Fixed Dollar Per Month",IF($G45&lt;AK$8,$J45,0)))))</f>
        <v/>
      </c>
      <c r="AL45" s="352" t="str">
        <f t="shared" si="107"/>
        <v/>
      </c>
      <c r="AM45" s="352" t="str">
        <f t="shared" si="107"/>
        <v/>
      </c>
      <c r="AN45" s="352" t="str">
        <f t="shared" si="107"/>
        <v/>
      </c>
      <c r="AO45" s="352" t="str">
        <f t="shared" si="107"/>
        <v/>
      </c>
      <c r="AP45" s="352" t="str">
        <f t="shared" si="107"/>
        <v/>
      </c>
      <c r="AQ45" s="352" t="str">
        <f t="shared" si="107"/>
        <v/>
      </c>
      <c r="AR45" s="352" t="str">
        <f t="shared" si="107"/>
        <v/>
      </c>
      <c r="AS45" s="352" t="str">
        <f t="shared" si="107"/>
        <v/>
      </c>
      <c r="AT45" s="352" t="str">
        <f t="shared" si="107"/>
        <v/>
      </c>
      <c r="AU45" s="352" t="str">
        <f t="shared" si="107"/>
        <v/>
      </c>
      <c r="AV45" s="386" t="str">
        <f t="shared" si="107"/>
        <v/>
      </c>
      <c r="AW45" s="352"/>
      <c r="AX45" s="352"/>
      <c r="AY45" s="352"/>
      <c r="AZ45" s="352"/>
      <c r="BA45" s="352"/>
      <c r="BB45" s="352"/>
      <c r="BC45" s="352"/>
      <c r="BD45" s="352"/>
      <c r="BE45" s="352"/>
      <c r="BF45" s="352"/>
      <c r="BG45" s="352"/>
      <c r="BH45" s="386"/>
      <c r="BI45" s="352"/>
      <c r="BJ45" s="352"/>
      <c r="BK45" s="352"/>
      <c r="BL45" s="352"/>
      <c r="BM45" s="352"/>
      <c r="BN45" s="352"/>
      <c r="BO45" s="352"/>
      <c r="BP45" s="352"/>
      <c r="BQ45" s="352"/>
      <c r="BR45" s="352"/>
      <c r="BS45" s="352"/>
      <c r="BT45" s="386"/>
      <c r="BU45" s="352"/>
      <c r="BV45" s="352"/>
      <c r="BW45" s="352"/>
      <c r="BX45" s="352"/>
      <c r="BY45" s="352"/>
      <c r="BZ45" s="352"/>
      <c r="CA45" s="352"/>
      <c r="CB45" s="352"/>
      <c r="CC45" s="352"/>
      <c r="CD45" s="352"/>
      <c r="CE45" s="352"/>
      <c r="CF45" s="386"/>
      <c r="CG45" s="352"/>
      <c r="CH45" s="352"/>
      <c r="CI45" s="352"/>
      <c r="CJ45" s="352"/>
      <c r="CK45" s="352"/>
      <c r="CL45" s="352"/>
      <c r="CM45" s="352"/>
      <c r="CN45" s="352"/>
      <c r="CO45" s="352"/>
      <c r="CP45" s="352"/>
      <c r="CQ45" s="352"/>
      <c r="CR45" s="386"/>
      <c r="CS45" s="352"/>
      <c r="CT45" s="352"/>
      <c r="CU45" s="352"/>
      <c r="CV45" s="352"/>
      <c r="CW45" s="352"/>
      <c r="CX45" s="352"/>
      <c r="CY45" s="352"/>
      <c r="CZ45" s="352"/>
      <c r="DA45" s="352"/>
      <c r="DB45" s="352"/>
      <c r="DC45" s="352"/>
      <c r="DD45" s="386"/>
    </row>
    <row r="46" spans="3:108">
      <c r="D46" s="299"/>
      <c r="E46" s="362"/>
      <c r="I46" s="341"/>
      <c r="Q46" s="363"/>
      <c r="R46" s="364"/>
      <c r="S46" s="364"/>
      <c r="T46" s="364"/>
      <c r="U46" s="364"/>
      <c r="V46" s="364"/>
      <c r="W46" s="364"/>
      <c r="Y46" s="394"/>
      <c r="Z46" s="394"/>
      <c r="AA46" s="394"/>
      <c r="AB46" s="394"/>
      <c r="AC46" s="394"/>
      <c r="AD46" s="394"/>
      <c r="AE46" s="394"/>
      <c r="AF46" s="394"/>
      <c r="AG46" s="394"/>
      <c r="AH46" s="394"/>
      <c r="AI46" s="394"/>
      <c r="AJ46" s="394"/>
      <c r="AK46" s="395"/>
      <c r="AL46" s="396"/>
      <c r="AM46" s="396"/>
      <c r="AN46" s="396"/>
      <c r="AO46" s="396"/>
      <c r="AP46" s="396"/>
      <c r="AQ46" s="396"/>
      <c r="AR46" s="396"/>
      <c r="AS46" s="396"/>
      <c r="AT46" s="396"/>
      <c r="AU46" s="396"/>
      <c r="AV46" s="397"/>
      <c r="AW46" s="396"/>
      <c r="AX46" s="396"/>
      <c r="AY46" s="396"/>
      <c r="AZ46" s="396"/>
      <c r="BA46" s="396"/>
      <c r="BB46" s="396"/>
      <c r="BC46" s="396"/>
      <c r="BD46" s="396"/>
      <c r="BE46" s="396"/>
      <c r="BF46" s="396"/>
      <c r="BG46" s="396"/>
      <c r="BH46" s="397"/>
      <c r="BI46" s="396"/>
      <c r="BJ46" s="396"/>
      <c r="BK46" s="396"/>
      <c r="BL46" s="396"/>
      <c r="BM46" s="396"/>
      <c r="BN46" s="396"/>
      <c r="BO46" s="396"/>
      <c r="BP46" s="396"/>
      <c r="BQ46" s="396"/>
      <c r="BR46" s="396"/>
      <c r="BS46" s="396"/>
      <c r="BT46" s="397"/>
      <c r="BU46" s="396"/>
      <c r="BV46" s="396"/>
      <c r="BW46" s="396"/>
      <c r="BX46" s="396"/>
      <c r="BY46" s="396"/>
      <c r="BZ46" s="396"/>
      <c r="CA46" s="396"/>
      <c r="CB46" s="396"/>
      <c r="CC46" s="396"/>
      <c r="CD46" s="396"/>
      <c r="CE46" s="396"/>
      <c r="CF46" s="397"/>
      <c r="CG46" s="396"/>
      <c r="CH46" s="396"/>
      <c r="CI46" s="396"/>
      <c r="CJ46" s="396"/>
      <c r="CK46" s="396"/>
      <c r="CL46" s="396"/>
      <c r="CM46" s="396"/>
      <c r="CN46" s="396"/>
      <c r="CO46" s="396"/>
      <c r="CP46" s="396"/>
      <c r="CQ46" s="396"/>
      <c r="CR46" s="397"/>
      <c r="CS46" s="396"/>
      <c r="CT46" s="396"/>
      <c r="CU46" s="396"/>
      <c r="CV46" s="396"/>
      <c r="CW46" s="396"/>
      <c r="CX46" s="396"/>
      <c r="CY46" s="396"/>
      <c r="CZ46" s="396"/>
      <c r="DA46" s="396"/>
      <c r="DB46" s="396"/>
      <c r="DC46" s="396"/>
      <c r="DD46" s="397"/>
    </row>
    <row r="47" spans="3:108" outlineLevel="1">
      <c r="D47" s="299"/>
      <c r="E47" s="374" t="s">
        <v>26</v>
      </c>
      <c r="I47" s="341"/>
      <c r="Q47" s="363"/>
      <c r="R47" s="364"/>
      <c r="S47" s="364"/>
      <c r="T47" s="364"/>
      <c r="U47" s="364"/>
      <c r="V47" s="364"/>
      <c r="W47" s="364"/>
      <c r="Y47" s="394"/>
      <c r="Z47" s="394"/>
      <c r="AA47" s="394"/>
      <c r="AB47" s="394"/>
      <c r="AC47" s="394"/>
      <c r="AD47" s="394"/>
      <c r="AE47" s="394"/>
      <c r="AF47" s="394"/>
      <c r="AG47" s="394"/>
      <c r="AH47" s="394"/>
      <c r="AI47" s="394"/>
      <c r="AJ47" s="394"/>
      <c r="AK47" s="395"/>
      <c r="AL47" s="396"/>
      <c r="AM47" s="396"/>
      <c r="AN47" s="396"/>
      <c r="AO47" s="396"/>
      <c r="AP47" s="396"/>
      <c r="AQ47" s="396"/>
      <c r="AR47" s="396"/>
      <c r="AS47" s="396"/>
      <c r="AT47" s="396"/>
      <c r="AU47" s="396"/>
      <c r="AV47" s="397"/>
      <c r="AW47" s="396"/>
      <c r="AX47" s="396"/>
      <c r="AY47" s="396"/>
      <c r="AZ47" s="396"/>
      <c r="BA47" s="396"/>
      <c r="BB47" s="396"/>
      <c r="BC47" s="396"/>
      <c r="BD47" s="396"/>
      <c r="BE47" s="396"/>
      <c r="BF47" s="396"/>
      <c r="BG47" s="396"/>
      <c r="BH47" s="397"/>
      <c r="BI47" s="396"/>
      <c r="BJ47" s="396"/>
      <c r="BK47" s="396"/>
      <c r="BL47" s="396"/>
      <c r="BM47" s="396"/>
      <c r="BN47" s="396"/>
      <c r="BO47" s="396"/>
      <c r="BP47" s="396"/>
      <c r="BQ47" s="396"/>
      <c r="BR47" s="396"/>
      <c r="BS47" s="396"/>
      <c r="BT47" s="397"/>
      <c r="BU47" s="396"/>
      <c r="BV47" s="396"/>
      <c r="BW47" s="396"/>
      <c r="BX47" s="396"/>
      <c r="BY47" s="396"/>
      <c r="BZ47" s="396"/>
      <c r="CA47" s="396"/>
      <c r="CB47" s="396"/>
      <c r="CC47" s="396"/>
      <c r="CD47" s="396"/>
      <c r="CE47" s="396"/>
      <c r="CF47" s="397"/>
      <c r="CG47" s="396"/>
      <c r="CH47" s="396"/>
      <c r="CI47" s="396"/>
      <c r="CJ47" s="396"/>
      <c r="CK47" s="396"/>
      <c r="CL47" s="396"/>
      <c r="CM47" s="396"/>
      <c r="CN47" s="396"/>
      <c r="CO47" s="396"/>
      <c r="CP47" s="396"/>
      <c r="CQ47" s="396"/>
      <c r="CR47" s="397"/>
      <c r="CS47" s="396"/>
      <c r="CT47" s="396"/>
      <c r="CU47" s="396"/>
      <c r="CV47" s="396"/>
      <c r="CW47" s="396"/>
      <c r="CX47" s="396"/>
      <c r="CY47" s="396"/>
      <c r="CZ47" s="396"/>
      <c r="DA47" s="396"/>
      <c r="DB47" s="396"/>
      <c r="DC47" s="396"/>
      <c r="DD47" s="397"/>
    </row>
    <row r="48" spans="3:108" ht="13.25" customHeight="1" outlineLevel="1">
      <c r="D48" s="299"/>
      <c r="E48" s="344" t="str">
        <f>E40</f>
        <v>COGS - Software Subscription</v>
      </c>
      <c r="F48" s="398" t="str">
        <f>IF(F40="","",F40)</f>
        <v>Per Revenue Dollar</v>
      </c>
      <c r="G48" s="398"/>
      <c r="I48" s="372"/>
      <c r="J48" s="390"/>
      <c r="K48" s="390"/>
      <c r="L48" s="390"/>
      <c r="M48" s="390"/>
      <c r="N48" s="390"/>
      <c r="O48" s="390"/>
      <c r="Q48" s="346">
        <f t="shared" si="35"/>
        <v>480</v>
      </c>
      <c r="R48" s="347">
        <f t="shared" ref="R48:R52" si="108">SUM(AK48:AV48)</f>
        <v>200531.25</v>
      </c>
      <c r="S48" s="347">
        <f t="shared" ref="S48:S52" si="109">SUM(AW48:BH48)</f>
        <v>699085.05894404207</v>
      </c>
      <c r="T48" s="347">
        <f t="shared" ref="T48:T52" si="110">SUM(BI48:BT48)</f>
        <v>671982.08800067031</v>
      </c>
      <c r="U48" s="347">
        <f t="shared" ref="U48:U52" si="111">SUM(BU48:CF48)</f>
        <v>1308658.7569057816</v>
      </c>
      <c r="V48" s="347">
        <f t="shared" ref="V48:V52" si="112">SUM(CG48:CR48)</f>
        <v>5157551.5168394372</v>
      </c>
      <c r="W48" s="347">
        <f t="shared" ref="W48:W52" si="113">SUM(CS48:DD48)</f>
        <v>16536399.550866444</v>
      </c>
      <c r="Y48" s="399"/>
      <c r="Z48" s="399"/>
      <c r="AA48" s="399"/>
      <c r="AB48" s="399">
        <v>50</v>
      </c>
      <c r="AC48" s="399">
        <v>50</v>
      </c>
      <c r="AD48" s="399">
        <v>50</v>
      </c>
      <c r="AE48" s="399">
        <v>55</v>
      </c>
      <c r="AF48" s="399">
        <v>55</v>
      </c>
      <c r="AG48" s="399">
        <v>55</v>
      </c>
      <c r="AH48" s="399">
        <v>55</v>
      </c>
      <c r="AI48" s="399">
        <v>55</v>
      </c>
      <c r="AJ48" s="399">
        <v>55</v>
      </c>
      <c r="AK48" s="400">
        <f t="shared" ref="AK48:AV48" si="114">IF($J40="","",IF($F48="Per Revenue Dollar",$J40*AK31,IF($F48="Per Unit",$J40*AK17,IF($F48="Fixed Dollar Per Month",IF($G40&lt;AK$8,$J40,0)))))</f>
        <v>37.5</v>
      </c>
      <c r="AL48" s="401">
        <f t="shared" si="114"/>
        <v>93.75</v>
      </c>
      <c r="AM48" s="401">
        <f t="shared" si="114"/>
        <v>150</v>
      </c>
      <c r="AN48" s="401">
        <f t="shared" si="114"/>
        <v>450</v>
      </c>
      <c r="AO48" s="401">
        <f t="shared" si="114"/>
        <v>1350</v>
      </c>
      <c r="AP48" s="401">
        <f t="shared" si="114"/>
        <v>4050</v>
      </c>
      <c r="AQ48" s="401">
        <f t="shared" si="114"/>
        <v>8100</v>
      </c>
      <c r="AR48" s="401">
        <f t="shared" si="114"/>
        <v>16200</v>
      </c>
      <c r="AS48" s="401">
        <f t="shared" si="114"/>
        <v>24300</v>
      </c>
      <c r="AT48" s="401">
        <f t="shared" si="114"/>
        <v>36450</v>
      </c>
      <c r="AU48" s="401">
        <f t="shared" si="114"/>
        <v>54675</v>
      </c>
      <c r="AV48" s="402">
        <f t="shared" si="114"/>
        <v>54675</v>
      </c>
      <c r="AW48" s="401">
        <f t="shared" ref="AW48:BH48" si="115">IF($J40="","",IF($F48="Per Revenue Dollar",$K40*AW31,IF($F48="Per Unit",$J40*AW17,IF($F48="Fixed Dollar Per Month",IF($G40&lt;AW$8,$J40,0)))))</f>
        <v>52123.500000000015</v>
      </c>
      <c r="AX48" s="401">
        <f t="shared" si="115"/>
        <v>53165.970000000016</v>
      </c>
      <c r="AY48" s="401">
        <f t="shared" si="115"/>
        <v>54229.289400000016</v>
      </c>
      <c r="AZ48" s="401">
        <f t="shared" si="115"/>
        <v>55313.87518800002</v>
      </c>
      <c r="BA48" s="401">
        <f t="shared" si="115"/>
        <v>56420.15269176002</v>
      </c>
      <c r="BB48" s="401">
        <f t="shared" si="115"/>
        <v>57548.555745595222</v>
      </c>
      <c r="BC48" s="401">
        <f t="shared" si="115"/>
        <v>58699.526860507132</v>
      </c>
      <c r="BD48" s="401">
        <f t="shared" si="115"/>
        <v>59873.517397717274</v>
      </c>
      <c r="BE48" s="401">
        <f t="shared" si="115"/>
        <v>61070.98774567162</v>
      </c>
      <c r="BF48" s="401">
        <f t="shared" si="115"/>
        <v>62292.407500585054</v>
      </c>
      <c r="BG48" s="401">
        <f t="shared" si="115"/>
        <v>63538.255650596759</v>
      </c>
      <c r="BH48" s="402">
        <f t="shared" si="115"/>
        <v>64809.020763608693</v>
      </c>
      <c r="BI48" s="401">
        <f t="shared" ref="BI48:BT48" si="116">IF($J40="","",IF($F48="Per Revenue Dollar",$L40*BI31,IF($F48="Per Unit",$J40*BI17,IF($F48="Fixed Dollar Per Month",IF($G40&lt;BI$8,$J40,0)))))</f>
        <v>51867.15784804499</v>
      </c>
      <c r="BJ48" s="401">
        <f t="shared" si="116"/>
        <v>52904.501005005892</v>
      </c>
      <c r="BK48" s="401">
        <f t="shared" si="116"/>
        <v>53962.591025106012</v>
      </c>
      <c r="BL48" s="401">
        <f t="shared" si="116"/>
        <v>55041.842845608131</v>
      </c>
      <c r="BM48" s="401">
        <f t="shared" si="116"/>
        <v>56142.679702520298</v>
      </c>
      <c r="BN48" s="401">
        <f t="shared" si="116"/>
        <v>57265.533296570698</v>
      </c>
      <c r="BO48" s="401">
        <f t="shared" si="116"/>
        <v>57322.798829867264</v>
      </c>
      <c r="BP48" s="401">
        <f t="shared" si="116"/>
        <v>57380.121628697125</v>
      </c>
      <c r="BQ48" s="401">
        <f t="shared" si="116"/>
        <v>57437.50175032582</v>
      </c>
      <c r="BR48" s="401">
        <f t="shared" si="116"/>
        <v>57494.939252076147</v>
      </c>
      <c r="BS48" s="401">
        <f t="shared" si="116"/>
        <v>57552.434191328211</v>
      </c>
      <c r="BT48" s="402">
        <f t="shared" si="116"/>
        <v>57609.98662551953</v>
      </c>
      <c r="BU48" s="401">
        <f t="shared" ref="BU48:CF48" si="117">IF($J40="","",IF($F48="Per Revenue Dollar",$M40*BU31,IF($F48="Per Unit",$J40*BU17,IF($F48="Fixed Dollar Per Month",IF($G40&lt;BU$8,$J40,0)))))</f>
        <v>47056.758835510351</v>
      </c>
      <c r="BV48" s="401">
        <f t="shared" si="117"/>
        <v>47103.815594345855</v>
      </c>
      <c r="BW48" s="401">
        <f t="shared" si="117"/>
        <v>48045.891906232784</v>
      </c>
      <c r="BX48" s="401">
        <f t="shared" si="117"/>
        <v>57655.070287479335</v>
      </c>
      <c r="BY48" s="401">
        <f t="shared" si="117"/>
        <v>69186.084344975199</v>
      </c>
      <c r="BZ48" s="401">
        <f t="shared" si="117"/>
        <v>83023.301213970233</v>
      </c>
      <c r="CA48" s="401">
        <f t="shared" si="117"/>
        <v>99627.961456764271</v>
      </c>
      <c r="CB48" s="401">
        <f t="shared" si="117"/>
        <v>119553.55374811713</v>
      </c>
      <c r="CC48" s="401">
        <f t="shared" si="117"/>
        <v>143464.26449774057</v>
      </c>
      <c r="CD48" s="401">
        <f t="shared" si="117"/>
        <v>172157.11739728868</v>
      </c>
      <c r="CE48" s="401">
        <f t="shared" si="117"/>
        <v>206588.54087674641</v>
      </c>
      <c r="CF48" s="402">
        <f t="shared" si="117"/>
        <v>215196.39674661082</v>
      </c>
      <c r="CG48" s="401">
        <f t="shared" ref="CG48:CR48" si="118">IF($J40="","",IF($F48="Per Revenue Dollar",$N40*CG31,IF($F48="Per Unit",$J40*CG17,IF($F48="Fixed Dollar Per Month",IF($G40&lt;CG$8,$J40,0)))))</f>
        <v>183992.91921835224</v>
      </c>
      <c r="CH48" s="401">
        <f t="shared" si="118"/>
        <v>220791.5030620227</v>
      </c>
      <c r="CI48" s="401">
        <f t="shared" si="118"/>
        <v>229991.14902294028</v>
      </c>
      <c r="CJ48" s="401">
        <f t="shared" si="118"/>
        <v>275989.37882752839</v>
      </c>
      <c r="CK48" s="401">
        <f t="shared" si="118"/>
        <v>331187.25459303404</v>
      </c>
      <c r="CL48" s="401">
        <f t="shared" si="118"/>
        <v>344986.72353441047</v>
      </c>
      <c r="CM48" s="401">
        <f t="shared" si="118"/>
        <v>413984.06824129249</v>
      </c>
      <c r="CN48" s="401">
        <f t="shared" si="118"/>
        <v>496780.88188955112</v>
      </c>
      <c r="CO48" s="401">
        <f t="shared" si="118"/>
        <v>517480.08530161571</v>
      </c>
      <c r="CP48" s="401">
        <f t="shared" si="118"/>
        <v>620976.1023619388</v>
      </c>
      <c r="CQ48" s="401">
        <f t="shared" si="118"/>
        <v>745171.32283432677</v>
      </c>
      <c r="CR48" s="402">
        <f t="shared" si="118"/>
        <v>776220.12795242365</v>
      </c>
      <c r="CS48" s="401">
        <f t="shared" ref="CS48:DD48" si="119">IF($J40="","",IF($F48="Per Revenue Dollar",$O40*CS31,IF($F48="Per Unit",$J40*CS17,IF($F48="Fixed Dollar Per Month",IF($G40&lt;CS$8,$J40,0)))))</f>
        <v>589927.29724384181</v>
      </c>
      <c r="CT48" s="401">
        <f t="shared" si="119"/>
        <v>707912.75669261045</v>
      </c>
      <c r="CU48" s="401">
        <f t="shared" si="119"/>
        <v>737409.1215548024</v>
      </c>
      <c r="CV48" s="401">
        <f t="shared" si="119"/>
        <v>884890.94586576265</v>
      </c>
      <c r="CW48" s="401">
        <f t="shared" si="119"/>
        <v>1061869.1350389156</v>
      </c>
      <c r="CX48" s="401">
        <f t="shared" si="119"/>
        <v>1106113.6823322037</v>
      </c>
      <c r="CY48" s="401">
        <f t="shared" si="119"/>
        <v>1327336.4187986441</v>
      </c>
      <c r="CZ48" s="401">
        <f t="shared" si="119"/>
        <v>1592803.7025583731</v>
      </c>
      <c r="DA48" s="401">
        <f t="shared" si="119"/>
        <v>1659170.5234983054</v>
      </c>
      <c r="DB48" s="401">
        <f t="shared" si="119"/>
        <v>1991004.6281979659</v>
      </c>
      <c r="DC48" s="401">
        <f t="shared" si="119"/>
        <v>2389205.5538375597</v>
      </c>
      <c r="DD48" s="402">
        <f t="shared" si="119"/>
        <v>2488755.7852474581</v>
      </c>
    </row>
    <row r="49" spans="3:108" ht="13.25" customHeight="1" outlineLevel="1">
      <c r="D49" s="299"/>
      <c r="E49" s="344" t="str">
        <f>E41</f>
        <v>COGS - Add on Subscription</v>
      </c>
      <c r="F49" s="398" t="str">
        <f>IF(F41="","",F41)</f>
        <v>Per Unit</v>
      </c>
      <c r="G49" s="398"/>
      <c r="I49" s="372"/>
      <c r="J49" s="390"/>
      <c r="K49" s="390"/>
      <c r="L49" s="390"/>
      <c r="M49" s="390"/>
      <c r="N49" s="390"/>
      <c r="O49" s="390"/>
      <c r="Q49" s="346">
        <f t="shared" si="35"/>
        <v>0</v>
      </c>
      <c r="R49" s="347">
        <f t="shared" si="108"/>
        <v>7.4</v>
      </c>
      <c r="S49" s="347">
        <f t="shared" si="109"/>
        <v>371.42682251232037</v>
      </c>
      <c r="T49" s="347">
        <f t="shared" si="110"/>
        <v>913.31426822512321</v>
      </c>
      <c r="U49" s="347">
        <f t="shared" si="111"/>
        <v>1634.4497289156329</v>
      </c>
      <c r="V49" s="347">
        <f t="shared" si="112"/>
        <v>2478.7465887463263</v>
      </c>
      <c r="W49" s="347">
        <f t="shared" si="113"/>
        <v>5878.0220261888717</v>
      </c>
      <c r="Y49" s="399"/>
      <c r="Z49" s="399"/>
      <c r="AA49" s="399"/>
      <c r="AB49" s="399"/>
      <c r="AC49" s="399"/>
      <c r="AD49" s="399"/>
      <c r="AE49" s="399"/>
      <c r="AF49" s="399"/>
      <c r="AG49" s="399"/>
      <c r="AH49" s="399"/>
      <c r="AI49" s="399"/>
      <c r="AJ49" s="399"/>
      <c r="AK49" s="400">
        <f t="shared" ref="AK49:AV49" si="120">IF($J41="","",IF($F49="Per Revenue Dollar",$J41*AK32,IF($F49="Per Unit",$J41*AK18,IF($F49="Fixed Dollar Per Month",IF($G41&lt;AK$8,$J41,0)))))</f>
        <v>0</v>
      </c>
      <c r="AL49" s="401">
        <f t="shared" si="120"/>
        <v>0</v>
      </c>
      <c r="AM49" s="401">
        <f t="shared" si="120"/>
        <v>0</v>
      </c>
      <c r="AN49" s="401">
        <f t="shared" si="120"/>
        <v>0</v>
      </c>
      <c r="AO49" s="401">
        <f t="shared" si="120"/>
        <v>0</v>
      </c>
      <c r="AP49" s="401">
        <f t="shared" si="120"/>
        <v>0</v>
      </c>
      <c r="AQ49" s="401">
        <f t="shared" si="120"/>
        <v>0.4</v>
      </c>
      <c r="AR49" s="401">
        <f t="shared" si="120"/>
        <v>0.4</v>
      </c>
      <c r="AS49" s="401">
        <f t="shared" si="120"/>
        <v>0.4</v>
      </c>
      <c r="AT49" s="401">
        <f t="shared" si="120"/>
        <v>1.6</v>
      </c>
      <c r="AU49" s="401">
        <f t="shared" si="120"/>
        <v>1.6</v>
      </c>
      <c r="AV49" s="402">
        <f t="shared" si="120"/>
        <v>3</v>
      </c>
      <c r="AW49" s="401">
        <f t="shared" ref="AW49:BH49" si="121">IF($J41="","",IF($F49="Per Revenue Dollar",$K41*AW32,IF($F49="Per Unit",$J41*AW18,IF($F49="Fixed Dollar Per Month",IF($G41&lt;AW$8,$J41,0)))))</f>
        <v>4</v>
      </c>
      <c r="AX49" s="401">
        <f t="shared" si="121"/>
        <v>6</v>
      </c>
      <c r="AY49" s="401">
        <f t="shared" si="121"/>
        <v>10</v>
      </c>
      <c r="AZ49" s="401">
        <f t="shared" si="121"/>
        <v>20</v>
      </c>
      <c r="BA49" s="401">
        <f t="shared" si="121"/>
        <v>40</v>
      </c>
      <c r="BB49" s="401">
        <f t="shared" si="121"/>
        <v>40.400000000000006</v>
      </c>
      <c r="BC49" s="401">
        <f t="shared" si="121"/>
        <v>40.804000000000002</v>
      </c>
      <c r="BD49" s="401">
        <f t="shared" si="121"/>
        <v>41.212040000000002</v>
      </c>
      <c r="BE49" s="401">
        <f t="shared" si="121"/>
        <v>41.624160400000001</v>
      </c>
      <c r="BF49" s="401">
        <f t="shared" si="121"/>
        <v>42.040402004000001</v>
      </c>
      <c r="BG49" s="401">
        <f t="shared" si="121"/>
        <v>42.460806024040004</v>
      </c>
      <c r="BH49" s="402">
        <f t="shared" si="121"/>
        <v>42.885414084280399</v>
      </c>
      <c r="BI49" s="401">
        <f t="shared" ref="BI49:BT49" si="122">IF($J41="","",IF($F49="Per Revenue Dollar",$L41*BI32,IF($F49="Per Unit",$J41*BI18,IF($F49="Fixed Dollar Per Month",IF($G41&lt;BI$8,$J41,0)))))</f>
        <v>43.314268225123207</v>
      </c>
      <c r="BJ49" s="401">
        <f t="shared" si="122"/>
        <v>60</v>
      </c>
      <c r="BK49" s="401">
        <f t="shared" si="122"/>
        <v>80</v>
      </c>
      <c r="BL49" s="401">
        <f t="shared" si="122"/>
        <v>80</v>
      </c>
      <c r="BM49" s="401">
        <f t="shared" si="122"/>
        <v>80</v>
      </c>
      <c r="BN49" s="401">
        <f t="shared" si="122"/>
        <v>80</v>
      </c>
      <c r="BO49" s="401">
        <f t="shared" si="122"/>
        <v>80</v>
      </c>
      <c r="BP49" s="401">
        <f t="shared" si="122"/>
        <v>80</v>
      </c>
      <c r="BQ49" s="401">
        <f t="shared" si="122"/>
        <v>80</v>
      </c>
      <c r="BR49" s="401">
        <f t="shared" si="122"/>
        <v>80</v>
      </c>
      <c r="BS49" s="401">
        <f t="shared" si="122"/>
        <v>80</v>
      </c>
      <c r="BT49" s="402">
        <f t="shared" si="122"/>
        <v>90</v>
      </c>
      <c r="BU49" s="401">
        <f t="shared" ref="BU49:CF49" si="123">IF($J41="","",IF($F49="Per Revenue Dollar",$M41*BU32,IF($F49="Per Unit",$J41*BU18,IF($F49="Fixed Dollar Per Month",IF($G41&lt;BU$8,$J41,0)))))</f>
        <v>100</v>
      </c>
      <c r="BV49" s="401">
        <f t="shared" si="123"/>
        <v>110</v>
      </c>
      <c r="BW49" s="401">
        <f t="shared" si="123"/>
        <v>120</v>
      </c>
      <c r="BX49" s="401">
        <f t="shared" si="123"/>
        <v>120</v>
      </c>
      <c r="BY49" s="401">
        <f t="shared" si="123"/>
        <v>138</v>
      </c>
      <c r="BZ49" s="401">
        <f t="shared" si="123"/>
        <v>140.76000000000002</v>
      </c>
      <c r="CA49" s="401">
        <f t="shared" si="123"/>
        <v>143.57520000000002</v>
      </c>
      <c r="CB49" s="401">
        <f t="shared" si="123"/>
        <v>146.44670400000004</v>
      </c>
      <c r="CC49" s="401">
        <f t="shared" si="123"/>
        <v>149.37563808000002</v>
      </c>
      <c r="CD49" s="401">
        <f t="shared" si="123"/>
        <v>152.36315084160003</v>
      </c>
      <c r="CE49" s="401">
        <f t="shared" si="123"/>
        <v>155.41041385843204</v>
      </c>
      <c r="CF49" s="402">
        <f t="shared" si="123"/>
        <v>158.51862213560068</v>
      </c>
      <c r="CG49" s="401">
        <f t="shared" ref="CG49:CR49" si="124">IF($J41="","",IF($F49="Per Revenue Dollar",$N41*CG32,IF($F49="Per Unit",$J41*CG18,IF($F49="Fixed Dollar Per Month",IF($G41&lt;CG$8,$J41,0)))))</f>
        <v>161.68899457831267</v>
      </c>
      <c r="CH49" s="401">
        <f t="shared" si="124"/>
        <v>185.94234376505958</v>
      </c>
      <c r="CI49" s="401">
        <f t="shared" si="124"/>
        <v>189.66119064036076</v>
      </c>
      <c r="CJ49" s="401">
        <f t="shared" si="124"/>
        <v>193.45441445316797</v>
      </c>
      <c r="CK49" s="401">
        <f t="shared" si="124"/>
        <v>197.32350274223134</v>
      </c>
      <c r="CL49" s="401">
        <f t="shared" si="124"/>
        <v>201.26997279707598</v>
      </c>
      <c r="CM49" s="401">
        <f t="shared" si="124"/>
        <v>205.29537225301749</v>
      </c>
      <c r="CN49" s="401">
        <f t="shared" si="124"/>
        <v>209.40127969807781</v>
      </c>
      <c r="CO49" s="401">
        <f t="shared" si="124"/>
        <v>213.58930529203937</v>
      </c>
      <c r="CP49" s="401">
        <f t="shared" si="124"/>
        <v>217.86109139788016</v>
      </c>
      <c r="CQ49" s="401">
        <f t="shared" si="124"/>
        <v>239.6472005376682</v>
      </c>
      <c r="CR49" s="402">
        <f t="shared" si="124"/>
        <v>263.61192059143508</v>
      </c>
      <c r="CS49" s="401">
        <f t="shared" ref="CS49:DD49" si="125">IF($J41="","",IF($F49="Per Revenue Dollar",$O41*CS32,IF($F49="Per Unit",$J41*CS18,IF($F49="Fixed Dollar Per Month",IF($G41&lt;CS$8,$J41,0)))))</f>
        <v>289.97311265057857</v>
      </c>
      <c r="CT49" s="401">
        <f t="shared" si="125"/>
        <v>318.9704239156365</v>
      </c>
      <c r="CU49" s="401">
        <f t="shared" si="125"/>
        <v>350.86746630720017</v>
      </c>
      <c r="CV49" s="401">
        <f t="shared" si="125"/>
        <v>385.9542129379202</v>
      </c>
      <c r="CW49" s="401">
        <f t="shared" si="125"/>
        <v>424.54963423171222</v>
      </c>
      <c r="CX49" s="401">
        <f t="shared" si="125"/>
        <v>467.00459765488353</v>
      </c>
      <c r="CY49" s="401">
        <f t="shared" si="125"/>
        <v>513.70505742037187</v>
      </c>
      <c r="CZ49" s="401">
        <f t="shared" si="125"/>
        <v>565.07556316240914</v>
      </c>
      <c r="DA49" s="401">
        <f t="shared" si="125"/>
        <v>621.58311947865013</v>
      </c>
      <c r="DB49" s="401">
        <f t="shared" si="125"/>
        <v>634.01478186822305</v>
      </c>
      <c r="DC49" s="401">
        <f t="shared" si="125"/>
        <v>646.69507750558751</v>
      </c>
      <c r="DD49" s="402">
        <f t="shared" si="125"/>
        <v>659.62897905569935</v>
      </c>
    </row>
    <row r="50" spans="3:108" ht="13.25" customHeight="1" outlineLevel="1">
      <c r="D50" s="299"/>
      <c r="E50" s="344" t="str">
        <f>E42</f>
        <v>COGS - Hosted Analysis</v>
      </c>
      <c r="F50" s="398" t="str">
        <f>IF(F42="","",F42)</f>
        <v>Fixed Dollar Per Month</v>
      </c>
      <c r="G50" s="398"/>
      <c r="I50" s="372"/>
      <c r="J50" s="390"/>
      <c r="K50" s="390"/>
      <c r="L50" s="390"/>
      <c r="M50" s="390"/>
      <c r="N50" s="390"/>
      <c r="O50" s="390"/>
      <c r="Q50" s="346">
        <f t="shared" si="35"/>
        <v>0</v>
      </c>
      <c r="R50" s="347">
        <f t="shared" si="108"/>
        <v>0</v>
      </c>
      <c r="S50" s="347">
        <f t="shared" si="109"/>
        <v>110000</v>
      </c>
      <c r="T50" s="347">
        <f t="shared" si="110"/>
        <v>120000</v>
      </c>
      <c r="U50" s="347">
        <f t="shared" si="111"/>
        <v>120000</v>
      </c>
      <c r="V50" s="347">
        <f t="shared" si="112"/>
        <v>120000</v>
      </c>
      <c r="W50" s="347">
        <f t="shared" si="113"/>
        <v>120000</v>
      </c>
      <c r="Y50" s="399"/>
      <c r="Z50" s="399"/>
      <c r="AA50" s="399"/>
      <c r="AB50" s="399"/>
      <c r="AC50" s="399"/>
      <c r="AD50" s="399"/>
      <c r="AE50" s="399"/>
      <c r="AF50" s="399"/>
      <c r="AG50" s="399"/>
      <c r="AH50" s="399"/>
      <c r="AI50" s="399"/>
      <c r="AJ50" s="399"/>
      <c r="AK50" s="400">
        <f t="shared" ref="AK50:AV50" si="126">IF($J42="","",IF($F50="Per Revenue Dollar",$J42*AK33,IF($F50="Per Unit",$J42*AK19,IF($F50="Fixed Dollar Per Month",IF($G42&lt;AK$8,$J42,0)))))</f>
        <v>0</v>
      </c>
      <c r="AL50" s="401">
        <f t="shared" si="126"/>
        <v>0</v>
      </c>
      <c r="AM50" s="401">
        <f t="shared" si="126"/>
        <v>0</v>
      </c>
      <c r="AN50" s="401">
        <f t="shared" si="126"/>
        <v>0</v>
      </c>
      <c r="AO50" s="401">
        <f t="shared" si="126"/>
        <v>0</v>
      </c>
      <c r="AP50" s="401">
        <f t="shared" si="126"/>
        <v>0</v>
      </c>
      <c r="AQ50" s="401">
        <f t="shared" si="126"/>
        <v>0</v>
      </c>
      <c r="AR50" s="401">
        <f t="shared" si="126"/>
        <v>0</v>
      </c>
      <c r="AS50" s="401">
        <f t="shared" si="126"/>
        <v>0</v>
      </c>
      <c r="AT50" s="401">
        <f t="shared" si="126"/>
        <v>0</v>
      </c>
      <c r="AU50" s="401">
        <f t="shared" si="126"/>
        <v>0</v>
      </c>
      <c r="AV50" s="402">
        <f t="shared" si="126"/>
        <v>0</v>
      </c>
      <c r="AW50" s="401">
        <f t="shared" ref="AW50:BH50" si="127">IF($J42="","",IF($F50="Per Revenue Dollar",$K42*AW33,IF($F50="Per Unit",$J42*AW19,IF($F50="Fixed Dollar Per Month",IF($G42&lt;AW$8,$J42,0)))))</f>
        <v>0</v>
      </c>
      <c r="AX50" s="401">
        <f t="shared" si="127"/>
        <v>10000</v>
      </c>
      <c r="AY50" s="401">
        <f t="shared" si="127"/>
        <v>10000</v>
      </c>
      <c r="AZ50" s="401">
        <f t="shared" si="127"/>
        <v>10000</v>
      </c>
      <c r="BA50" s="401">
        <f t="shared" si="127"/>
        <v>10000</v>
      </c>
      <c r="BB50" s="401">
        <f t="shared" si="127"/>
        <v>10000</v>
      </c>
      <c r="BC50" s="401">
        <f t="shared" si="127"/>
        <v>10000</v>
      </c>
      <c r="BD50" s="401">
        <f t="shared" si="127"/>
        <v>10000</v>
      </c>
      <c r="BE50" s="401">
        <f t="shared" si="127"/>
        <v>10000</v>
      </c>
      <c r="BF50" s="401">
        <f t="shared" si="127"/>
        <v>10000</v>
      </c>
      <c r="BG50" s="401">
        <f t="shared" si="127"/>
        <v>10000</v>
      </c>
      <c r="BH50" s="402">
        <f t="shared" si="127"/>
        <v>10000</v>
      </c>
      <c r="BI50" s="401">
        <f t="shared" ref="BI50:BT50" si="128">IF($J42="","",IF($F50="Per Revenue Dollar",$L42*BI33,IF($F50="Per Unit",$J42*BI19,IF($F50="Fixed Dollar Per Month",IF($G42&lt;BI$8,$J42,0)))))</f>
        <v>10000</v>
      </c>
      <c r="BJ50" s="401">
        <f t="shared" si="128"/>
        <v>10000</v>
      </c>
      <c r="BK50" s="401">
        <f t="shared" si="128"/>
        <v>10000</v>
      </c>
      <c r="BL50" s="401">
        <f t="shared" si="128"/>
        <v>10000</v>
      </c>
      <c r="BM50" s="401">
        <f t="shared" si="128"/>
        <v>10000</v>
      </c>
      <c r="BN50" s="401">
        <f t="shared" si="128"/>
        <v>10000</v>
      </c>
      <c r="BO50" s="401">
        <f t="shared" si="128"/>
        <v>10000</v>
      </c>
      <c r="BP50" s="401">
        <f t="shared" si="128"/>
        <v>10000</v>
      </c>
      <c r="BQ50" s="401">
        <f t="shared" si="128"/>
        <v>10000</v>
      </c>
      <c r="BR50" s="401">
        <f t="shared" si="128"/>
        <v>10000</v>
      </c>
      <c r="BS50" s="401">
        <f t="shared" si="128"/>
        <v>10000</v>
      </c>
      <c r="BT50" s="402">
        <f t="shared" si="128"/>
        <v>10000</v>
      </c>
      <c r="BU50" s="401">
        <f t="shared" ref="BU50:CF50" si="129">IF($J42="","",IF($F50="Per Revenue Dollar",$M42*BU33,IF($F50="Per Unit",$J42*BU19,IF($F50="Fixed Dollar Per Month",IF($G42&lt;BU$8,$J42,0)))))</f>
        <v>10000</v>
      </c>
      <c r="BV50" s="401">
        <f t="shared" si="129"/>
        <v>10000</v>
      </c>
      <c r="BW50" s="401">
        <f t="shared" si="129"/>
        <v>10000</v>
      </c>
      <c r="BX50" s="401">
        <f t="shared" si="129"/>
        <v>10000</v>
      </c>
      <c r="BY50" s="401">
        <f t="shared" si="129"/>
        <v>10000</v>
      </c>
      <c r="BZ50" s="401">
        <f t="shared" si="129"/>
        <v>10000</v>
      </c>
      <c r="CA50" s="401">
        <f t="shared" si="129"/>
        <v>10000</v>
      </c>
      <c r="CB50" s="401">
        <f t="shared" si="129"/>
        <v>10000</v>
      </c>
      <c r="CC50" s="401">
        <f t="shared" si="129"/>
        <v>10000</v>
      </c>
      <c r="CD50" s="401">
        <f t="shared" si="129"/>
        <v>10000</v>
      </c>
      <c r="CE50" s="401">
        <f t="shared" si="129"/>
        <v>10000</v>
      </c>
      <c r="CF50" s="402">
        <f t="shared" si="129"/>
        <v>10000</v>
      </c>
      <c r="CG50" s="401">
        <f t="shared" ref="CG50:CR50" si="130">IF($J42="","",IF($F50="Per Revenue Dollar",$N42*CG33,IF($F50="Per Unit",$J42*CG19,IF($F50="Fixed Dollar Per Month",IF($G42&lt;CG$8,$J42,0)))))</f>
        <v>10000</v>
      </c>
      <c r="CH50" s="401">
        <f t="shared" si="130"/>
        <v>10000</v>
      </c>
      <c r="CI50" s="401">
        <f t="shared" si="130"/>
        <v>10000</v>
      </c>
      <c r="CJ50" s="401">
        <f t="shared" si="130"/>
        <v>10000</v>
      </c>
      <c r="CK50" s="401">
        <f t="shared" si="130"/>
        <v>10000</v>
      </c>
      <c r="CL50" s="401">
        <f t="shared" si="130"/>
        <v>10000</v>
      </c>
      <c r="CM50" s="401">
        <f t="shared" si="130"/>
        <v>10000</v>
      </c>
      <c r="CN50" s="401">
        <f t="shared" si="130"/>
        <v>10000</v>
      </c>
      <c r="CO50" s="401">
        <f t="shared" si="130"/>
        <v>10000</v>
      </c>
      <c r="CP50" s="401">
        <f t="shared" si="130"/>
        <v>10000</v>
      </c>
      <c r="CQ50" s="401">
        <f t="shared" si="130"/>
        <v>10000</v>
      </c>
      <c r="CR50" s="402">
        <f t="shared" si="130"/>
        <v>10000</v>
      </c>
      <c r="CS50" s="401">
        <f t="shared" ref="CS50:DD50" si="131">IF($J42="","",IF($F50="Per Revenue Dollar",$O42*CS33,IF($F50="Per Unit",$J42*CS19,IF($F50="Fixed Dollar Per Month",IF($G42&lt;CS$8,$J42,0)))))</f>
        <v>10000</v>
      </c>
      <c r="CT50" s="401">
        <f t="shared" si="131"/>
        <v>10000</v>
      </c>
      <c r="CU50" s="401">
        <f t="shared" si="131"/>
        <v>10000</v>
      </c>
      <c r="CV50" s="401">
        <f t="shared" si="131"/>
        <v>10000</v>
      </c>
      <c r="CW50" s="401">
        <f t="shared" si="131"/>
        <v>10000</v>
      </c>
      <c r="CX50" s="401">
        <f t="shared" si="131"/>
        <v>10000</v>
      </c>
      <c r="CY50" s="401">
        <f t="shared" si="131"/>
        <v>10000</v>
      </c>
      <c r="CZ50" s="401">
        <f t="shared" si="131"/>
        <v>10000</v>
      </c>
      <c r="DA50" s="401">
        <f t="shared" si="131"/>
        <v>10000</v>
      </c>
      <c r="DB50" s="401">
        <f t="shared" si="131"/>
        <v>10000</v>
      </c>
      <c r="DC50" s="401">
        <f t="shared" si="131"/>
        <v>10000</v>
      </c>
      <c r="DD50" s="402">
        <f t="shared" si="131"/>
        <v>10000</v>
      </c>
    </row>
    <row r="51" spans="3:108" ht="13.25" customHeight="1" outlineLevel="1">
      <c r="D51" s="299"/>
      <c r="E51" s="344" t="str">
        <f>E43</f>
        <v>COGS - Stream 4</v>
      </c>
      <c r="F51" s="398" t="str">
        <f>IF(F43="","",F43)</f>
        <v/>
      </c>
      <c r="G51" s="398"/>
      <c r="I51" s="372"/>
      <c r="J51" s="390"/>
      <c r="K51" s="390"/>
      <c r="L51" s="390"/>
      <c r="M51" s="390"/>
      <c r="N51" s="390"/>
      <c r="O51" s="390"/>
      <c r="Q51" s="346">
        <f t="shared" si="35"/>
        <v>0</v>
      </c>
      <c r="R51" s="347">
        <f t="shared" si="108"/>
        <v>0</v>
      </c>
      <c r="S51" s="347">
        <f t="shared" si="109"/>
        <v>0</v>
      </c>
      <c r="T51" s="347">
        <f t="shared" si="110"/>
        <v>0</v>
      </c>
      <c r="U51" s="347">
        <f t="shared" si="111"/>
        <v>0</v>
      </c>
      <c r="V51" s="347">
        <f t="shared" si="112"/>
        <v>0</v>
      </c>
      <c r="W51" s="347">
        <f t="shared" si="113"/>
        <v>0</v>
      </c>
      <c r="Y51" s="399" t="str">
        <f t="shared" ref="Y51:BD51" si="132">Y43</f>
        <v/>
      </c>
      <c r="Z51" s="399" t="str">
        <f t="shared" si="132"/>
        <v/>
      </c>
      <c r="AA51" s="399" t="str">
        <f t="shared" si="132"/>
        <v/>
      </c>
      <c r="AB51" s="399" t="str">
        <f t="shared" si="132"/>
        <v/>
      </c>
      <c r="AC51" s="399" t="str">
        <f t="shared" si="132"/>
        <v/>
      </c>
      <c r="AD51" s="399" t="str">
        <f t="shared" si="132"/>
        <v/>
      </c>
      <c r="AE51" s="399" t="str">
        <f t="shared" si="132"/>
        <v/>
      </c>
      <c r="AF51" s="399" t="str">
        <f t="shared" si="132"/>
        <v/>
      </c>
      <c r="AG51" s="399" t="str">
        <f t="shared" si="132"/>
        <v/>
      </c>
      <c r="AH51" s="399" t="str">
        <f t="shared" si="132"/>
        <v/>
      </c>
      <c r="AI51" s="399" t="str">
        <f t="shared" si="132"/>
        <v/>
      </c>
      <c r="AJ51" s="399" t="str">
        <f t="shared" si="132"/>
        <v/>
      </c>
      <c r="AK51" s="400" t="str">
        <f t="shared" si="132"/>
        <v/>
      </c>
      <c r="AL51" s="401" t="str">
        <f t="shared" si="132"/>
        <v/>
      </c>
      <c r="AM51" s="401" t="str">
        <f t="shared" si="132"/>
        <v/>
      </c>
      <c r="AN51" s="401" t="str">
        <f t="shared" si="132"/>
        <v/>
      </c>
      <c r="AO51" s="401" t="str">
        <f t="shared" si="132"/>
        <v/>
      </c>
      <c r="AP51" s="401" t="str">
        <f t="shared" si="132"/>
        <v/>
      </c>
      <c r="AQ51" s="401" t="str">
        <f t="shared" si="132"/>
        <v/>
      </c>
      <c r="AR51" s="401" t="str">
        <f t="shared" si="132"/>
        <v/>
      </c>
      <c r="AS51" s="401" t="str">
        <f t="shared" si="132"/>
        <v/>
      </c>
      <c r="AT51" s="401" t="str">
        <f t="shared" si="132"/>
        <v/>
      </c>
      <c r="AU51" s="401" t="str">
        <f t="shared" si="132"/>
        <v/>
      </c>
      <c r="AV51" s="402" t="str">
        <f t="shared" si="132"/>
        <v/>
      </c>
      <c r="AW51" s="401" t="str">
        <f t="shared" si="132"/>
        <v/>
      </c>
      <c r="AX51" s="401" t="str">
        <f t="shared" si="132"/>
        <v/>
      </c>
      <c r="AY51" s="401" t="str">
        <f t="shared" si="132"/>
        <v/>
      </c>
      <c r="AZ51" s="401" t="str">
        <f t="shared" si="132"/>
        <v/>
      </c>
      <c r="BA51" s="401" t="str">
        <f t="shared" si="132"/>
        <v/>
      </c>
      <c r="BB51" s="401" t="str">
        <f t="shared" si="132"/>
        <v/>
      </c>
      <c r="BC51" s="401" t="str">
        <f t="shared" si="132"/>
        <v/>
      </c>
      <c r="BD51" s="401" t="str">
        <f t="shared" si="132"/>
        <v/>
      </c>
      <c r="BE51" s="401" t="str">
        <f t="shared" ref="BE51:CJ51" si="133">BE43</f>
        <v/>
      </c>
      <c r="BF51" s="401" t="str">
        <f t="shared" si="133"/>
        <v/>
      </c>
      <c r="BG51" s="401" t="str">
        <f t="shared" si="133"/>
        <v/>
      </c>
      <c r="BH51" s="402" t="str">
        <f t="shared" si="133"/>
        <v/>
      </c>
      <c r="BI51" s="401" t="str">
        <f t="shared" si="133"/>
        <v/>
      </c>
      <c r="BJ51" s="401" t="str">
        <f t="shared" si="133"/>
        <v/>
      </c>
      <c r="BK51" s="401" t="str">
        <f t="shared" si="133"/>
        <v/>
      </c>
      <c r="BL51" s="401" t="str">
        <f t="shared" si="133"/>
        <v/>
      </c>
      <c r="BM51" s="401" t="str">
        <f t="shared" si="133"/>
        <v/>
      </c>
      <c r="BN51" s="401" t="str">
        <f t="shared" si="133"/>
        <v/>
      </c>
      <c r="BO51" s="401" t="str">
        <f t="shared" si="133"/>
        <v/>
      </c>
      <c r="BP51" s="401" t="str">
        <f t="shared" si="133"/>
        <v/>
      </c>
      <c r="BQ51" s="401" t="str">
        <f t="shared" si="133"/>
        <v/>
      </c>
      <c r="BR51" s="401" t="str">
        <f t="shared" si="133"/>
        <v/>
      </c>
      <c r="BS51" s="401" t="str">
        <f t="shared" si="133"/>
        <v/>
      </c>
      <c r="BT51" s="402" t="str">
        <f t="shared" si="133"/>
        <v/>
      </c>
      <c r="BU51" s="401" t="str">
        <f t="shared" si="133"/>
        <v/>
      </c>
      <c r="BV51" s="401" t="str">
        <f t="shared" si="133"/>
        <v/>
      </c>
      <c r="BW51" s="401" t="str">
        <f t="shared" si="133"/>
        <v/>
      </c>
      <c r="BX51" s="401" t="str">
        <f t="shared" si="133"/>
        <v/>
      </c>
      <c r="BY51" s="401" t="str">
        <f t="shared" si="133"/>
        <v/>
      </c>
      <c r="BZ51" s="401" t="str">
        <f t="shared" si="133"/>
        <v/>
      </c>
      <c r="CA51" s="401" t="str">
        <f t="shared" si="133"/>
        <v/>
      </c>
      <c r="CB51" s="401" t="str">
        <f t="shared" si="133"/>
        <v/>
      </c>
      <c r="CC51" s="401" t="str">
        <f t="shared" si="133"/>
        <v/>
      </c>
      <c r="CD51" s="401" t="str">
        <f t="shared" si="133"/>
        <v/>
      </c>
      <c r="CE51" s="401" t="str">
        <f t="shared" si="133"/>
        <v/>
      </c>
      <c r="CF51" s="402" t="str">
        <f t="shared" si="133"/>
        <v/>
      </c>
      <c r="CG51" s="401" t="str">
        <f t="shared" si="133"/>
        <v/>
      </c>
      <c r="CH51" s="401" t="str">
        <f t="shared" si="133"/>
        <v/>
      </c>
      <c r="CI51" s="401" t="str">
        <f t="shared" si="133"/>
        <v/>
      </c>
      <c r="CJ51" s="401" t="str">
        <f t="shared" si="133"/>
        <v/>
      </c>
      <c r="CK51" s="401" t="str">
        <f t="shared" ref="CK51:DD51" si="134">CK43</f>
        <v/>
      </c>
      <c r="CL51" s="401" t="str">
        <f t="shared" si="134"/>
        <v/>
      </c>
      <c r="CM51" s="401" t="str">
        <f t="shared" si="134"/>
        <v/>
      </c>
      <c r="CN51" s="401" t="str">
        <f t="shared" si="134"/>
        <v/>
      </c>
      <c r="CO51" s="401" t="str">
        <f t="shared" si="134"/>
        <v/>
      </c>
      <c r="CP51" s="401" t="str">
        <f t="shared" si="134"/>
        <v/>
      </c>
      <c r="CQ51" s="401" t="str">
        <f t="shared" si="134"/>
        <v/>
      </c>
      <c r="CR51" s="402" t="str">
        <f t="shared" si="134"/>
        <v/>
      </c>
      <c r="CS51" s="401" t="str">
        <f t="shared" si="134"/>
        <v/>
      </c>
      <c r="CT51" s="401" t="str">
        <f t="shared" si="134"/>
        <v/>
      </c>
      <c r="CU51" s="401" t="str">
        <f t="shared" si="134"/>
        <v/>
      </c>
      <c r="CV51" s="401" t="str">
        <f t="shared" si="134"/>
        <v/>
      </c>
      <c r="CW51" s="401" t="str">
        <f t="shared" si="134"/>
        <v/>
      </c>
      <c r="CX51" s="401" t="str">
        <f t="shared" si="134"/>
        <v/>
      </c>
      <c r="CY51" s="401" t="str">
        <f t="shared" si="134"/>
        <v/>
      </c>
      <c r="CZ51" s="401" t="str">
        <f t="shared" si="134"/>
        <v/>
      </c>
      <c r="DA51" s="401" t="str">
        <f t="shared" si="134"/>
        <v/>
      </c>
      <c r="DB51" s="401" t="str">
        <f t="shared" si="134"/>
        <v/>
      </c>
      <c r="DC51" s="401" t="str">
        <f t="shared" si="134"/>
        <v/>
      </c>
      <c r="DD51" s="402" t="str">
        <f t="shared" si="134"/>
        <v/>
      </c>
    </row>
    <row r="52" spans="3:108" ht="13.25" customHeight="1" outlineLevel="1">
      <c r="D52" s="299"/>
      <c r="E52" s="344" t="str">
        <f>E44</f>
        <v>COGS - Stream 5</v>
      </c>
      <c r="F52" s="398" t="str">
        <f>IF(F44="","",F44)</f>
        <v/>
      </c>
      <c r="G52" s="398"/>
      <c r="I52" s="372"/>
      <c r="J52" s="390"/>
      <c r="K52" s="390"/>
      <c r="L52" s="390"/>
      <c r="M52" s="390"/>
      <c r="N52" s="390"/>
      <c r="O52" s="390"/>
      <c r="Q52" s="346">
        <f t="shared" si="35"/>
        <v>0</v>
      </c>
      <c r="R52" s="347">
        <f t="shared" si="108"/>
        <v>0</v>
      </c>
      <c r="S52" s="347">
        <f t="shared" si="109"/>
        <v>0</v>
      </c>
      <c r="T52" s="347">
        <f t="shared" si="110"/>
        <v>0</v>
      </c>
      <c r="U52" s="347">
        <f t="shared" si="111"/>
        <v>0</v>
      </c>
      <c r="V52" s="347">
        <f t="shared" si="112"/>
        <v>0</v>
      </c>
      <c r="W52" s="347">
        <f t="shared" si="113"/>
        <v>0</v>
      </c>
      <c r="Y52" s="399" t="str">
        <f t="shared" ref="Y52:BD52" si="135">Y44</f>
        <v/>
      </c>
      <c r="Z52" s="399" t="str">
        <f t="shared" si="135"/>
        <v/>
      </c>
      <c r="AA52" s="399" t="str">
        <f t="shared" si="135"/>
        <v/>
      </c>
      <c r="AB52" s="399" t="str">
        <f t="shared" si="135"/>
        <v/>
      </c>
      <c r="AC52" s="399" t="str">
        <f t="shared" si="135"/>
        <v/>
      </c>
      <c r="AD52" s="399" t="str">
        <f t="shared" si="135"/>
        <v/>
      </c>
      <c r="AE52" s="399" t="str">
        <f t="shared" si="135"/>
        <v/>
      </c>
      <c r="AF52" s="399" t="str">
        <f t="shared" si="135"/>
        <v/>
      </c>
      <c r="AG52" s="399" t="str">
        <f t="shared" si="135"/>
        <v/>
      </c>
      <c r="AH52" s="399" t="str">
        <f t="shared" si="135"/>
        <v/>
      </c>
      <c r="AI52" s="399" t="str">
        <f t="shared" si="135"/>
        <v/>
      </c>
      <c r="AJ52" s="399" t="str">
        <f t="shared" si="135"/>
        <v/>
      </c>
      <c r="AK52" s="400" t="str">
        <f t="shared" si="135"/>
        <v/>
      </c>
      <c r="AL52" s="401" t="str">
        <f t="shared" si="135"/>
        <v/>
      </c>
      <c r="AM52" s="401" t="str">
        <f t="shared" si="135"/>
        <v/>
      </c>
      <c r="AN52" s="401" t="str">
        <f t="shared" si="135"/>
        <v/>
      </c>
      <c r="AO52" s="401" t="str">
        <f t="shared" si="135"/>
        <v/>
      </c>
      <c r="AP52" s="401" t="str">
        <f t="shared" si="135"/>
        <v/>
      </c>
      <c r="AQ52" s="401" t="str">
        <f t="shared" si="135"/>
        <v/>
      </c>
      <c r="AR52" s="401" t="str">
        <f t="shared" si="135"/>
        <v/>
      </c>
      <c r="AS52" s="401" t="str">
        <f t="shared" si="135"/>
        <v/>
      </c>
      <c r="AT52" s="401" t="str">
        <f t="shared" si="135"/>
        <v/>
      </c>
      <c r="AU52" s="401" t="str">
        <f t="shared" si="135"/>
        <v/>
      </c>
      <c r="AV52" s="402" t="str">
        <f t="shared" si="135"/>
        <v/>
      </c>
      <c r="AW52" s="401" t="str">
        <f t="shared" si="135"/>
        <v/>
      </c>
      <c r="AX52" s="401" t="str">
        <f t="shared" si="135"/>
        <v/>
      </c>
      <c r="AY52" s="401" t="str">
        <f t="shared" si="135"/>
        <v/>
      </c>
      <c r="AZ52" s="401" t="str">
        <f t="shared" si="135"/>
        <v/>
      </c>
      <c r="BA52" s="401" t="str">
        <f t="shared" si="135"/>
        <v/>
      </c>
      <c r="BB52" s="401" t="str">
        <f t="shared" si="135"/>
        <v/>
      </c>
      <c r="BC52" s="401" t="str">
        <f t="shared" si="135"/>
        <v/>
      </c>
      <c r="BD52" s="401" t="str">
        <f t="shared" si="135"/>
        <v/>
      </c>
      <c r="BE52" s="401" t="str">
        <f t="shared" ref="BE52:CJ52" si="136">BE44</f>
        <v/>
      </c>
      <c r="BF52" s="401" t="str">
        <f t="shared" si="136"/>
        <v/>
      </c>
      <c r="BG52" s="401" t="str">
        <f t="shared" si="136"/>
        <v/>
      </c>
      <c r="BH52" s="402" t="str">
        <f t="shared" si="136"/>
        <v/>
      </c>
      <c r="BI52" s="401" t="str">
        <f t="shared" si="136"/>
        <v/>
      </c>
      <c r="BJ52" s="401" t="str">
        <f t="shared" si="136"/>
        <v/>
      </c>
      <c r="BK52" s="401" t="str">
        <f t="shared" si="136"/>
        <v/>
      </c>
      <c r="BL52" s="401" t="str">
        <f t="shared" si="136"/>
        <v/>
      </c>
      <c r="BM52" s="401" t="str">
        <f t="shared" si="136"/>
        <v/>
      </c>
      <c r="BN52" s="401" t="str">
        <f t="shared" si="136"/>
        <v/>
      </c>
      <c r="BO52" s="401" t="str">
        <f t="shared" si="136"/>
        <v/>
      </c>
      <c r="BP52" s="401" t="str">
        <f t="shared" si="136"/>
        <v/>
      </c>
      <c r="BQ52" s="401" t="str">
        <f t="shared" si="136"/>
        <v/>
      </c>
      <c r="BR52" s="401" t="str">
        <f t="shared" si="136"/>
        <v/>
      </c>
      <c r="BS52" s="401" t="str">
        <f t="shared" si="136"/>
        <v/>
      </c>
      <c r="BT52" s="402" t="str">
        <f t="shared" si="136"/>
        <v/>
      </c>
      <c r="BU52" s="401" t="str">
        <f t="shared" si="136"/>
        <v/>
      </c>
      <c r="BV52" s="401" t="str">
        <f t="shared" si="136"/>
        <v/>
      </c>
      <c r="BW52" s="401" t="str">
        <f t="shared" si="136"/>
        <v/>
      </c>
      <c r="BX52" s="401" t="str">
        <f t="shared" si="136"/>
        <v/>
      </c>
      <c r="BY52" s="401" t="str">
        <f t="shared" si="136"/>
        <v/>
      </c>
      <c r="BZ52" s="401" t="str">
        <f t="shared" si="136"/>
        <v/>
      </c>
      <c r="CA52" s="401" t="str">
        <f t="shared" si="136"/>
        <v/>
      </c>
      <c r="CB52" s="401" t="str">
        <f t="shared" si="136"/>
        <v/>
      </c>
      <c r="CC52" s="401" t="str">
        <f t="shared" si="136"/>
        <v/>
      </c>
      <c r="CD52" s="401" t="str">
        <f t="shared" si="136"/>
        <v/>
      </c>
      <c r="CE52" s="401" t="str">
        <f t="shared" si="136"/>
        <v/>
      </c>
      <c r="CF52" s="402" t="str">
        <f t="shared" si="136"/>
        <v/>
      </c>
      <c r="CG52" s="401" t="str">
        <f t="shared" si="136"/>
        <v/>
      </c>
      <c r="CH52" s="401" t="str">
        <f t="shared" si="136"/>
        <v/>
      </c>
      <c r="CI52" s="401" t="str">
        <f t="shared" si="136"/>
        <v/>
      </c>
      <c r="CJ52" s="401" t="str">
        <f t="shared" si="136"/>
        <v/>
      </c>
      <c r="CK52" s="401" t="str">
        <f t="shared" ref="CK52:DD52" si="137">CK44</f>
        <v/>
      </c>
      <c r="CL52" s="401" t="str">
        <f t="shared" si="137"/>
        <v/>
      </c>
      <c r="CM52" s="401" t="str">
        <f t="shared" si="137"/>
        <v/>
      </c>
      <c r="CN52" s="401" t="str">
        <f t="shared" si="137"/>
        <v/>
      </c>
      <c r="CO52" s="401" t="str">
        <f t="shared" si="137"/>
        <v/>
      </c>
      <c r="CP52" s="401" t="str">
        <f t="shared" si="137"/>
        <v/>
      </c>
      <c r="CQ52" s="401" t="str">
        <f t="shared" si="137"/>
        <v/>
      </c>
      <c r="CR52" s="402" t="str">
        <f t="shared" si="137"/>
        <v/>
      </c>
      <c r="CS52" s="401" t="str">
        <f t="shared" si="137"/>
        <v/>
      </c>
      <c r="CT52" s="401" t="str">
        <f t="shared" si="137"/>
        <v/>
      </c>
      <c r="CU52" s="401" t="str">
        <f t="shared" si="137"/>
        <v/>
      </c>
      <c r="CV52" s="401" t="str">
        <f t="shared" si="137"/>
        <v/>
      </c>
      <c r="CW52" s="401" t="str">
        <f t="shared" si="137"/>
        <v/>
      </c>
      <c r="CX52" s="401" t="str">
        <f t="shared" si="137"/>
        <v/>
      </c>
      <c r="CY52" s="401" t="str">
        <f t="shared" si="137"/>
        <v/>
      </c>
      <c r="CZ52" s="401" t="str">
        <f t="shared" si="137"/>
        <v/>
      </c>
      <c r="DA52" s="401" t="str">
        <f t="shared" si="137"/>
        <v/>
      </c>
      <c r="DB52" s="401" t="str">
        <f t="shared" si="137"/>
        <v/>
      </c>
      <c r="DC52" s="401" t="str">
        <f t="shared" si="137"/>
        <v/>
      </c>
      <c r="DD52" s="402" t="str">
        <f t="shared" si="137"/>
        <v/>
      </c>
    </row>
    <row r="53" spans="3:108" ht="2.25" customHeight="1" outlineLevel="1">
      <c r="D53" s="299"/>
      <c r="E53" s="344"/>
      <c r="F53" s="398"/>
      <c r="G53" s="398"/>
      <c r="I53" s="372"/>
      <c r="J53" s="390"/>
      <c r="K53" s="390"/>
      <c r="L53" s="390"/>
      <c r="M53" s="390"/>
      <c r="N53" s="390"/>
      <c r="O53" s="390"/>
      <c r="Q53" s="346"/>
      <c r="R53" s="347"/>
      <c r="S53" s="347"/>
      <c r="T53" s="347"/>
      <c r="U53" s="347"/>
      <c r="V53" s="347"/>
      <c r="W53" s="347"/>
      <c r="Y53" s="399"/>
      <c r="Z53" s="399"/>
      <c r="AA53" s="399"/>
      <c r="AB53" s="399"/>
      <c r="AC53" s="399"/>
      <c r="AD53" s="399"/>
      <c r="AE53" s="399"/>
      <c r="AF53" s="399"/>
      <c r="AG53" s="399"/>
      <c r="AH53" s="399"/>
      <c r="AI53" s="399"/>
      <c r="AJ53" s="399"/>
      <c r="AK53" s="400"/>
      <c r="AL53" s="401"/>
      <c r="AM53" s="401"/>
      <c r="AN53" s="401"/>
      <c r="AO53" s="401"/>
      <c r="AP53" s="401"/>
      <c r="AQ53" s="401"/>
      <c r="AR53" s="401"/>
      <c r="AS53" s="401"/>
      <c r="AT53" s="401"/>
      <c r="AU53" s="401"/>
      <c r="AV53" s="402"/>
      <c r="AW53" s="401"/>
      <c r="AX53" s="401"/>
      <c r="AY53" s="401"/>
      <c r="AZ53" s="401"/>
      <c r="BA53" s="401"/>
      <c r="BB53" s="401"/>
      <c r="BC53" s="401"/>
      <c r="BD53" s="401"/>
      <c r="BE53" s="401"/>
      <c r="BF53" s="401"/>
      <c r="BG53" s="401"/>
      <c r="BH53" s="402"/>
      <c r="BI53" s="401"/>
      <c r="BJ53" s="401"/>
      <c r="BK53" s="401"/>
      <c r="BL53" s="401"/>
      <c r="BM53" s="401"/>
      <c r="BN53" s="401"/>
      <c r="BO53" s="401"/>
      <c r="BP53" s="401"/>
      <c r="BQ53" s="401"/>
      <c r="BR53" s="401"/>
      <c r="BS53" s="401"/>
      <c r="BT53" s="402"/>
      <c r="BU53" s="401"/>
      <c r="BV53" s="401"/>
      <c r="BW53" s="401"/>
      <c r="BX53" s="401"/>
      <c r="BY53" s="401"/>
      <c r="BZ53" s="401"/>
      <c r="CA53" s="401"/>
      <c r="CB53" s="401"/>
      <c r="CC53" s="401"/>
      <c r="CD53" s="401"/>
      <c r="CE53" s="401"/>
      <c r="CF53" s="402"/>
      <c r="CG53" s="401"/>
      <c r="CH53" s="401"/>
      <c r="CI53" s="401"/>
      <c r="CJ53" s="401"/>
      <c r="CK53" s="401"/>
      <c r="CL53" s="401"/>
      <c r="CM53" s="401"/>
      <c r="CN53" s="401"/>
      <c r="CO53" s="401"/>
      <c r="CP53" s="401"/>
      <c r="CQ53" s="401"/>
      <c r="CR53" s="402"/>
      <c r="CS53" s="401"/>
      <c r="CT53" s="401"/>
      <c r="CU53" s="401"/>
      <c r="CV53" s="401"/>
      <c r="CW53" s="401"/>
      <c r="CX53" s="401"/>
      <c r="CY53" s="401"/>
      <c r="CZ53" s="401"/>
      <c r="DA53" s="401"/>
      <c r="DB53" s="401"/>
      <c r="DC53" s="401"/>
      <c r="DD53" s="402"/>
    </row>
    <row r="54" spans="3:108" s="340" customFormat="1">
      <c r="C54" s="299"/>
      <c r="E54" s="332" t="s">
        <v>196</v>
      </c>
      <c r="F54" s="306"/>
      <c r="G54" s="306"/>
      <c r="H54" s="306"/>
      <c r="I54" s="334"/>
      <c r="J54" s="403"/>
      <c r="K54" s="403"/>
      <c r="L54" s="403"/>
      <c r="M54" s="403"/>
      <c r="N54" s="403"/>
      <c r="O54" s="403"/>
      <c r="Q54" s="335">
        <f t="shared" si="35"/>
        <v>480</v>
      </c>
      <c r="R54" s="336">
        <f>SUM(AK54:AV54)</f>
        <v>200538.65</v>
      </c>
      <c r="S54" s="336">
        <f>SUM(AW54:BH54)</f>
        <v>809456.48576655425</v>
      </c>
      <c r="T54" s="336">
        <f>SUM(BI54:BT54)</f>
        <v>792895.40226889541</v>
      </c>
      <c r="U54" s="336">
        <f>SUM(BU54:CF54)</f>
        <v>1430293.2066346973</v>
      </c>
      <c r="V54" s="336">
        <f>SUM(CG54:CR54)</f>
        <v>5280030.2634281833</v>
      </c>
      <c r="W54" s="336">
        <f>SUM(CS54:DD54)</f>
        <v>16662277.57289263</v>
      </c>
      <c r="X54" s="404"/>
      <c r="Y54" s="405">
        <f>SUM(Y48:Y53)</f>
        <v>0</v>
      </c>
      <c r="Z54" s="405">
        <f t="shared" ref="Z54:AJ54" si="138">SUM(Z48:Z53)</f>
        <v>0</v>
      </c>
      <c r="AA54" s="405">
        <f t="shared" si="138"/>
        <v>0</v>
      </c>
      <c r="AB54" s="405">
        <f t="shared" si="138"/>
        <v>50</v>
      </c>
      <c r="AC54" s="405">
        <f t="shared" si="138"/>
        <v>50</v>
      </c>
      <c r="AD54" s="405">
        <f t="shared" si="138"/>
        <v>50</v>
      </c>
      <c r="AE54" s="405">
        <f t="shared" si="138"/>
        <v>55</v>
      </c>
      <c r="AF54" s="405">
        <f t="shared" si="138"/>
        <v>55</v>
      </c>
      <c r="AG54" s="405">
        <f t="shared" si="138"/>
        <v>55</v>
      </c>
      <c r="AH54" s="405">
        <f t="shared" si="138"/>
        <v>55</v>
      </c>
      <c r="AI54" s="405">
        <f t="shared" si="138"/>
        <v>55</v>
      </c>
      <c r="AJ54" s="405">
        <f t="shared" si="138"/>
        <v>55</v>
      </c>
      <c r="AK54" s="406">
        <f t="shared" ref="AK54:CV54" si="139">SUM(AK48:AK53)</f>
        <v>37.5</v>
      </c>
      <c r="AL54" s="407">
        <f t="shared" si="139"/>
        <v>93.75</v>
      </c>
      <c r="AM54" s="407">
        <f t="shared" si="139"/>
        <v>150</v>
      </c>
      <c r="AN54" s="407">
        <f t="shared" si="139"/>
        <v>450</v>
      </c>
      <c r="AO54" s="407">
        <f t="shared" si="139"/>
        <v>1350</v>
      </c>
      <c r="AP54" s="407">
        <f t="shared" si="139"/>
        <v>4050</v>
      </c>
      <c r="AQ54" s="407">
        <f t="shared" si="139"/>
        <v>8100.4</v>
      </c>
      <c r="AR54" s="407">
        <f t="shared" si="139"/>
        <v>16200.4</v>
      </c>
      <c r="AS54" s="407">
        <f t="shared" si="139"/>
        <v>24300.400000000001</v>
      </c>
      <c r="AT54" s="407">
        <f t="shared" si="139"/>
        <v>36451.599999999999</v>
      </c>
      <c r="AU54" s="407">
        <f t="shared" si="139"/>
        <v>54676.6</v>
      </c>
      <c r="AV54" s="408">
        <f t="shared" si="139"/>
        <v>54678</v>
      </c>
      <c r="AW54" s="407">
        <f t="shared" si="139"/>
        <v>52127.500000000015</v>
      </c>
      <c r="AX54" s="407">
        <f t="shared" si="139"/>
        <v>63171.970000000016</v>
      </c>
      <c r="AY54" s="407">
        <f t="shared" si="139"/>
        <v>64239.289400000016</v>
      </c>
      <c r="AZ54" s="407">
        <f t="shared" si="139"/>
        <v>65333.87518800002</v>
      </c>
      <c r="BA54" s="407">
        <f t="shared" si="139"/>
        <v>66460.152691760013</v>
      </c>
      <c r="BB54" s="407">
        <f t="shared" si="139"/>
        <v>67588.955745595216</v>
      </c>
      <c r="BC54" s="407">
        <f t="shared" si="139"/>
        <v>68740.330860507122</v>
      </c>
      <c r="BD54" s="407">
        <f t="shared" si="139"/>
        <v>69914.729437717266</v>
      </c>
      <c r="BE54" s="407">
        <f t="shared" si="139"/>
        <v>71112.61190607163</v>
      </c>
      <c r="BF54" s="407">
        <f t="shared" si="139"/>
        <v>72334.447902589047</v>
      </c>
      <c r="BG54" s="407">
        <f t="shared" si="139"/>
        <v>73580.716456620808</v>
      </c>
      <c r="BH54" s="408">
        <f t="shared" si="139"/>
        <v>74851.906177692974</v>
      </c>
      <c r="BI54" s="407">
        <f t="shared" si="139"/>
        <v>61910.47211627011</v>
      </c>
      <c r="BJ54" s="407">
        <f t="shared" si="139"/>
        <v>62964.501005005892</v>
      </c>
      <c r="BK54" s="407">
        <f t="shared" si="139"/>
        <v>64042.591025106012</v>
      </c>
      <c r="BL54" s="407">
        <f t="shared" si="139"/>
        <v>65121.842845608131</v>
      </c>
      <c r="BM54" s="407">
        <f t="shared" si="139"/>
        <v>66222.679702520298</v>
      </c>
      <c r="BN54" s="407">
        <f t="shared" si="139"/>
        <v>67345.533296570706</v>
      </c>
      <c r="BO54" s="407">
        <f t="shared" si="139"/>
        <v>67402.798829867272</v>
      </c>
      <c r="BP54" s="407">
        <f t="shared" si="139"/>
        <v>67460.121628697118</v>
      </c>
      <c r="BQ54" s="407">
        <f t="shared" si="139"/>
        <v>67517.501750325813</v>
      </c>
      <c r="BR54" s="407">
        <f t="shared" si="139"/>
        <v>67574.939252076147</v>
      </c>
      <c r="BS54" s="407">
        <f t="shared" si="139"/>
        <v>67632.434191328211</v>
      </c>
      <c r="BT54" s="408">
        <f t="shared" si="139"/>
        <v>67699.986625519523</v>
      </c>
      <c r="BU54" s="407">
        <f t="shared" si="139"/>
        <v>57156.758835510351</v>
      </c>
      <c r="BV54" s="407">
        <f t="shared" si="139"/>
        <v>57213.815594345855</v>
      </c>
      <c r="BW54" s="407">
        <f t="shared" si="139"/>
        <v>58165.891906232784</v>
      </c>
      <c r="BX54" s="407">
        <f t="shared" si="139"/>
        <v>67775.070287479335</v>
      </c>
      <c r="BY54" s="407">
        <f t="shared" si="139"/>
        <v>79324.084344975199</v>
      </c>
      <c r="BZ54" s="407">
        <f t="shared" si="139"/>
        <v>93164.061213970228</v>
      </c>
      <c r="CA54" s="407">
        <f t="shared" si="139"/>
        <v>109771.53665676428</v>
      </c>
      <c r="CB54" s="407">
        <f t="shared" si="139"/>
        <v>129700.00045211714</v>
      </c>
      <c r="CC54" s="407">
        <f t="shared" si="139"/>
        <v>153613.64013582058</v>
      </c>
      <c r="CD54" s="407">
        <f t="shared" si="139"/>
        <v>182309.48054813026</v>
      </c>
      <c r="CE54" s="407">
        <f t="shared" si="139"/>
        <v>216743.95129060483</v>
      </c>
      <c r="CF54" s="408">
        <f t="shared" si="139"/>
        <v>225354.91536874641</v>
      </c>
      <c r="CG54" s="407">
        <f t="shared" si="139"/>
        <v>194154.60821293056</v>
      </c>
      <c r="CH54" s="407">
        <f t="shared" si="139"/>
        <v>230977.44540578776</v>
      </c>
      <c r="CI54" s="407">
        <f t="shared" si="139"/>
        <v>240180.81021358064</v>
      </c>
      <c r="CJ54" s="407">
        <f t="shared" si="139"/>
        <v>286182.83324198157</v>
      </c>
      <c r="CK54" s="407">
        <f t="shared" si="139"/>
        <v>341384.57809577626</v>
      </c>
      <c r="CL54" s="407">
        <f t="shared" si="139"/>
        <v>355187.99350720755</v>
      </c>
      <c r="CM54" s="407">
        <f t="shared" si="139"/>
        <v>424189.36361354549</v>
      </c>
      <c r="CN54" s="407">
        <f t="shared" si="139"/>
        <v>506990.28316924919</v>
      </c>
      <c r="CO54" s="407">
        <f t="shared" si="139"/>
        <v>527693.67460690776</v>
      </c>
      <c r="CP54" s="407">
        <f t="shared" si="139"/>
        <v>631193.96345333674</v>
      </c>
      <c r="CQ54" s="407">
        <f t="shared" si="139"/>
        <v>755410.97003486438</v>
      </c>
      <c r="CR54" s="408">
        <f t="shared" si="139"/>
        <v>786483.73987301509</v>
      </c>
      <c r="CS54" s="407">
        <f t="shared" si="139"/>
        <v>600217.27035649237</v>
      </c>
      <c r="CT54" s="407">
        <f t="shared" si="139"/>
        <v>718231.7271165261</v>
      </c>
      <c r="CU54" s="407">
        <f t="shared" si="139"/>
        <v>747759.98902110965</v>
      </c>
      <c r="CV54" s="407">
        <f t="shared" si="139"/>
        <v>895276.90007870062</v>
      </c>
      <c r="CW54" s="407">
        <f t="shared" ref="CW54:DD54" si="140">SUM(CW48:CW53)</f>
        <v>1072293.6846731473</v>
      </c>
      <c r="CX54" s="407">
        <f t="shared" si="140"/>
        <v>1116580.6869298585</v>
      </c>
      <c r="CY54" s="407">
        <f t="shared" si="140"/>
        <v>1337850.1238560644</v>
      </c>
      <c r="CZ54" s="407">
        <f t="shared" si="140"/>
        <v>1603368.7781215354</v>
      </c>
      <c r="DA54" s="407">
        <f t="shared" si="140"/>
        <v>1669792.1066177839</v>
      </c>
      <c r="DB54" s="407">
        <f t="shared" si="140"/>
        <v>2001638.6429798342</v>
      </c>
      <c r="DC54" s="407">
        <f t="shared" si="140"/>
        <v>2399852.2489150651</v>
      </c>
      <c r="DD54" s="408">
        <f t="shared" si="140"/>
        <v>2499415.4142265138</v>
      </c>
    </row>
    <row r="55" spans="3:108">
      <c r="D55" s="299"/>
      <c r="E55" s="332"/>
      <c r="I55" s="341"/>
      <c r="Q55" s="351"/>
      <c r="R55" s="352"/>
      <c r="S55" s="352"/>
      <c r="T55" s="352"/>
      <c r="U55" s="352"/>
      <c r="V55" s="352"/>
      <c r="W55" s="352"/>
      <c r="Y55" s="346"/>
      <c r="Z55" s="346"/>
      <c r="AA55" s="346"/>
      <c r="AB55" s="346"/>
      <c r="AC55" s="346"/>
      <c r="AD55" s="346"/>
      <c r="AE55" s="346"/>
      <c r="AF55" s="346"/>
      <c r="AG55" s="346"/>
      <c r="AH55" s="346"/>
      <c r="AI55" s="346"/>
      <c r="AJ55" s="346"/>
      <c r="AK55" s="348"/>
      <c r="AL55" s="347"/>
      <c r="AM55" s="347"/>
      <c r="AN55" s="347"/>
      <c r="AO55" s="347"/>
      <c r="AP55" s="347"/>
      <c r="AQ55" s="347"/>
      <c r="AR55" s="347"/>
      <c r="AS55" s="347"/>
      <c r="AT55" s="347"/>
      <c r="AU55" s="347"/>
      <c r="AV55" s="349"/>
      <c r="AW55" s="347"/>
      <c r="AX55" s="347"/>
      <c r="AY55" s="347"/>
      <c r="AZ55" s="347"/>
      <c r="BA55" s="347"/>
      <c r="BB55" s="347"/>
      <c r="BC55" s="347"/>
      <c r="BD55" s="347"/>
      <c r="BE55" s="347"/>
      <c r="BF55" s="347"/>
      <c r="BG55" s="347"/>
      <c r="BH55" s="349"/>
      <c r="BI55" s="347"/>
      <c r="BJ55" s="347"/>
      <c r="BK55" s="347"/>
      <c r="BL55" s="347"/>
      <c r="BM55" s="347"/>
      <c r="BN55" s="347"/>
      <c r="BO55" s="347"/>
      <c r="BP55" s="347"/>
      <c r="BQ55" s="347"/>
      <c r="BR55" s="347"/>
      <c r="BS55" s="347"/>
      <c r="BT55" s="349"/>
      <c r="BU55" s="347"/>
      <c r="BV55" s="347"/>
      <c r="BW55" s="347"/>
      <c r="BX55" s="347"/>
      <c r="BY55" s="347"/>
      <c r="BZ55" s="347"/>
      <c r="CA55" s="347"/>
      <c r="CB55" s="347"/>
      <c r="CC55" s="347"/>
      <c r="CD55" s="347"/>
      <c r="CE55" s="347"/>
      <c r="CF55" s="349"/>
      <c r="CG55" s="347"/>
      <c r="CH55" s="347"/>
      <c r="CI55" s="347"/>
      <c r="CJ55" s="347"/>
      <c r="CK55" s="347"/>
      <c r="CL55" s="347"/>
      <c r="CM55" s="347"/>
      <c r="CN55" s="347"/>
      <c r="CO55" s="347"/>
      <c r="CP55" s="347"/>
      <c r="CQ55" s="347"/>
      <c r="CR55" s="349"/>
      <c r="CS55" s="347"/>
      <c r="CT55" s="347"/>
      <c r="CU55" s="347"/>
      <c r="CV55" s="347"/>
      <c r="CW55" s="347"/>
      <c r="CX55" s="347"/>
      <c r="CY55" s="347"/>
      <c r="CZ55" s="347"/>
      <c r="DA55" s="347"/>
      <c r="DB55" s="347"/>
      <c r="DC55" s="347"/>
      <c r="DD55" s="349"/>
    </row>
    <row r="56" spans="3:108" hidden="1" outlineLevel="1">
      <c r="D56" s="299"/>
      <c r="E56" s="374" t="s">
        <v>27</v>
      </c>
      <c r="I56" s="341"/>
      <c r="Q56" s="351"/>
      <c r="R56" s="352"/>
      <c r="S56" s="352"/>
      <c r="T56" s="352"/>
      <c r="U56" s="352"/>
      <c r="V56" s="352"/>
      <c r="W56" s="352"/>
      <c r="Y56" s="346"/>
      <c r="Z56" s="346"/>
      <c r="AA56" s="346"/>
      <c r="AB56" s="346"/>
      <c r="AC56" s="346"/>
      <c r="AD56" s="346"/>
      <c r="AE56" s="346"/>
      <c r="AF56" s="346"/>
      <c r="AG56" s="346"/>
      <c r="AH56" s="346"/>
      <c r="AI56" s="346"/>
      <c r="AJ56" s="346"/>
      <c r="AK56" s="348"/>
      <c r="AL56" s="347"/>
      <c r="AM56" s="347"/>
      <c r="AN56" s="347"/>
      <c r="AO56" s="347"/>
      <c r="AP56" s="347"/>
      <c r="AQ56" s="347"/>
      <c r="AR56" s="347"/>
      <c r="AS56" s="347"/>
      <c r="AT56" s="347"/>
      <c r="AU56" s="347"/>
      <c r="AV56" s="349"/>
      <c r="AW56" s="347"/>
      <c r="AX56" s="347"/>
      <c r="AY56" s="347"/>
      <c r="AZ56" s="347"/>
      <c r="BA56" s="347"/>
      <c r="BB56" s="347"/>
      <c r="BC56" s="347"/>
      <c r="BD56" s="347"/>
      <c r="BE56" s="347"/>
      <c r="BF56" s="347"/>
      <c r="BG56" s="347"/>
      <c r="BH56" s="349"/>
      <c r="BI56" s="347"/>
      <c r="BJ56" s="347"/>
      <c r="BK56" s="347"/>
      <c r="BL56" s="347"/>
      <c r="BM56" s="347"/>
      <c r="BN56" s="347"/>
      <c r="BO56" s="347"/>
      <c r="BP56" s="347"/>
      <c r="BQ56" s="347"/>
      <c r="BR56" s="347"/>
      <c r="BS56" s="347"/>
      <c r="BT56" s="349"/>
      <c r="BU56" s="347"/>
      <c r="BV56" s="347"/>
      <c r="BW56" s="347"/>
      <c r="BX56" s="347"/>
      <c r="BY56" s="347"/>
      <c r="BZ56" s="347"/>
      <c r="CA56" s="347"/>
      <c r="CB56" s="347"/>
      <c r="CC56" s="347"/>
      <c r="CD56" s="347"/>
      <c r="CE56" s="347"/>
      <c r="CF56" s="349"/>
      <c r="CG56" s="347"/>
      <c r="CH56" s="347"/>
      <c r="CI56" s="347"/>
      <c r="CJ56" s="347"/>
      <c r="CK56" s="347"/>
      <c r="CL56" s="347"/>
      <c r="CM56" s="347"/>
      <c r="CN56" s="347"/>
      <c r="CO56" s="347"/>
      <c r="CP56" s="347"/>
      <c r="CQ56" s="347"/>
      <c r="CR56" s="349"/>
      <c r="CS56" s="347"/>
      <c r="CT56" s="347"/>
      <c r="CU56" s="347"/>
      <c r="CV56" s="347"/>
      <c r="CW56" s="347"/>
      <c r="CX56" s="347"/>
      <c r="CY56" s="347"/>
      <c r="CZ56" s="347"/>
      <c r="DA56" s="347"/>
      <c r="DB56" s="347"/>
      <c r="DC56" s="347"/>
      <c r="DD56" s="349"/>
    </row>
    <row r="57" spans="3:108" ht="13.25" hidden="1" customHeight="1" outlineLevel="2">
      <c r="D57" s="299"/>
      <c r="E57" s="344" t="str">
        <f>IF(E17="","","Gross Profit - "&amp;E17)</f>
        <v>Gross Profit - Software Subscription</v>
      </c>
      <c r="I57" s="341"/>
      <c r="Q57" s="346">
        <f t="shared" si="35"/>
        <v>0</v>
      </c>
      <c r="R57" s="347">
        <f>SUM(AK57:AV57)</f>
        <v>66843.75</v>
      </c>
      <c r="S57" s="347">
        <f>SUM(AW57:BH57)</f>
        <v>376430.41635448398</v>
      </c>
      <c r="T57" s="347">
        <f>SUM(BI57:BT57)</f>
        <v>671982.08800067031</v>
      </c>
      <c r="U57" s="347">
        <f>SUM(BU57:CF57)</f>
        <v>1962988.1353586721</v>
      </c>
      <c r="V57" s="347">
        <f>SUM(CG57:CR57)</f>
        <v>12034286.872625353</v>
      </c>
      <c r="W57" s="347">
        <f>SUM(CS57:DD57)</f>
        <v>66145598.203465775</v>
      </c>
      <c r="Y57" s="346"/>
      <c r="Z57" s="346"/>
      <c r="AA57" s="346"/>
      <c r="AB57" s="346"/>
      <c r="AC57" s="346"/>
      <c r="AD57" s="346"/>
      <c r="AE57" s="346"/>
      <c r="AF57" s="346"/>
      <c r="AG57" s="346"/>
      <c r="AH57" s="346"/>
      <c r="AI57" s="346"/>
      <c r="AJ57" s="346"/>
      <c r="AK57" s="348">
        <f t="shared" ref="AK57:BP57" si="141">IFERROR(AK31-AK48,0)</f>
        <v>12.5</v>
      </c>
      <c r="AL57" s="347">
        <f t="shared" si="141"/>
        <v>31.25</v>
      </c>
      <c r="AM57" s="347">
        <f t="shared" si="141"/>
        <v>50</v>
      </c>
      <c r="AN57" s="347">
        <f t="shared" si="141"/>
        <v>150</v>
      </c>
      <c r="AO57" s="347">
        <f t="shared" si="141"/>
        <v>450</v>
      </c>
      <c r="AP57" s="347">
        <f t="shared" si="141"/>
        <v>1350</v>
      </c>
      <c r="AQ57" s="347">
        <f t="shared" si="141"/>
        <v>2700</v>
      </c>
      <c r="AR57" s="347">
        <f t="shared" si="141"/>
        <v>5400</v>
      </c>
      <c r="AS57" s="347">
        <f t="shared" si="141"/>
        <v>8100</v>
      </c>
      <c r="AT57" s="347">
        <f t="shared" si="141"/>
        <v>12150</v>
      </c>
      <c r="AU57" s="347">
        <f t="shared" si="141"/>
        <v>18225</v>
      </c>
      <c r="AV57" s="349">
        <f t="shared" si="141"/>
        <v>18225</v>
      </c>
      <c r="AW57" s="347">
        <f t="shared" si="141"/>
        <v>28066.5</v>
      </c>
      <c r="AX57" s="347">
        <f t="shared" si="141"/>
        <v>28627.83</v>
      </c>
      <c r="AY57" s="347">
        <f t="shared" si="141"/>
        <v>29200.386600000005</v>
      </c>
      <c r="AZ57" s="347">
        <f t="shared" si="141"/>
        <v>29784.394332000011</v>
      </c>
      <c r="BA57" s="347">
        <f t="shared" si="141"/>
        <v>30380.082218640011</v>
      </c>
      <c r="BB57" s="347">
        <f t="shared" si="141"/>
        <v>30987.683863012804</v>
      </c>
      <c r="BC57" s="347">
        <f t="shared" si="141"/>
        <v>31607.437540273066</v>
      </c>
      <c r="BD57" s="347">
        <f t="shared" si="141"/>
        <v>32239.586291078529</v>
      </c>
      <c r="BE57" s="347">
        <f t="shared" si="141"/>
        <v>32884.378016900097</v>
      </c>
      <c r="BF57" s="347">
        <f t="shared" si="141"/>
        <v>33542.065577238107</v>
      </c>
      <c r="BG57" s="347">
        <f t="shared" si="141"/>
        <v>34212.906888782869</v>
      </c>
      <c r="BH57" s="349">
        <f t="shared" si="141"/>
        <v>34897.165026558527</v>
      </c>
      <c r="BI57" s="347">
        <f t="shared" si="141"/>
        <v>51867.15784804499</v>
      </c>
      <c r="BJ57" s="347">
        <f t="shared" si="141"/>
        <v>52904.501005005892</v>
      </c>
      <c r="BK57" s="347">
        <f t="shared" si="141"/>
        <v>53962.591025106012</v>
      </c>
      <c r="BL57" s="347">
        <f t="shared" si="141"/>
        <v>55041.842845608131</v>
      </c>
      <c r="BM57" s="347">
        <f t="shared" si="141"/>
        <v>56142.679702520298</v>
      </c>
      <c r="BN57" s="347">
        <f t="shared" si="141"/>
        <v>57265.533296570698</v>
      </c>
      <c r="BO57" s="347">
        <f t="shared" si="141"/>
        <v>57322.798829867264</v>
      </c>
      <c r="BP57" s="347">
        <f t="shared" si="141"/>
        <v>57380.121628697125</v>
      </c>
      <c r="BQ57" s="347">
        <f t="shared" ref="BQ57:CV57" si="142">IFERROR(BQ31-BQ48,0)</f>
        <v>57437.50175032582</v>
      </c>
      <c r="BR57" s="347">
        <f t="shared" si="142"/>
        <v>57494.939252076147</v>
      </c>
      <c r="BS57" s="347">
        <f t="shared" si="142"/>
        <v>57552.434191328211</v>
      </c>
      <c r="BT57" s="349">
        <f t="shared" si="142"/>
        <v>57609.98662551953</v>
      </c>
      <c r="BU57" s="347">
        <f t="shared" si="142"/>
        <v>70585.138253265526</v>
      </c>
      <c r="BV57" s="347">
        <f t="shared" si="142"/>
        <v>70655.723391518783</v>
      </c>
      <c r="BW57" s="347">
        <f t="shared" si="142"/>
        <v>72068.83785934918</v>
      </c>
      <c r="BX57" s="347">
        <f t="shared" si="142"/>
        <v>86482.605431218995</v>
      </c>
      <c r="BY57" s="347">
        <f t="shared" si="142"/>
        <v>103779.12651746279</v>
      </c>
      <c r="BZ57" s="347">
        <f t="shared" si="142"/>
        <v>124534.95182095535</v>
      </c>
      <c r="CA57" s="347">
        <f t="shared" si="142"/>
        <v>149441.94218514638</v>
      </c>
      <c r="CB57" s="347">
        <f t="shared" si="142"/>
        <v>179330.33062217571</v>
      </c>
      <c r="CC57" s="347">
        <f t="shared" si="142"/>
        <v>215196.39674661084</v>
      </c>
      <c r="CD57" s="347">
        <f t="shared" si="142"/>
        <v>258235.67609593295</v>
      </c>
      <c r="CE57" s="347">
        <f t="shared" si="142"/>
        <v>309882.81131511956</v>
      </c>
      <c r="CF57" s="349">
        <f t="shared" si="142"/>
        <v>322794.59511991619</v>
      </c>
      <c r="CG57" s="347">
        <f t="shared" si="142"/>
        <v>429316.81150948856</v>
      </c>
      <c r="CH57" s="347">
        <f t="shared" si="142"/>
        <v>515180.17381138634</v>
      </c>
      <c r="CI57" s="347">
        <f t="shared" si="142"/>
        <v>536646.01438686065</v>
      </c>
      <c r="CJ57" s="347">
        <f t="shared" si="142"/>
        <v>643975.21726423292</v>
      </c>
      <c r="CK57" s="347">
        <f t="shared" si="142"/>
        <v>772770.26071707951</v>
      </c>
      <c r="CL57" s="347">
        <f t="shared" si="142"/>
        <v>804969.0215802911</v>
      </c>
      <c r="CM57" s="347">
        <f t="shared" si="142"/>
        <v>965962.82589634915</v>
      </c>
      <c r="CN57" s="347">
        <f t="shared" si="142"/>
        <v>1159155.3910756193</v>
      </c>
      <c r="CO57" s="347">
        <f t="shared" si="142"/>
        <v>1207453.5323704367</v>
      </c>
      <c r="CP57" s="347">
        <f t="shared" si="142"/>
        <v>1448944.2388445237</v>
      </c>
      <c r="CQ57" s="347">
        <f t="shared" si="142"/>
        <v>1738733.0866134292</v>
      </c>
      <c r="CR57" s="349">
        <f t="shared" si="142"/>
        <v>1811180.2985556552</v>
      </c>
      <c r="CS57" s="347">
        <f t="shared" si="142"/>
        <v>2359709.1889753668</v>
      </c>
      <c r="CT57" s="347">
        <f t="shared" si="142"/>
        <v>2831651.0267704418</v>
      </c>
      <c r="CU57" s="347">
        <f t="shared" si="142"/>
        <v>2949636.4862192096</v>
      </c>
      <c r="CV57" s="347">
        <f t="shared" si="142"/>
        <v>3539563.7834630506</v>
      </c>
      <c r="CW57" s="347">
        <f t="shared" ref="CW57:DD57" si="143">IFERROR(CW31-CW48,0)</f>
        <v>4247476.5401556622</v>
      </c>
      <c r="CX57" s="347">
        <f t="shared" si="143"/>
        <v>4424454.7293288149</v>
      </c>
      <c r="CY57" s="347">
        <f t="shared" si="143"/>
        <v>5309345.6751945755</v>
      </c>
      <c r="CZ57" s="347">
        <f t="shared" si="143"/>
        <v>6371214.8102334924</v>
      </c>
      <c r="DA57" s="347">
        <f t="shared" si="143"/>
        <v>6636682.0939932214</v>
      </c>
      <c r="DB57" s="347">
        <f t="shared" si="143"/>
        <v>7964018.5127918627</v>
      </c>
      <c r="DC57" s="347">
        <f t="shared" si="143"/>
        <v>9556822.2153502386</v>
      </c>
      <c r="DD57" s="349">
        <f t="shared" si="143"/>
        <v>9955023.1409898326</v>
      </c>
    </row>
    <row r="58" spans="3:108" ht="13.25" hidden="1" customHeight="1" outlineLevel="2">
      <c r="D58" s="299"/>
      <c r="E58" s="344" t="str">
        <f>IF(E18="","","Gross Profit - "&amp;E18)</f>
        <v>Gross Profit - Add on Subscription</v>
      </c>
      <c r="I58" s="341"/>
      <c r="Q58" s="346">
        <f t="shared" si="35"/>
        <v>0</v>
      </c>
      <c r="R58" s="347">
        <f>SUM(AK58:AV58)</f>
        <v>7392.6</v>
      </c>
      <c r="S58" s="347">
        <f>SUM(AW58:BH58)</f>
        <v>742482.21820212854</v>
      </c>
      <c r="T58" s="347">
        <f>SUM(BI58:BT58)</f>
        <v>1862247.7929110262</v>
      </c>
      <c r="U58" s="347">
        <f>SUM(BU58:CF58)</f>
        <v>4084489.8725601663</v>
      </c>
      <c r="V58" s="347">
        <f>SUM(CG58:CR58)</f>
        <v>6318325.0547143864</v>
      </c>
      <c r="W58" s="347">
        <f>SUM(CS58:DD58)</f>
        <v>15282857.268091068</v>
      </c>
      <c r="Y58" s="346"/>
      <c r="Z58" s="346"/>
      <c r="AA58" s="346"/>
      <c r="AB58" s="346"/>
      <c r="AC58" s="346"/>
      <c r="AD58" s="346"/>
      <c r="AE58" s="346"/>
      <c r="AF58" s="346"/>
      <c r="AG58" s="346"/>
      <c r="AH58" s="346"/>
      <c r="AI58" s="346"/>
      <c r="AJ58" s="346"/>
      <c r="AK58" s="348">
        <f t="shared" ref="AK58:BP58" si="144">IFERROR(AK32-AK49,0)</f>
        <v>0</v>
      </c>
      <c r="AL58" s="347">
        <f t="shared" si="144"/>
        <v>0</v>
      </c>
      <c r="AM58" s="347">
        <f t="shared" si="144"/>
        <v>0</v>
      </c>
      <c r="AN58" s="347">
        <f t="shared" si="144"/>
        <v>0</v>
      </c>
      <c r="AO58" s="347">
        <f t="shared" si="144"/>
        <v>0</v>
      </c>
      <c r="AP58" s="347">
        <f t="shared" si="144"/>
        <v>0</v>
      </c>
      <c r="AQ58" s="347">
        <f t="shared" si="144"/>
        <v>399.6</v>
      </c>
      <c r="AR58" s="347">
        <f t="shared" si="144"/>
        <v>399.6</v>
      </c>
      <c r="AS58" s="347">
        <f t="shared" si="144"/>
        <v>399.6</v>
      </c>
      <c r="AT58" s="347">
        <f t="shared" si="144"/>
        <v>1598.4</v>
      </c>
      <c r="AU58" s="347">
        <f t="shared" si="144"/>
        <v>1598.4</v>
      </c>
      <c r="AV58" s="349">
        <f t="shared" si="144"/>
        <v>2997</v>
      </c>
      <c r="AW58" s="347">
        <f t="shared" si="144"/>
        <v>7996</v>
      </c>
      <c r="AX58" s="347">
        <f t="shared" si="144"/>
        <v>11994</v>
      </c>
      <c r="AY58" s="347">
        <f t="shared" si="144"/>
        <v>19990</v>
      </c>
      <c r="AZ58" s="347">
        <f t="shared" si="144"/>
        <v>39980</v>
      </c>
      <c r="BA58" s="347">
        <f t="shared" si="144"/>
        <v>79960</v>
      </c>
      <c r="BB58" s="347">
        <f t="shared" si="144"/>
        <v>80759.600000000006</v>
      </c>
      <c r="BC58" s="347">
        <f t="shared" si="144"/>
        <v>81567.195999999996</v>
      </c>
      <c r="BD58" s="347">
        <f t="shared" si="144"/>
        <v>82382.867960000003</v>
      </c>
      <c r="BE58" s="347">
        <f t="shared" si="144"/>
        <v>83206.696639600006</v>
      </c>
      <c r="BF58" s="347">
        <f t="shared" si="144"/>
        <v>84038.763605995991</v>
      </c>
      <c r="BG58" s="347">
        <f t="shared" si="144"/>
        <v>84879.151242055959</v>
      </c>
      <c r="BH58" s="349">
        <f t="shared" si="144"/>
        <v>85727.94275447652</v>
      </c>
      <c r="BI58" s="347">
        <f t="shared" si="144"/>
        <v>88317.792911026219</v>
      </c>
      <c r="BJ58" s="347">
        <f t="shared" si="144"/>
        <v>122340</v>
      </c>
      <c r="BK58" s="347">
        <f t="shared" si="144"/>
        <v>163120</v>
      </c>
      <c r="BL58" s="347">
        <f t="shared" si="144"/>
        <v>163120</v>
      </c>
      <c r="BM58" s="347">
        <f t="shared" si="144"/>
        <v>163120</v>
      </c>
      <c r="BN58" s="347">
        <f t="shared" si="144"/>
        <v>163120</v>
      </c>
      <c r="BO58" s="347">
        <f t="shared" si="144"/>
        <v>163120</v>
      </c>
      <c r="BP58" s="347">
        <f t="shared" si="144"/>
        <v>163120</v>
      </c>
      <c r="BQ58" s="347">
        <f t="shared" ref="BQ58:CV58" si="145">IFERROR(BQ32-BQ49,0)</f>
        <v>163120</v>
      </c>
      <c r="BR58" s="347">
        <f t="shared" si="145"/>
        <v>163120</v>
      </c>
      <c r="BS58" s="347">
        <f t="shared" si="145"/>
        <v>163120</v>
      </c>
      <c r="BT58" s="349">
        <f t="shared" si="145"/>
        <v>183510</v>
      </c>
      <c r="BU58" s="347">
        <f t="shared" si="145"/>
        <v>249900</v>
      </c>
      <c r="BV58" s="347">
        <f t="shared" si="145"/>
        <v>274890</v>
      </c>
      <c r="BW58" s="347">
        <f t="shared" si="145"/>
        <v>299880</v>
      </c>
      <c r="BX58" s="347">
        <f t="shared" si="145"/>
        <v>299880</v>
      </c>
      <c r="BY58" s="347">
        <f t="shared" si="145"/>
        <v>344862</v>
      </c>
      <c r="BZ58" s="347">
        <f t="shared" si="145"/>
        <v>351759.24000000005</v>
      </c>
      <c r="CA58" s="347">
        <f t="shared" si="145"/>
        <v>358794.42480000004</v>
      </c>
      <c r="CB58" s="347">
        <f t="shared" si="145"/>
        <v>365970.31329600007</v>
      </c>
      <c r="CC58" s="347">
        <f t="shared" si="145"/>
        <v>373289.71956192004</v>
      </c>
      <c r="CD58" s="347">
        <f t="shared" si="145"/>
        <v>380755.51395315846</v>
      </c>
      <c r="CE58" s="347">
        <f t="shared" si="145"/>
        <v>388370.62423222163</v>
      </c>
      <c r="CF58" s="349">
        <f t="shared" si="145"/>
        <v>396138.03671686602</v>
      </c>
      <c r="CG58" s="347">
        <f t="shared" si="145"/>
        <v>412145.24718011898</v>
      </c>
      <c r="CH58" s="347">
        <f t="shared" si="145"/>
        <v>473967.03425713681</v>
      </c>
      <c r="CI58" s="347">
        <f t="shared" si="145"/>
        <v>483446.37494227954</v>
      </c>
      <c r="CJ58" s="347">
        <f t="shared" si="145"/>
        <v>493115.30244112515</v>
      </c>
      <c r="CK58" s="347">
        <f t="shared" si="145"/>
        <v>502977.60848994768</v>
      </c>
      <c r="CL58" s="347">
        <f t="shared" si="145"/>
        <v>513037.16065974662</v>
      </c>
      <c r="CM58" s="347">
        <f t="shared" si="145"/>
        <v>523297.90387294156</v>
      </c>
      <c r="CN58" s="347">
        <f t="shared" si="145"/>
        <v>533763.86195040029</v>
      </c>
      <c r="CO58" s="347">
        <f t="shared" si="145"/>
        <v>544439.13918940839</v>
      </c>
      <c r="CP58" s="347">
        <f t="shared" si="145"/>
        <v>555327.92197319644</v>
      </c>
      <c r="CQ58" s="347">
        <f t="shared" si="145"/>
        <v>610860.71417051624</v>
      </c>
      <c r="CR58" s="349">
        <f t="shared" si="145"/>
        <v>671946.78558756795</v>
      </c>
      <c r="CS58" s="347">
        <f t="shared" si="145"/>
        <v>753930.09289150429</v>
      </c>
      <c r="CT58" s="347">
        <f t="shared" si="145"/>
        <v>829323.10218065488</v>
      </c>
      <c r="CU58" s="347">
        <f t="shared" si="145"/>
        <v>912255.41239872039</v>
      </c>
      <c r="CV58" s="347">
        <f t="shared" si="145"/>
        <v>1003480.9536385925</v>
      </c>
      <c r="CW58" s="347">
        <f t="shared" ref="CW58:DD58" si="146">IFERROR(CW32-CW49,0)</f>
        <v>1103829.0490024518</v>
      </c>
      <c r="CX58" s="347">
        <f t="shared" si="146"/>
        <v>1214211.9539026972</v>
      </c>
      <c r="CY58" s="347">
        <f t="shared" si="146"/>
        <v>1335633.149292967</v>
      </c>
      <c r="CZ58" s="347">
        <f t="shared" si="146"/>
        <v>1469196.4642222638</v>
      </c>
      <c r="DA58" s="347">
        <f t="shared" si="146"/>
        <v>1616116.1106444905</v>
      </c>
      <c r="DB58" s="347">
        <f t="shared" si="146"/>
        <v>1648438.43285738</v>
      </c>
      <c r="DC58" s="347">
        <f t="shared" si="146"/>
        <v>1681407.2015145277</v>
      </c>
      <c r="DD58" s="349">
        <f t="shared" si="146"/>
        <v>1715035.3455448183</v>
      </c>
    </row>
    <row r="59" spans="3:108" ht="13.25" hidden="1" customHeight="1" outlineLevel="2">
      <c r="D59" s="299"/>
      <c r="E59" s="344" t="str">
        <f>IF(E19="","","Gross Profit - "&amp;E19)</f>
        <v>Gross Profit - Hosted Analysis</v>
      </c>
      <c r="I59" s="341"/>
      <c r="Q59" s="346">
        <f t="shared" si="35"/>
        <v>0</v>
      </c>
      <c r="R59" s="347">
        <f>SUM(AK59:AV59)</f>
        <v>0</v>
      </c>
      <c r="S59" s="347">
        <f>SUM(AW59:BH59)</f>
        <v>353400</v>
      </c>
      <c r="T59" s="347">
        <f>SUM(BI59:BT59)</f>
        <v>1560000</v>
      </c>
      <c r="U59" s="347">
        <f>SUM(BU59:CF59)</f>
        <v>3807909.375</v>
      </c>
      <c r="V59" s="347">
        <f>SUM(CG59:CR59)</f>
        <v>10699948.372946221</v>
      </c>
      <c r="W59" s="347">
        <f>SUM(CS59:DD59)</f>
        <v>13919840.306299409</v>
      </c>
      <c r="Y59" s="346"/>
      <c r="Z59" s="346"/>
      <c r="AA59" s="346"/>
      <c r="AB59" s="346"/>
      <c r="AC59" s="346"/>
      <c r="AD59" s="346"/>
      <c r="AE59" s="346"/>
      <c r="AF59" s="346"/>
      <c r="AG59" s="346"/>
      <c r="AH59" s="346"/>
      <c r="AI59" s="346"/>
      <c r="AJ59" s="346"/>
      <c r="AK59" s="348">
        <f t="shared" ref="AK59:BP59" si="147">IFERROR(AK33-AK50,0)</f>
        <v>0</v>
      </c>
      <c r="AL59" s="347">
        <f t="shared" si="147"/>
        <v>0</v>
      </c>
      <c r="AM59" s="347">
        <f t="shared" si="147"/>
        <v>0</v>
      </c>
      <c r="AN59" s="347">
        <f t="shared" si="147"/>
        <v>0</v>
      </c>
      <c r="AO59" s="347">
        <f t="shared" si="147"/>
        <v>0</v>
      </c>
      <c r="AP59" s="347">
        <f t="shared" si="147"/>
        <v>0</v>
      </c>
      <c r="AQ59" s="347">
        <f t="shared" si="147"/>
        <v>0</v>
      </c>
      <c r="AR59" s="347">
        <f t="shared" si="147"/>
        <v>0</v>
      </c>
      <c r="AS59" s="347">
        <f t="shared" si="147"/>
        <v>0</v>
      </c>
      <c r="AT59" s="347">
        <f t="shared" si="147"/>
        <v>0</v>
      </c>
      <c r="AU59" s="347">
        <f t="shared" si="147"/>
        <v>0</v>
      </c>
      <c r="AV59" s="349">
        <f t="shared" si="147"/>
        <v>0</v>
      </c>
      <c r="AW59" s="347">
        <f t="shared" si="147"/>
        <v>1400</v>
      </c>
      <c r="AX59" s="347">
        <f t="shared" si="147"/>
        <v>-3000</v>
      </c>
      <c r="AY59" s="347">
        <f t="shared" si="147"/>
        <v>4000</v>
      </c>
      <c r="AZ59" s="347">
        <f t="shared" si="147"/>
        <v>11000</v>
      </c>
      <c r="BA59" s="347">
        <f t="shared" si="147"/>
        <v>18000</v>
      </c>
      <c r="BB59" s="347">
        <f t="shared" si="147"/>
        <v>25000</v>
      </c>
      <c r="BC59" s="347">
        <f t="shared" si="147"/>
        <v>32000</v>
      </c>
      <c r="BD59" s="347">
        <f t="shared" si="147"/>
        <v>39000</v>
      </c>
      <c r="BE59" s="347">
        <f t="shared" si="147"/>
        <v>46000</v>
      </c>
      <c r="BF59" s="347">
        <f t="shared" si="147"/>
        <v>53000</v>
      </c>
      <c r="BG59" s="347">
        <f t="shared" si="147"/>
        <v>60000</v>
      </c>
      <c r="BH59" s="349">
        <f t="shared" si="147"/>
        <v>67000</v>
      </c>
      <c r="BI59" s="347">
        <f t="shared" si="147"/>
        <v>86000</v>
      </c>
      <c r="BJ59" s="347">
        <f t="shared" si="147"/>
        <v>94000</v>
      </c>
      <c r="BK59" s="347">
        <f t="shared" si="147"/>
        <v>102000</v>
      </c>
      <c r="BL59" s="347">
        <f t="shared" si="147"/>
        <v>110000</v>
      </c>
      <c r="BM59" s="347">
        <f t="shared" si="147"/>
        <v>118000</v>
      </c>
      <c r="BN59" s="347">
        <f t="shared" si="147"/>
        <v>126000</v>
      </c>
      <c r="BO59" s="347">
        <f t="shared" si="147"/>
        <v>134000</v>
      </c>
      <c r="BP59" s="347">
        <f t="shared" si="147"/>
        <v>142000</v>
      </c>
      <c r="BQ59" s="347">
        <f t="shared" ref="BQ59:CV59" si="148">IFERROR(BQ33-BQ50,0)</f>
        <v>150000</v>
      </c>
      <c r="BR59" s="347">
        <f t="shared" si="148"/>
        <v>158000</v>
      </c>
      <c r="BS59" s="347">
        <f t="shared" si="148"/>
        <v>166000</v>
      </c>
      <c r="BT59" s="349">
        <f t="shared" si="148"/>
        <v>174000</v>
      </c>
      <c r="BU59" s="347">
        <f t="shared" si="148"/>
        <v>206000</v>
      </c>
      <c r="BV59" s="347">
        <f t="shared" si="148"/>
        <v>215000</v>
      </c>
      <c r="BW59" s="347">
        <f t="shared" si="148"/>
        <v>224000</v>
      </c>
      <c r="BX59" s="347">
        <f t="shared" si="148"/>
        <v>233000</v>
      </c>
      <c r="BY59" s="347">
        <f t="shared" si="148"/>
        <v>293750</v>
      </c>
      <c r="BZ59" s="347">
        <f t="shared" si="148"/>
        <v>369687.5</v>
      </c>
      <c r="CA59" s="347">
        <f t="shared" si="148"/>
        <v>464609.375</v>
      </c>
      <c r="CB59" s="347">
        <f t="shared" si="148"/>
        <v>269000</v>
      </c>
      <c r="CC59" s="347">
        <f t="shared" si="148"/>
        <v>296900</v>
      </c>
      <c r="CD59" s="347">
        <f t="shared" si="148"/>
        <v>327590</v>
      </c>
      <c r="CE59" s="347">
        <f t="shared" si="148"/>
        <v>361349.00000000006</v>
      </c>
      <c r="CF59" s="349">
        <f t="shared" si="148"/>
        <v>547023.50000000012</v>
      </c>
      <c r="CG59" s="347">
        <f t="shared" si="148"/>
        <v>825535.25000000012</v>
      </c>
      <c r="CH59" s="347">
        <f t="shared" si="148"/>
        <v>825535.25000000012</v>
      </c>
      <c r="CI59" s="347">
        <f t="shared" si="148"/>
        <v>825535.25000000012</v>
      </c>
      <c r="CJ59" s="347">
        <f t="shared" si="148"/>
        <v>842245.95500000019</v>
      </c>
      <c r="CK59" s="347">
        <f t="shared" si="148"/>
        <v>859290.87410000013</v>
      </c>
      <c r="CL59" s="347">
        <f t="shared" si="148"/>
        <v>876676.69158200023</v>
      </c>
      <c r="CM59" s="347">
        <f t="shared" si="148"/>
        <v>894410.22541364015</v>
      </c>
      <c r="CN59" s="347">
        <f t="shared" si="148"/>
        <v>912498.42992191296</v>
      </c>
      <c r="CO59" s="347">
        <f t="shared" si="148"/>
        <v>930948.39852035115</v>
      </c>
      <c r="CP59" s="347">
        <f t="shared" si="148"/>
        <v>949767.36649075826</v>
      </c>
      <c r="CQ59" s="347">
        <f t="shared" si="148"/>
        <v>968962.71382057341</v>
      </c>
      <c r="CR59" s="349">
        <f t="shared" si="148"/>
        <v>988541.96809698502</v>
      </c>
      <c r="CS59" s="347">
        <f t="shared" si="148"/>
        <v>1036804.8298883394</v>
      </c>
      <c r="CT59" s="347">
        <f t="shared" si="148"/>
        <v>1057740.9264861061</v>
      </c>
      <c r="CU59" s="347">
        <f t="shared" si="148"/>
        <v>1079095.7450158284</v>
      </c>
      <c r="CV59" s="347">
        <f t="shared" si="148"/>
        <v>1100877.659916145</v>
      </c>
      <c r="CW59" s="347">
        <f t="shared" ref="CW59:DD59" si="149">IFERROR(CW33-CW50,0)</f>
        <v>1123095.2131144679</v>
      </c>
      <c r="CX59" s="347">
        <f t="shared" si="149"/>
        <v>1145757.1173767573</v>
      </c>
      <c r="CY59" s="347">
        <f t="shared" si="149"/>
        <v>1168872.2597242924</v>
      </c>
      <c r="CZ59" s="347">
        <f t="shared" si="149"/>
        <v>1192449.7049187783</v>
      </c>
      <c r="DA59" s="347">
        <f t="shared" si="149"/>
        <v>1216498.6990171538</v>
      </c>
      <c r="DB59" s="347">
        <f t="shared" si="149"/>
        <v>1241028.672997497</v>
      </c>
      <c r="DC59" s="347">
        <f t="shared" si="149"/>
        <v>1266049.2464574468</v>
      </c>
      <c r="DD59" s="349">
        <f t="shared" si="149"/>
        <v>1291570.2313865959</v>
      </c>
    </row>
    <row r="60" spans="3:108" ht="13.25" hidden="1" customHeight="1" outlineLevel="2">
      <c r="D60" s="299"/>
      <c r="E60" s="344" t="str">
        <f>IF(E20="","","Gross Profit - "&amp;E20)</f>
        <v>Gross Profit - Stream 4</v>
      </c>
      <c r="I60" s="341"/>
      <c r="Q60" s="346">
        <f t="shared" si="35"/>
        <v>0</v>
      </c>
      <c r="R60" s="347">
        <f>SUM(AK60:AV60)</f>
        <v>0</v>
      </c>
      <c r="S60" s="347">
        <f>SUM(AW60:BH60)</f>
        <v>0</v>
      </c>
      <c r="T60" s="347">
        <f>SUM(BI60:BT60)</f>
        <v>0</v>
      </c>
      <c r="U60" s="347">
        <f>SUM(BU60:CF60)</f>
        <v>0</v>
      </c>
      <c r="V60" s="347">
        <f>SUM(CG60:CR60)</f>
        <v>0</v>
      </c>
      <c r="W60" s="347">
        <f>SUM(CS60:DD60)</f>
        <v>0</v>
      </c>
      <c r="Y60" s="346"/>
      <c r="Z60" s="346"/>
      <c r="AA60" s="346"/>
      <c r="AB60" s="346"/>
      <c r="AC60" s="346"/>
      <c r="AD60" s="346"/>
      <c r="AE60" s="346"/>
      <c r="AF60" s="346"/>
      <c r="AG60" s="346"/>
      <c r="AH60" s="346"/>
      <c r="AI60" s="346"/>
      <c r="AJ60" s="346"/>
      <c r="AK60" s="348">
        <f t="shared" ref="AK60:BP60" si="150">IFERROR(AK34-AK51,0)</f>
        <v>0</v>
      </c>
      <c r="AL60" s="347">
        <f t="shared" si="150"/>
        <v>0</v>
      </c>
      <c r="AM60" s="347">
        <f t="shared" si="150"/>
        <v>0</v>
      </c>
      <c r="AN60" s="347">
        <f t="shared" si="150"/>
        <v>0</v>
      </c>
      <c r="AO60" s="347">
        <f t="shared" si="150"/>
        <v>0</v>
      </c>
      <c r="AP60" s="347">
        <f t="shared" si="150"/>
        <v>0</v>
      </c>
      <c r="AQ60" s="347">
        <f t="shared" si="150"/>
        <v>0</v>
      </c>
      <c r="AR60" s="347">
        <f t="shared" si="150"/>
        <v>0</v>
      </c>
      <c r="AS60" s="347">
        <f t="shared" si="150"/>
        <v>0</v>
      </c>
      <c r="AT60" s="347">
        <f t="shared" si="150"/>
        <v>0</v>
      </c>
      <c r="AU60" s="347">
        <f t="shared" si="150"/>
        <v>0</v>
      </c>
      <c r="AV60" s="349">
        <f t="shared" si="150"/>
        <v>0</v>
      </c>
      <c r="AW60" s="347">
        <f t="shared" si="150"/>
        <v>0</v>
      </c>
      <c r="AX60" s="347">
        <f t="shared" si="150"/>
        <v>0</v>
      </c>
      <c r="AY60" s="347">
        <f t="shared" si="150"/>
        <v>0</v>
      </c>
      <c r="AZ60" s="347">
        <f t="shared" si="150"/>
        <v>0</v>
      </c>
      <c r="BA60" s="347">
        <f t="shared" si="150"/>
        <v>0</v>
      </c>
      <c r="BB60" s="347">
        <f t="shared" si="150"/>
        <v>0</v>
      </c>
      <c r="BC60" s="347">
        <f t="shared" si="150"/>
        <v>0</v>
      </c>
      <c r="BD60" s="347">
        <f t="shared" si="150"/>
        <v>0</v>
      </c>
      <c r="BE60" s="347">
        <f t="shared" si="150"/>
        <v>0</v>
      </c>
      <c r="BF60" s="347">
        <f t="shared" si="150"/>
        <v>0</v>
      </c>
      <c r="BG60" s="347">
        <f t="shared" si="150"/>
        <v>0</v>
      </c>
      <c r="BH60" s="349">
        <f t="shared" si="150"/>
        <v>0</v>
      </c>
      <c r="BI60" s="347">
        <f t="shared" si="150"/>
        <v>0</v>
      </c>
      <c r="BJ60" s="347">
        <f t="shared" si="150"/>
        <v>0</v>
      </c>
      <c r="BK60" s="347">
        <f t="shared" si="150"/>
        <v>0</v>
      </c>
      <c r="BL60" s="347">
        <f t="shared" si="150"/>
        <v>0</v>
      </c>
      <c r="BM60" s="347">
        <f t="shared" si="150"/>
        <v>0</v>
      </c>
      <c r="BN60" s="347">
        <f t="shared" si="150"/>
        <v>0</v>
      </c>
      <c r="BO60" s="347">
        <f t="shared" si="150"/>
        <v>0</v>
      </c>
      <c r="BP60" s="347">
        <f t="shared" si="150"/>
        <v>0</v>
      </c>
      <c r="BQ60" s="347">
        <f t="shared" ref="BQ60:CV60" si="151">IFERROR(BQ34-BQ51,0)</f>
        <v>0</v>
      </c>
      <c r="BR60" s="347">
        <f t="shared" si="151"/>
        <v>0</v>
      </c>
      <c r="BS60" s="347">
        <f t="shared" si="151"/>
        <v>0</v>
      </c>
      <c r="BT60" s="349">
        <f t="shared" si="151"/>
        <v>0</v>
      </c>
      <c r="BU60" s="347">
        <f t="shared" si="151"/>
        <v>0</v>
      </c>
      <c r="BV60" s="347">
        <f t="shared" si="151"/>
        <v>0</v>
      </c>
      <c r="BW60" s="347">
        <f t="shared" si="151"/>
        <v>0</v>
      </c>
      <c r="BX60" s="347">
        <f t="shared" si="151"/>
        <v>0</v>
      </c>
      <c r="BY60" s="347">
        <f t="shared" si="151"/>
        <v>0</v>
      </c>
      <c r="BZ60" s="347">
        <f t="shared" si="151"/>
        <v>0</v>
      </c>
      <c r="CA60" s="347">
        <f t="shared" si="151"/>
        <v>0</v>
      </c>
      <c r="CB60" s="347">
        <f t="shared" si="151"/>
        <v>0</v>
      </c>
      <c r="CC60" s="347">
        <f t="shared" si="151"/>
        <v>0</v>
      </c>
      <c r="CD60" s="347">
        <f t="shared" si="151"/>
        <v>0</v>
      </c>
      <c r="CE60" s="347">
        <f t="shared" si="151"/>
        <v>0</v>
      </c>
      <c r="CF60" s="349">
        <f t="shared" si="151"/>
        <v>0</v>
      </c>
      <c r="CG60" s="347">
        <f t="shared" si="151"/>
        <v>0</v>
      </c>
      <c r="CH60" s="347">
        <f t="shared" si="151"/>
        <v>0</v>
      </c>
      <c r="CI60" s="347">
        <f t="shared" si="151"/>
        <v>0</v>
      </c>
      <c r="CJ60" s="347">
        <f t="shared" si="151"/>
        <v>0</v>
      </c>
      <c r="CK60" s="347">
        <f t="shared" si="151"/>
        <v>0</v>
      </c>
      <c r="CL60" s="347">
        <f t="shared" si="151"/>
        <v>0</v>
      </c>
      <c r="CM60" s="347">
        <f t="shared" si="151"/>
        <v>0</v>
      </c>
      <c r="CN60" s="347">
        <f t="shared" si="151"/>
        <v>0</v>
      </c>
      <c r="CO60" s="347">
        <f t="shared" si="151"/>
        <v>0</v>
      </c>
      <c r="CP60" s="347">
        <f t="shared" si="151"/>
        <v>0</v>
      </c>
      <c r="CQ60" s="347">
        <f t="shared" si="151"/>
        <v>0</v>
      </c>
      <c r="CR60" s="349">
        <f t="shared" si="151"/>
        <v>0</v>
      </c>
      <c r="CS60" s="347">
        <f t="shared" si="151"/>
        <v>0</v>
      </c>
      <c r="CT60" s="347">
        <f t="shared" si="151"/>
        <v>0</v>
      </c>
      <c r="CU60" s="347">
        <f t="shared" si="151"/>
        <v>0</v>
      </c>
      <c r="CV60" s="347">
        <f t="shared" si="151"/>
        <v>0</v>
      </c>
      <c r="CW60" s="347">
        <f t="shared" ref="CW60:DD60" si="152">IFERROR(CW34-CW51,0)</f>
        <v>0</v>
      </c>
      <c r="CX60" s="347">
        <f t="shared" si="152"/>
        <v>0</v>
      </c>
      <c r="CY60" s="347">
        <f t="shared" si="152"/>
        <v>0</v>
      </c>
      <c r="CZ60" s="347">
        <f t="shared" si="152"/>
        <v>0</v>
      </c>
      <c r="DA60" s="347">
        <f t="shared" si="152"/>
        <v>0</v>
      </c>
      <c r="DB60" s="347">
        <f t="shared" si="152"/>
        <v>0</v>
      </c>
      <c r="DC60" s="347">
        <f t="shared" si="152"/>
        <v>0</v>
      </c>
      <c r="DD60" s="349">
        <f t="shared" si="152"/>
        <v>0</v>
      </c>
    </row>
    <row r="61" spans="3:108" ht="13.25" hidden="1" customHeight="1" outlineLevel="2">
      <c r="D61" s="299"/>
      <c r="E61" s="344" t="str">
        <f>IF(E21="","","Gross Profit - "&amp;E21)</f>
        <v>Gross Profit - Stream 5</v>
      </c>
      <c r="I61" s="341"/>
      <c r="Q61" s="346">
        <f t="shared" si="35"/>
        <v>0</v>
      </c>
      <c r="R61" s="347">
        <f>SUM(AK61:AV61)</f>
        <v>0</v>
      </c>
      <c r="S61" s="347">
        <f>SUM(AW61:BH61)</f>
        <v>0</v>
      </c>
      <c r="T61" s="347">
        <f>SUM(BI61:BT61)</f>
        <v>0</v>
      </c>
      <c r="U61" s="347">
        <f>SUM(BU61:CF61)</f>
        <v>0</v>
      </c>
      <c r="V61" s="347">
        <f>SUM(CG61:CR61)</f>
        <v>0</v>
      </c>
      <c r="W61" s="347">
        <f>SUM(CS61:DD61)</f>
        <v>0</v>
      </c>
      <c r="Y61" s="346"/>
      <c r="Z61" s="346"/>
      <c r="AA61" s="346"/>
      <c r="AB61" s="346"/>
      <c r="AC61" s="346"/>
      <c r="AD61" s="346"/>
      <c r="AE61" s="346"/>
      <c r="AF61" s="346"/>
      <c r="AG61" s="346"/>
      <c r="AH61" s="346"/>
      <c r="AI61" s="346"/>
      <c r="AJ61" s="346"/>
      <c r="AK61" s="348">
        <f t="shared" ref="AK61:BP61" si="153">IFERROR(AK35-AK52,0)</f>
        <v>0</v>
      </c>
      <c r="AL61" s="347">
        <f t="shared" si="153"/>
        <v>0</v>
      </c>
      <c r="AM61" s="347">
        <f t="shared" si="153"/>
        <v>0</v>
      </c>
      <c r="AN61" s="347">
        <f t="shared" si="153"/>
        <v>0</v>
      </c>
      <c r="AO61" s="347">
        <f t="shared" si="153"/>
        <v>0</v>
      </c>
      <c r="AP61" s="347">
        <f t="shared" si="153"/>
        <v>0</v>
      </c>
      <c r="AQ61" s="347">
        <f t="shared" si="153"/>
        <v>0</v>
      </c>
      <c r="AR61" s="347">
        <f t="shared" si="153"/>
        <v>0</v>
      </c>
      <c r="AS61" s="347">
        <f t="shared" si="153"/>
        <v>0</v>
      </c>
      <c r="AT61" s="347">
        <f t="shared" si="153"/>
        <v>0</v>
      </c>
      <c r="AU61" s="347">
        <f t="shared" si="153"/>
        <v>0</v>
      </c>
      <c r="AV61" s="349">
        <f t="shared" si="153"/>
        <v>0</v>
      </c>
      <c r="AW61" s="347">
        <f t="shared" si="153"/>
        <v>0</v>
      </c>
      <c r="AX61" s="347">
        <f t="shared" si="153"/>
        <v>0</v>
      </c>
      <c r="AY61" s="347">
        <f t="shared" si="153"/>
        <v>0</v>
      </c>
      <c r="AZ61" s="347">
        <f t="shared" si="153"/>
        <v>0</v>
      </c>
      <c r="BA61" s="347">
        <f t="shared" si="153"/>
        <v>0</v>
      </c>
      <c r="BB61" s="347">
        <f t="shared" si="153"/>
        <v>0</v>
      </c>
      <c r="BC61" s="347">
        <f t="shared" si="153"/>
        <v>0</v>
      </c>
      <c r="BD61" s="347">
        <f t="shared" si="153"/>
        <v>0</v>
      </c>
      <c r="BE61" s="347">
        <f t="shared" si="153"/>
        <v>0</v>
      </c>
      <c r="BF61" s="347">
        <f t="shared" si="153"/>
        <v>0</v>
      </c>
      <c r="BG61" s="347">
        <f t="shared" si="153"/>
        <v>0</v>
      </c>
      <c r="BH61" s="349">
        <f t="shared" si="153"/>
        <v>0</v>
      </c>
      <c r="BI61" s="347">
        <f t="shared" si="153"/>
        <v>0</v>
      </c>
      <c r="BJ61" s="347">
        <f t="shared" si="153"/>
        <v>0</v>
      </c>
      <c r="BK61" s="347">
        <f t="shared" si="153"/>
        <v>0</v>
      </c>
      <c r="BL61" s="347">
        <f t="shared" si="153"/>
        <v>0</v>
      </c>
      <c r="BM61" s="347">
        <f t="shared" si="153"/>
        <v>0</v>
      </c>
      <c r="BN61" s="347">
        <f t="shared" si="153"/>
        <v>0</v>
      </c>
      <c r="BO61" s="347">
        <f t="shared" si="153"/>
        <v>0</v>
      </c>
      <c r="BP61" s="347">
        <f t="shared" si="153"/>
        <v>0</v>
      </c>
      <c r="BQ61" s="347">
        <f t="shared" ref="BQ61:CV61" si="154">IFERROR(BQ35-BQ52,0)</f>
        <v>0</v>
      </c>
      <c r="BR61" s="347">
        <f t="shared" si="154"/>
        <v>0</v>
      </c>
      <c r="BS61" s="347">
        <f t="shared" si="154"/>
        <v>0</v>
      </c>
      <c r="BT61" s="349">
        <f t="shared" si="154"/>
        <v>0</v>
      </c>
      <c r="BU61" s="347">
        <f t="shared" si="154"/>
        <v>0</v>
      </c>
      <c r="BV61" s="347">
        <f t="shared" si="154"/>
        <v>0</v>
      </c>
      <c r="BW61" s="347">
        <f t="shared" si="154"/>
        <v>0</v>
      </c>
      <c r="BX61" s="347">
        <f t="shared" si="154"/>
        <v>0</v>
      </c>
      <c r="BY61" s="347">
        <f t="shared" si="154"/>
        <v>0</v>
      </c>
      <c r="BZ61" s="347">
        <f t="shared" si="154"/>
        <v>0</v>
      </c>
      <c r="CA61" s="347">
        <f t="shared" si="154"/>
        <v>0</v>
      </c>
      <c r="CB61" s="347">
        <f t="shared" si="154"/>
        <v>0</v>
      </c>
      <c r="CC61" s="347">
        <f t="shared" si="154"/>
        <v>0</v>
      </c>
      <c r="CD61" s="347">
        <f t="shared" si="154"/>
        <v>0</v>
      </c>
      <c r="CE61" s="347">
        <f t="shared" si="154"/>
        <v>0</v>
      </c>
      <c r="CF61" s="349">
        <f t="shared" si="154"/>
        <v>0</v>
      </c>
      <c r="CG61" s="347">
        <f t="shared" si="154"/>
        <v>0</v>
      </c>
      <c r="CH61" s="347">
        <f t="shared" si="154"/>
        <v>0</v>
      </c>
      <c r="CI61" s="347">
        <f t="shared" si="154"/>
        <v>0</v>
      </c>
      <c r="CJ61" s="347">
        <f t="shared" si="154"/>
        <v>0</v>
      </c>
      <c r="CK61" s="347">
        <f t="shared" si="154"/>
        <v>0</v>
      </c>
      <c r="CL61" s="347">
        <f t="shared" si="154"/>
        <v>0</v>
      </c>
      <c r="CM61" s="347">
        <f t="shared" si="154"/>
        <v>0</v>
      </c>
      <c r="CN61" s="347">
        <f t="shared" si="154"/>
        <v>0</v>
      </c>
      <c r="CO61" s="347">
        <f t="shared" si="154"/>
        <v>0</v>
      </c>
      <c r="CP61" s="347">
        <f t="shared" si="154"/>
        <v>0</v>
      </c>
      <c r="CQ61" s="347">
        <f t="shared" si="154"/>
        <v>0</v>
      </c>
      <c r="CR61" s="349">
        <f t="shared" si="154"/>
        <v>0</v>
      </c>
      <c r="CS61" s="347">
        <f t="shared" si="154"/>
        <v>0</v>
      </c>
      <c r="CT61" s="347">
        <f t="shared" si="154"/>
        <v>0</v>
      </c>
      <c r="CU61" s="347">
        <f t="shared" si="154"/>
        <v>0</v>
      </c>
      <c r="CV61" s="347">
        <f t="shared" si="154"/>
        <v>0</v>
      </c>
      <c r="CW61" s="347">
        <f t="shared" ref="CW61:DD61" si="155">IFERROR(CW35-CW52,0)</f>
        <v>0</v>
      </c>
      <c r="CX61" s="347">
        <f t="shared" si="155"/>
        <v>0</v>
      </c>
      <c r="CY61" s="347">
        <f t="shared" si="155"/>
        <v>0</v>
      </c>
      <c r="CZ61" s="347">
        <f t="shared" si="155"/>
        <v>0</v>
      </c>
      <c r="DA61" s="347">
        <f t="shared" si="155"/>
        <v>0</v>
      </c>
      <c r="DB61" s="347">
        <f t="shared" si="155"/>
        <v>0</v>
      </c>
      <c r="DC61" s="347">
        <f t="shared" si="155"/>
        <v>0</v>
      </c>
      <c r="DD61" s="349">
        <f t="shared" si="155"/>
        <v>0</v>
      </c>
    </row>
    <row r="62" spans="3:108" ht="13.25" hidden="1" customHeight="1" outlineLevel="2">
      <c r="D62" s="299"/>
      <c r="I62" s="341"/>
      <c r="Q62" s="346"/>
      <c r="R62" s="347"/>
      <c r="S62" s="347"/>
      <c r="T62" s="347"/>
      <c r="U62" s="347"/>
      <c r="V62" s="347"/>
      <c r="W62" s="347"/>
      <c r="Y62" s="346"/>
      <c r="Z62" s="346"/>
      <c r="AA62" s="346"/>
      <c r="AB62" s="346"/>
      <c r="AC62" s="346"/>
      <c r="AD62" s="346"/>
      <c r="AE62" s="346"/>
      <c r="AF62" s="346"/>
      <c r="AG62" s="346"/>
      <c r="AH62" s="346"/>
      <c r="AI62" s="346"/>
      <c r="AJ62" s="346"/>
      <c r="AK62" s="348">
        <f t="shared" ref="AK62:BP62" si="156">IFERROR(AK36-AK53,0)</f>
        <v>0</v>
      </c>
      <c r="AL62" s="347">
        <f t="shared" si="156"/>
        <v>0</v>
      </c>
      <c r="AM62" s="347">
        <f t="shared" si="156"/>
        <v>0</v>
      </c>
      <c r="AN62" s="347">
        <f t="shared" si="156"/>
        <v>0</v>
      </c>
      <c r="AO62" s="347">
        <f t="shared" si="156"/>
        <v>0</v>
      </c>
      <c r="AP62" s="347">
        <f t="shared" si="156"/>
        <v>0</v>
      </c>
      <c r="AQ62" s="347">
        <f t="shared" si="156"/>
        <v>0</v>
      </c>
      <c r="AR62" s="347">
        <f t="shared" si="156"/>
        <v>0</v>
      </c>
      <c r="AS62" s="347">
        <f t="shared" si="156"/>
        <v>0</v>
      </c>
      <c r="AT62" s="347">
        <f t="shared" si="156"/>
        <v>0</v>
      </c>
      <c r="AU62" s="347">
        <f t="shared" si="156"/>
        <v>0</v>
      </c>
      <c r="AV62" s="349">
        <f t="shared" si="156"/>
        <v>0</v>
      </c>
      <c r="AW62" s="347">
        <f t="shared" si="156"/>
        <v>0</v>
      </c>
      <c r="AX62" s="347">
        <f t="shared" si="156"/>
        <v>0</v>
      </c>
      <c r="AY62" s="347">
        <f t="shared" si="156"/>
        <v>0</v>
      </c>
      <c r="AZ62" s="347">
        <f t="shared" si="156"/>
        <v>0</v>
      </c>
      <c r="BA62" s="347">
        <f t="shared" si="156"/>
        <v>0</v>
      </c>
      <c r="BB62" s="347">
        <f t="shared" si="156"/>
        <v>0</v>
      </c>
      <c r="BC62" s="347">
        <f t="shared" si="156"/>
        <v>0</v>
      </c>
      <c r="BD62" s="347">
        <f t="shared" si="156"/>
        <v>0</v>
      </c>
      <c r="BE62" s="347">
        <f t="shared" si="156"/>
        <v>0</v>
      </c>
      <c r="BF62" s="347">
        <f t="shared" si="156"/>
        <v>0</v>
      </c>
      <c r="BG62" s="347">
        <f t="shared" si="156"/>
        <v>0</v>
      </c>
      <c r="BH62" s="349">
        <f t="shared" si="156"/>
        <v>0</v>
      </c>
      <c r="BI62" s="347">
        <f t="shared" si="156"/>
        <v>0</v>
      </c>
      <c r="BJ62" s="347">
        <f t="shared" si="156"/>
        <v>0</v>
      </c>
      <c r="BK62" s="347">
        <f t="shared" si="156"/>
        <v>0</v>
      </c>
      <c r="BL62" s="347">
        <f t="shared" si="156"/>
        <v>0</v>
      </c>
      <c r="BM62" s="347">
        <f t="shared" si="156"/>
        <v>0</v>
      </c>
      <c r="BN62" s="347">
        <f t="shared" si="156"/>
        <v>0</v>
      </c>
      <c r="BO62" s="347">
        <f t="shared" si="156"/>
        <v>0</v>
      </c>
      <c r="BP62" s="347">
        <f t="shared" si="156"/>
        <v>0</v>
      </c>
      <c r="BQ62" s="347">
        <f t="shared" ref="BQ62:CV62" si="157">IFERROR(BQ36-BQ53,0)</f>
        <v>0</v>
      </c>
      <c r="BR62" s="347">
        <f t="shared" si="157"/>
        <v>0</v>
      </c>
      <c r="BS62" s="347">
        <f t="shared" si="157"/>
        <v>0</v>
      </c>
      <c r="BT62" s="349">
        <f t="shared" si="157"/>
        <v>0</v>
      </c>
      <c r="BU62" s="347">
        <f t="shared" si="157"/>
        <v>0</v>
      </c>
      <c r="BV62" s="347">
        <f t="shared" si="157"/>
        <v>0</v>
      </c>
      <c r="BW62" s="347">
        <f t="shared" si="157"/>
        <v>0</v>
      </c>
      <c r="BX62" s="347">
        <f t="shared" si="157"/>
        <v>0</v>
      </c>
      <c r="BY62" s="347">
        <f t="shared" si="157"/>
        <v>0</v>
      </c>
      <c r="BZ62" s="347">
        <f t="shared" si="157"/>
        <v>0</v>
      </c>
      <c r="CA62" s="347">
        <f t="shared" si="157"/>
        <v>0</v>
      </c>
      <c r="CB62" s="347">
        <f t="shared" si="157"/>
        <v>0</v>
      </c>
      <c r="CC62" s="347">
        <f t="shared" si="157"/>
        <v>0</v>
      </c>
      <c r="CD62" s="347">
        <f t="shared" si="157"/>
        <v>0</v>
      </c>
      <c r="CE62" s="347">
        <f t="shared" si="157"/>
        <v>0</v>
      </c>
      <c r="CF62" s="349">
        <f t="shared" si="157"/>
        <v>0</v>
      </c>
      <c r="CG62" s="347">
        <f t="shared" si="157"/>
        <v>0</v>
      </c>
      <c r="CH62" s="347">
        <f t="shared" si="157"/>
        <v>0</v>
      </c>
      <c r="CI62" s="347">
        <f t="shared" si="157"/>
        <v>0</v>
      </c>
      <c r="CJ62" s="347">
        <f t="shared" si="157"/>
        <v>0</v>
      </c>
      <c r="CK62" s="347">
        <f t="shared" si="157"/>
        <v>0</v>
      </c>
      <c r="CL62" s="347">
        <f t="shared" si="157"/>
        <v>0</v>
      </c>
      <c r="CM62" s="347">
        <f t="shared" si="157"/>
        <v>0</v>
      </c>
      <c r="CN62" s="347">
        <f t="shared" si="157"/>
        <v>0</v>
      </c>
      <c r="CO62" s="347">
        <f t="shared" si="157"/>
        <v>0</v>
      </c>
      <c r="CP62" s="347">
        <f t="shared" si="157"/>
        <v>0</v>
      </c>
      <c r="CQ62" s="347">
        <f t="shared" si="157"/>
        <v>0</v>
      </c>
      <c r="CR62" s="349">
        <f t="shared" si="157"/>
        <v>0</v>
      </c>
      <c r="CS62" s="347">
        <f t="shared" si="157"/>
        <v>0</v>
      </c>
      <c r="CT62" s="347">
        <f t="shared" si="157"/>
        <v>0</v>
      </c>
      <c r="CU62" s="347">
        <f t="shared" si="157"/>
        <v>0</v>
      </c>
      <c r="CV62" s="347">
        <f t="shared" si="157"/>
        <v>0</v>
      </c>
      <c r="CW62" s="347">
        <f t="shared" ref="CW62:DD62" si="158">IFERROR(CW36-CW53,0)</f>
        <v>0</v>
      </c>
      <c r="CX62" s="347">
        <f t="shared" si="158"/>
        <v>0</v>
      </c>
      <c r="CY62" s="347">
        <f t="shared" si="158"/>
        <v>0</v>
      </c>
      <c r="CZ62" s="347">
        <f t="shared" si="158"/>
        <v>0</v>
      </c>
      <c r="DA62" s="347">
        <f t="shared" si="158"/>
        <v>0</v>
      </c>
      <c r="DB62" s="347">
        <f t="shared" si="158"/>
        <v>0</v>
      </c>
      <c r="DC62" s="347">
        <f t="shared" si="158"/>
        <v>0</v>
      </c>
      <c r="DD62" s="349">
        <f t="shared" si="158"/>
        <v>0</v>
      </c>
    </row>
    <row r="63" spans="3:108" s="340" customFormat="1" collapsed="1">
      <c r="C63" s="299"/>
      <c r="E63" s="332" t="s">
        <v>197</v>
      </c>
      <c r="F63" s="306"/>
      <c r="G63" s="306"/>
      <c r="H63" s="306"/>
      <c r="I63" s="334"/>
      <c r="J63" s="403"/>
      <c r="K63" s="403"/>
      <c r="L63" s="403"/>
      <c r="M63" s="403"/>
      <c r="N63" s="403"/>
      <c r="O63" s="403"/>
      <c r="Q63" s="409">
        <f t="shared" si="35"/>
        <v>0</v>
      </c>
      <c r="R63" s="410">
        <f>SUM(AK63:AV63)</f>
        <v>74236.350000000006</v>
      </c>
      <c r="S63" s="410">
        <f>SUM(AW63:BH63)</f>
        <v>1472312.6345566127</v>
      </c>
      <c r="T63" s="410">
        <f>SUM(BI63:BT63)</f>
        <v>4094229.8809116958</v>
      </c>
      <c r="U63" s="410">
        <f>SUM(BU63:CF63)</f>
        <v>9855387.3829188384</v>
      </c>
      <c r="V63" s="410">
        <f>SUM(CG63:CR63)</f>
        <v>29052560.300285961</v>
      </c>
      <c r="W63" s="410">
        <f>SUM(CS63:DD63)</f>
        <v>95348295.777856231</v>
      </c>
      <c r="X63" s="411"/>
      <c r="Y63" s="412">
        <f t="shared" ref="Y63:AJ63" si="159">SUM(Y57:Y62)</f>
        <v>0</v>
      </c>
      <c r="Z63" s="412">
        <f t="shared" si="159"/>
        <v>0</v>
      </c>
      <c r="AA63" s="412">
        <f t="shared" si="159"/>
        <v>0</v>
      </c>
      <c r="AB63" s="412">
        <f t="shared" si="159"/>
        <v>0</v>
      </c>
      <c r="AC63" s="412">
        <f t="shared" si="159"/>
        <v>0</v>
      </c>
      <c r="AD63" s="412">
        <f t="shared" si="159"/>
        <v>0</v>
      </c>
      <c r="AE63" s="412">
        <f t="shared" si="159"/>
        <v>0</v>
      </c>
      <c r="AF63" s="412">
        <f t="shared" si="159"/>
        <v>0</v>
      </c>
      <c r="AG63" s="412">
        <f t="shared" si="159"/>
        <v>0</v>
      </c>
      <c r="AH63" s="412">
        <f t="shared" si="159"/>
        <v>0</v>
      </c>
      <c r="AI63" s="412">
        <f t="shared" si="159"/>
        <v>0</v>
      </c>
      <c r="AJ63" s="412">
        <f t="shared" si="159"/>
        <v>0</v>
      </c>
      <c r="AK63" s="413">
        <f t="shared" ref="AK63" si="160">SUM(AK57:AK62)</f>
        <v>12.5</v>
      </c>
      <c r="AL63" s="414">
        <f t="shared" ref="AL63" si="161">SUM(AL57:AL62)</f>
        <v>31.25</v>
      </c>
      <c r="AM63" s="414">
        <f t="shared" ref="AM63" si="162">SUM(AM57:AM62)</f>
        <v>50</v>
      </c>
      <c r="AN63" s="414">
        <f t="shared" ref="AN63" si="163">SUM(AN57:AN62)</f>
        <v>150</v>
      </c>
      <c r="AO63" s="414">
        <f t="shared" ref="AO63" si="164">SUM(AO57:AO62)</f>
        <v>450</v>
      </c>
      <c r="AP63" s="414">
        <f t="shared" ref="AP63" si="165">SUM(AP57:AP62)</f>
        <v>1350</v>
      </c>
      <c r="AQ63" s="414">
        <f t="shared" ref="AQ63" si="166">SUM(AQ57:AQ62)</f>
        <v>3099.6</v>
      </c>
      <c r="AR63" s="414">
        <f t="shared" ref="AR63" si="167">SUM(AR57:AR62)</f>
        <v>5799.6</v>
      </c>
      <c r="AS63" s="414">
        <f t="shared" ref="AS63" si="168">SUM(AS57:AS62)</f>
        <v>8499.6</v>
      </c>
      <c r="AT63" s="414">
        <f t="shared" ref="AT63" si="169">SUM(AT57:AT62)</f>
        <v>13748.4</v>
      </c>
      <c r="AU63" s="414">
        <f t="shared" ref="AU63" si="170">SUM(AU57:AU62)</f>
        <v>19823.400000000001</v>
      </c>
      <c r="AV63" s="415">
        <f t="shared" ref="AV63" si="171">SUM(AV57:AV62)</f>
        <v>21222</v>
      </c>
      <c r="AW63" s="414">
        <f t="shared" ref="AW63" si="172">SUM(AW57:AW62)</f>
        <v>37462.5</v>
      </c>
      <c r="AX63" s="414">
        <f t="shared" ref="AX63" si="173">SUM(AX57:AX62)</f>
        <v>37621.83</v>
      </c>
      <c r="AY63" s="414">
        <f t="shared" ref="AY63" si="174">SUM(AY57:AY62)</f>
        <v>53190.386600000005</v>
      </c>
      <c r="AZ63" s="414">
        <f t="shared" ref="AZ63" si="175">SUM(AZ57:AZ62)</f>
        <v>80764.394332000011</v>
      </c>
      <c r="BA63" s="414">
        <f t="shared" ref="BA63" si="176">SUM(BA57:BA62)</f>
        <v>128340.08221864002</v>
      </c>
      <c r="BB63" s="414">
        <f t="shared" ref="BB63" si="177">SUM(BB57:BB62)</f>
        <v>136747.2838630128</v>
      </c>
      <c r="BC63" s="414">
        <f t="shared" ref="BC63" si="178">SUM(BC57:BC62)</f>
        <v>145174.63354027306</v>
      </c>
      <c r="BD63" s="414">
        <f t="shared" ref="BD63" si="179">SUM(BD57:BD62)</f>
        <v>153622.45425107854</v>
      </c>
      <c r="BE63" s="414">
        <f t="shared" ref="BE63" si="180">SUM(BE57:BE62)</f>
        <v>162091.0746565001</v>
      </c>
      <c r="BF63" s="414">
        <f t="shared" ref="BF63" si="181">SUM(BF57:BF62)</f>
        <v>170580.82918323411</v>
      </c>
      <c r="BG63" s="414">
        <f t="shared" ref="BG63" si="182">SUM(BG57:BG62)</f>
        <v>179092.05813083882</v>
      </c>
      <c r="BH63" s="415">
        <f t="shared" ref="BH63" si="183">SUM(BH57:BH62)</f>
        <v>187625.10778103504</v>
      </c>
      <c r="BI63" s="414">
        <f t="shared" ref="BI63" si="184">SUM(BI57:BI62)</f>
        <v>226184.95075907122</v>
      </c>
      <c r="BJ63" s="414">
        <f t="shared" ref="BJ63" si="185">SUM(BJ57:BJ62)</f>
        <v>269244.50100500591</v>
      </c>
      <c r="BK63" s="414">
        <f t="shared" ref="BK63" si="186">SUM(BK57:BK62)</f>
        <v>319082.59102510603</v>
      </c>
      <c r="BL63" s="414">
        <f t="shared" ref="BL63" si="187">SUM(BL57:BL62)</f>
        <v>328161.84284560813</v>
      </c>
      <c r="BM63" s="414">
        <f t="shared" ref="BM63" si="188">SUM(BM57:BM62)</f>
        <v>337262.67970252031</v>
      </c>
      <c r="BN63" s="414">
        <f t="shared" ref="BN63" si="189">SUM(BN57:BN62)</f>
        <v>346385.53329657071</v>
      </c>
      <c r="BO63" s="414">
        <f t="shared" ref="BO63" si="190">SUM(BO57:BO62)</f>
        <v>354442.79882986727</v>
      </c>
      <c r="BP63" s="414">
        <f t="shared" ref="BP63" si="191">SUM(BP57:BP62)</f>
        <v>362500.12162869715</v>
      </c>
      <c r="BQ63" s="414">
        <f t="shared" ref="BQ63" si="192">SUM(BQ57:BQ62)</f>
        <v>370557.50175032578</v>
      </c>
      <c r="BR63" s="414">
        <f t="shared" ref="BR63" si="193">SUM(BR57:BR62)</f>
        <v>378614.93925207615</v>
      </c>
      <c r="BS63" s="414">
        <f t="shared" ref="BS63" si="194">SUM(BS57:BS62)</f>
        <v>386672.43419132824</v>
      </c>
      <c r="BT63" s="415">
        <f t="shared" ref="BT63" si="195">SUM(BT57:BT62)</f>
        <v>415119.98662551952</v>
      </c>
      <c r="BU63" s="414">
        <f t="shared" ref="BU63" si="196">SUM(BU57:BU62)</f>
        <v>526485.13825326553</v>
      </c>
      <c r="BV63" s="414">
        <f t="shared" ref="BV63" si="197">SUM(BV57:BV62)</f>
        <v>560545.72339151881</v>
      </c>
      <c r="BW63" s="414">
        <f t="shared" ref="BW63" si="198">SUM(BW57:BW62)</f>
        <v>595948.83785934921</v>
      </c>
      <c r="BX63" s="414">
        <f t="shared" ref="BX63" si="199">SUM(BX57:BX62)</f>
        <v>619362.60543121898</v>
      </c>
      <c r="BY63" s="414">
        <f t="shared" ref="BY63" si="200">SUM(BY57:BY62)</f>
        <v>742391.12651746278</v>
      </c>
      <c r="BZ63" s="414">
        <f t="shared" ref="BZ63" si="201">SUM(BZ57:BZ62)</f>
        <v>845981.69182095537</v>
      </c>
      <c r="CA63" s="414">
        <f t="shared" ref="CA63" si="202">SUM(CA57:CA62)</f>
        <v>972845.74198514642</v>
      </c>
      <c r="CB63" s="414">
        <f t="shared" ref="CB63" si="203">SUM(CB57:CB62)</f>
        <v>814300.64391817572</v>
      </c>
      <c r="CC63" s="414">
        <f t="shared" ref="CC63" si="204">SUM(CC57:CC62)</f>
        <v>885386.11630853091</v>
      </c>
      <c r="CD63" s="414">
        <f t="shared" ref="CD63" si="205">SUM(CD57:CD62)</f>
        <v>966581.19004909135</v>
      </c>
      <c r="CE63" s="414">
        <f t="shared" ref="CE63" si="206">SUM(CE57:CE62)</f>
        <v>1059602.4355473411</v>
      </c>
      <c r="CF63" s="415">
        <f t="shared" ref="CF63" si="207">SUM(CF57:CF62)</f>
        <v>1265956.1318367822</v>
      </c>
      <c r="CG63" s="414">
        <f t="shared" ref="CG63" si="208">SUM(CG57:CG62)</f>
        <v>1666997.3086896078</v>
      </c>
      <c r="CH63" s="414">
        <f t="shared" ref="CH63" si="209">SUM(CH57:CH62)</f>
        <v>1814682.4580685231</v>
      </c>
      <c r="CI63" s="414">
        <f t="shared" ref="CI63" si="210">SUM(CI57:CI62)</f>
        <v>1845627.6393291403</v>
      </c>
      <c r="CJ63" s="414">
        <f t="shared" ref="CJ63" si="211">SUM(CJ57:CJ62)</f>
        <v>1979336.474705358</v>
      </c>
      <c r="CK63" s="414">
        <f t="shared" ref="CK63" si="212">SUM(CK57:CK62)</f>
        <v>2135038.743307027</v>
      </c>
      <c r="CL63" s="414">
        <f t="shared" ref="CL63" si="213">SUM(CL57:CL62)</f>
        <v>2194682.8738220381</v>
      </c>
      <c r="CM63" s="414">
        <f t="shared" ref="CM63" si="214">SUM(CM57:CM62)</f>
        <v>2383670.9551829309</v>
      </c>
      <c r="CN63" s="414">
        <f t="shared" ref="CN63" si="215">SUM(CN57:CN62)</f>
        <v>2605417.6829479327</v>
      </c>
      <c r="CO63" s="414">
        <f t="shared" ref="CO63" si="216">SUM(CO57:CO62)</f>
        <v>2682841.0700801965</v>
      </c>
      <c r="CP63" s="414">
        <f t="shared" ref="CP63" si="217">SUM(CP57:CP62)</f>
        <v>2954039.527308478</v>
      </c>
      <c r="CQ63" s="414">
        <f t="shared" ref="CQ63" si="218">SUM(CQ57:CQ62)</f>
        <v>3318556.5146045187</v>
      </c>
      <c r="CR63" s="415">
        <f t="shared" ref="CR63" si="219">SUM(CR57:CR62)</f>
        <v>3471669.0522402083</v>
      </c>
      <c r="CS63" s="414">
        <f t="shared" ref="CS63" si="220">SUM(CS57:CS62)</f>
        <v>4150444.11175521</v>
      </c>
      <c r="CT63" s="414">
        <f t="shared" ref="CT63" si="221">SUM(CT57:CT62)</f>
        <v>4718715.0554372035</v>
      </c>
      <c r="CU63" s="414">
        <f t="shared" ref="CU63" si="222">SUM(CU57:CU62)</f>
        <v>4940987.6436337586</v>
      </c>
      <c r="CV63" s="414">
        <f t="shared" ref="CV63" si="223">SUM(CV57:CV62)</f>
        <v>5643922.3970177881</v>
      </c>
      <c r="CW63" s="414">
        <f t="shared" ref="CW63" si="224">SUM(CW57:CW62)</f>
        <v>6474400.8022725824</v>
      </c>
      <c r="CX63" s="414">
        <f t="shared" ref="CX63" si="225">SUM(CX57:CX62)</f>
        <v>6784423.8006082699</v>
      </c>
      <c r="CY63" s="414">
        <f t="shared" ref="CY63" si="226">SUM(CY57:CY62)</f>
        <v>7813851.0842118356</v>
      </c>
      <c r="CZ63" s="414">
        <f t="shared" ref="CZ63" si="227">SUM(CZ57:CZ62)</f>
        <v>9032860.9793745335</v>
      </c>
      <c r="DA63" s="414">
        <f t="shared" ref="DA63" si="228">SUM(DA57:DA62)</f>
        <v>9469296.9036548659</v>
      </c>
      <c r="DB63" s="414">
        <f t="shared" ref="DB63" si="229">SUM(DB57:DB62)</f>
        <v>10853485.618646739</v>
      </c>
      <c r="DC63" s="414">
        <f t="shared" ref="DC63" si="230">SUM(DC57:DC62)</f>
        <v>12504278.663322212</v>
      </c>
      <c r="DD63" s="415">
        <f t="shared" ref="DD63" si="231">SUM(DD57:DD62)</f>
        <v>12961628.717921248</v>
      </c>
    </row>
    <row r="64" spans="3:108">
      <c r="D64" s="299"/>
      <c r="E64" s="416" t="s">
        <v>316</v>
      </c>
      <c r="I64" s="341"/>
      <c r="Q64" s="363">
        <f>IFERROR(Q63/Q37,"-")</f>
        <v>0</v>
      </c>
      <c r="R64" s="364">
        <f>IFERROR(R63/R37,"-")</f>
        <v>0.27017141297425168</v>
      </c>
      <c r="S64" s="364">
        <f t="shared" ref="S64:CD64" si="232">IFERROR(S63/S37,"-")</f>
        <v>0.6452504863191808</v>
      </c>
      <c r="T64" s="364">
        <f t="shared" si="232"/>
        <v>0.83775832287383656</v>
      </c>
      <c r="U64" s="364">
        <f t="shared" si="232"/>
        <v>0.87326478050790901</v>
      </c>
      <c r="V64" s="364">
        <f t="shared" si="232"/>
        <v>0.84620938365750331</v>
      </c>
      <c r="W64" s="364">
        <f t="shared" si="232"/>
        <v>0.85124370785321724</v>
      </c>
      <c r="Y64" s="363" t="str">
        <f t="shared" si="232"/>
        <v>-</v>
      </c>
      <c r="Z64" s="363" t="str">
        <f t="shared" si="232"/>
        <v>-</v>
      </c>
      <c r="AA64" s="363" t="str">
        <f t="shared" si="232"/>
        <v>-</v>
      </c>
      <c r="AB64" s="363">
        <f t="shared" si="232"/>
        <v>0</v>
      </c>
      <c r="AC64" s="363">
        <f t="shared" si="232"/>
        <v>0</v>
      </c>
      <c r="AD64" s="363">
        <f t="shared" si="232"/>
        <v>0</v>
      </c>
      <c r="AE64" s="363">
        <f t="shared" si="232"/>
        <v>0</v>
      </c>
      <c r="AF64" s="363">
        <f t="shared" si="232"/>
        <v>0</v>
      </c>
      <c r="AG64" s="363">
        <f t="shared" si="232"/>
        <v>0</v>
      </c>
      <c r="AH64" s="363">
        <f t="shared" si="232"/>
        <v>0</v>
      </c>
      <c r="AI64" s="363">
        <f t="shared" si="232"/>
        <v>0</v>
      </c>
      <c r="AJ64" s="363">
        <f t="shared" si="232"/>
        <v>0</v>
      </c>
      <c r="AK64" s="365">
        <f t="shared" si="232"/>
        <v>0.25</v>
      </c>
      <c r="AL64" s="364">
        <f t="shared" si="232"/>
        <v>0.25</v>
      </c>
      <c r="AM64" s="364">
        <f t="shared" si="232"/>
        <v>0.25</v>
      </c>
      <c r="AN64" s="364">
        <f t="shared" si="232"/>
        <v>0.25</v>
      </c>
      <c r="AO64" s="364">
        <f t="shared" si="232"/>
        <v>0.25</v>
      </c>
      <c r="AP64" s="364">
        <f t="shared" si="232"/>
        <v>0.25</v>
      </c>
      <c r="AQ64" s="364">
        <f t="shared" si="232"/>
        <v>0.27675</v>
      </c>
      <c r="AR64" s="364">
        <f t="shared" si="232"/>
        <v>0.26361818181818181</v>
      </c>
      <c r="AS64" s="364">
        <f t="shared" si="232"/>
        <v>0.25913414634146342</v>
      </c>
      <c r="AT64" s="364">
        <f t="shared" si="232"/>
        <v>0.27387250996015938</v>
      </c>
      <c r="AU64" s="364">
        <f t="shared" si="232"/>
        <v>0.26608590604026849</v>
      </c>
      <c r="AV64" s="366">
        <f t="shared" si="232"/>
        <v>0.27960474308300393</v>
      </c>
      <c r="AW64" s="364">
        <f t="shared" si="232"/>
        <v>0.4181549280053577</v>
      </c>
      <c r="AX64" s="364">
        <f t="shared" si="232"/>
        <v>0.37325539864555157</v>
      </c>
      <c r="AY64" s="364">
        <f t="shared" si="232"/>
        <v>0.45295523594904574</v>
      </c>
      <c r="AZ64" s="364">
        <f t="shared" si="232"/>
        <v>0.55280869922243547</v>
      </c>
      <c r="BA64" s="364">
        <f t="shared" si="232"/>
        <v>0.65882919636966086</v>
      </c>
      <c r="BB64" s="364">
        <f t="shared" si="232"/>
        <v>0.66922678094175947</v>
      </c>
      <c r="BC64" s="364">
        <f t="shared" si="232"/>
        <v>0.67865581048496093</v>
      </c>
      <c r="BD64" s="364">
        <f t="shared" si="232"/>
        <v>0.68723445341849154</v>
      </c>
      <c r="BE64" s="364">
        <f t="shared" si="232"/>
        <v>0.69506223098668229</v>
      </c>
      <c r="BF64" s="364">
        <f t="shared" si="232"/>
        <v>0.70222355394702929</v>
      </c>
      <c r="BG64" s="364">
        <f t="shared" si="232"/>
        <v>0.70879048375213161</v>
      </c>
      <c r="BH64" s="366">
        <f t="shared" si="232"/>
        <v>0.71482490962251377</v>
      </c>
      <c r="BI64" s="364">
        <f t="shared" si="232"/>
        <v>0.78510428420426959</v>
      </c>
      <c r="BJ64" s="364">
        <f t="shared" si="232"/>
        <v>0.81046720400698735</v>
      </c>
      <c r="BK64" s="364">
        <f t="shared" si="232"/>
        <v>0.83284160367012194</v>
      </c>
      <c r="BL64" s="364">
        <f t="shared" si="232"/>
        <v>0.83441509217156273</v>
      </c>
      <c r="BM64" s="364">
        <f t="shared" si="232"/>
        <v>0.83587340120551346</v>
      </c>
      <c r="BN64" s="364">
        <f t="shared" si="232"/>
        <v>0.83722389074834069</v>
      </c>
      <c r="BO64" s="364">
        <f t="shared" si="232"/>
        <v>0.8402192669455445</v>
      </c>
      <c r="BP64" s="364">
        <f t="shared" si="232"/>
        <v>0.84310148976189803</v>
      </c>
      <c r="BQ64" s="364">
        <f t="shared" si="232"/>
        <v>0.8458768448078654</v>
      </c>
      <c r="BR64" s="364">
        <f t="shared" si="232"/>
        <v>0.84855116059866587</v>
      </c>
      <c r="BS64" s="364">
        <f t="shared" si="232"/>
        <v>0.85112984936282465</v>
      </c>
      <c r="BT64" s="366">
        <f t="shared" si="232"/>
        <v>0.85978213334948472</v>
      </c>
      <c r="BU64" s="364">
        <f t="shared" si="232"/>
        <v>0.90206878717821659</v>
      </c>
      <c r="BV64" s="364">
        <f t="shared" si="232"/>
        <v>0.90738497427612375</v>
      </c>
      <c r="BW64" s="364">
        <f t="shared" si="232"/>
        <v>0.91107692693745357</v>
      </c>
      <c r="BX64" s="364">
        <f t="shared" si="232"/>
        <v>0.9013660978251683</v>
      </c>
      <c r="BY64" s="364">
        <f t="shared" si="232"/>
        <v>0.9034652355264059</v>
      </c>
      <c r="BZ64" s="364">
        <f t="shared" si="232"/>
        <v>0.90079914548630702</v>
      </c>
      <c r="CA64" s="364">
        <f t="shared" si="232"/>
        <v>0.89860540855724447</v>
      </c>
      <c r="CB64" s="364">
        <f t="shared" si="232"/>
        <v>0.86260602550898136</v>
      </c>
      <c r="CC64" s="364">
        <f t="shared" si="232"/>
        <v>0.85215238099620472</v>
      </c>
      <c r="CD64" s="364">
        <f t="shared" si="232"/>
        <v>0.84131694580358862</v>
      </c>
      <c r="CE64" s="364">
        <f t="shared" ref="CE64:DD64" si="233">IFERROR(CE63/CE37,"-")</f>
        <v>0.83018406795699717</v>
      </c>
      <c r="CF64" s="366">
        <f t="shared" si="233"/>
        <v>0.84888805337355711</v>
      </c>
      <c r="CG64" s="364">
        <f t="shared" si="233"/>
        <v>0.89568040821941253</v>
      </c>
      <c r="CH64" s="364">
        <f t="shared" si="233"/>
        <v>0.88708902930858646</v>
      </c>
      <c r="CI64" s="364">
        <f t="shared" si="233"/>
        <v>0.88485001570195188</v>
      </c>
      <c r="CJ64" s="364">
        <f t="shared" si="233"/>
        <v>0.87367892551695969</v>
      </c>
      <c r="CK64" s="364">
        <f t="shared" si="233"/>
        <v>0.86214611405678632</v>
      </c>
      <c r="CL64" s="364">
        <f t="shared" si="233"/>
        <v>0.86070353677194877</v>
      </c>
      <c r="CM64" s="364">
        <f t="shared" si="233"/>
        <v>0.84892789688506864</v>
      </c>
      <c r="CN64" s="364">
        <f t="shared" si="233"/>
        <v>0.83710673899805821</v>
      </c>
      <c r="CO64" s="364">
        <f t="shared" si="233"/>
        <v>0.8356368279520564</v>
      </c>
      <c r="CP64" s="364">
        <f t="shared" si="233"/>
        <v>0.82394620459734214</v>
      </c>
      <c r="CQ64" s="364">
        <f t="shared" si="233"/>
        <v>0.81457609249875207</v>
      </c>
      <c r="CR64" s="366">
        <f t="shared" si="233"/>
        <v>0.81529931445163073</v>
      </c>
      <c r="CS64" s="364">
        <f t="shared" si="233"/>
        <v>0.87365606131883633</v>
      </c>
      <c r="CT64" s="364">
        <f t="shared" si="233"/>
        <v>0.86789796629586058</v>
      </c>
      <c r="CU64" s="364">
        <f t="shared" si="233"/>
        <v>0.86855455061342934</v>
      </c>
      <c r="CV64" s="364">
        <f t="shared" si="233"/>
        <v>0.86309074560914245</v>
      </c>
      <c r="CW64" s="364">
        <f t="shared" si="233"/>
        <v>0.85791213801910216</v>
      </c>
      <c r="CX64" s="364">
        <f t="shared" si="233"/>
        <v>0.85867864159664942</v>
      </c>
      <c r="CY64" s="364">
        <f t="shared" si="233"/>
        <v>0.85381405124146204</v>
      </c>
      <c r="CZ64" s="364">
        <f t="shared" si="233"/>
        <v>0.84925402941850403</v>
      </c>
      <c r="DA64" s="364">
        <f t="shared" si="233"/>
        <v>0.85009616988625603</v>
      </c>
      <c r="DB64" s="364">
        <f t="shared" si="233"/>
        <v>0.84429254807323295</v>
      </c>
      <c r="DC64" s="364">
        <f t="shared" si="233"/>
        <v>0.83898073205029156</v>
      </c>
      <c r="DD64" s="366">
        <f t="shared" si="233"/>
        <v>0.8383410982554832</v>
      </c>
    </row>
    <row r="65" spans="4:108">
      <c r="D65" s="299"/>
      <c r="E65" s="416"/>
      <c r="I65" s="341"/>
      <c r="Q65" s="363"/>
      <c r="R65" s="364"/>
      <c r="S65" s="364"/>
      <c r="T65" s="364"/>
      <c r="U65" s="364"/>
      <c r="V65" s="364"/>
      <c r="W65" s="364"/>
      <c r="Y65" s="363"/>
      <c r="Z65" s="363"/>
      <c r="AA65" s="363"/>
      <c r="AB65" s="363"/>
      <c r="AC65" s="363"/>
      <c r="AD65" s="363"/>
      <c r="AE65" s="363"/>
      <c r="AF65" s="363"/>
      <c r="AG65" s="363"/>
      <c r="AH65" s="363"/>
      <c r="AI65" s="363"/>
      <c r="AJ65" s="363"/>
      <c r="AK65" s="365"/>
      <c r="AL65" s="364"/>
      <c r="AM65" s="364"/>
      <c r="AN65" s="364"/>
      <c r="AO65" s="364"/>
      <c r="AP65" s="364"/>
      <c r="AQ65" s="364"/>
      <c r="AR65" s="364"/>
      <c r="AS65" s="364"/>
      <c r="AT65" s="364"/>
      <c r="AU65" s="364"/>
      <c r="AV65" s="366"/>
      <c r="AW65" s="364"/>
      <c r="AX65" s="364"/>
      <c r="AY65" s="364"/>
      <c r="AZ65" s="364"/>
      <c r="BA65" s="364"/>
      <c r="BB65" s="364"/>
      <c r="BC65" s="364"/>
      <c r="BD65" s="364"/>
      <c r="BE65" s="364"/>
      <c r="BF65" s="364"/>
      <c r="BG65" s="364"/>
      <c r="BH65" s="366"/>
      <c r="BI65" s="364"/>
      <c r="BJ65" s="364"/>
      <c r="BK65" s="364"/>
      <c r="BL65" s="364"/>
      <c r="BM65" s="364"/>
      <c r="BN65" s="364"/>
      <c r="BO65" s="364"/>
      <c r="BP65" s="364"/>
      <c r="BQ65" s="364"/>
      <c r="BR65" s="364"/>
      <c r="BS65" s="364"/>
      <c r="BT65" s="366"/>
      <c r="BU65" s="364"/>
      <c r="BV65" s="364"/>
      <c r="BW65" s="364"/>
      <c r="BX65" s="364"/>
      <c r="BY65" s="364"/>
      <c r="BZ65" s="364"/>
      <c r="CA65" s="364"/>
      <c r="CB65" s="364"/>
      <c r="CC65" s="364"/>
      <c r="CD65" s="364"/>
      <c r="CE65" s="364"/>
      <c r="CF65" s="366"/>
      <c r="CG65" s="364"/>
      <c r="CH65" s="364"/>
      <c r="CI65" s="364"/>
      <c r="CJ65" s="364"/>
      <c r="CK65" s="364"/>
      <c r="CL65" s="364"/>
      <c r="CM65" s="364"/>
      <c r="CN65" s="364"/>
      <c r="CO65" s="364"/>
      <c r="CP65" s="364"/>
      <c r="CQ65" s="364"/>
      <c r="CR65" s="366"/>
      <c r="CS65" s="364"/>
      <c r="CT65" s="364"/>
      <c r="CU65" s="364"/>
      <c r="CV65" s="364"/>
      <c r="CW65" s="364"/>
      <c r="CX65" s="364"/>
      <c r="CY65" s="364"/>
      <c r="CZ65" s="364"/>
      <c r="DA65" s="364"/>
      <c r="DB65" s="364"/>
      <c r="DC65" s="364"/>
      <c r="DD65" s="366"/>
    </row>
    <row r="66" spans="4:108" ht="13.25" customHeight="1">
      <c r="D66" s="299"/>
      <c r="E66" s="374" t="s">
        <v>28</v>
      </c>
      <c r="I66" s="341"/>
      <c r="Q66" s="341"/>
      <c r="Y66" s="341"/>
      <c r="Z66" s="341"/>
      <c r="AA66" s="341"/>
      <c r="AB66" s="341"/>
      <c r="AC66" s="341"/>
      <c r="AD66" s="341"/>
      <c r="AE66" s="341"/>
      <c r="AF66" s="341"/>
      <c r="AG66" s="341"/>
      <c r="AH66" s="341"/>
      <c r="AI66" s="341"/>
      <c r="AJ66" s="341"/>
      <c r="AK66" s="342"/>
      <c r="AL66" s="300"/>
      <c r="AM66" s="300"/>
      <c r="AN66" s="300"/>
      <c r="AO66" s="300"/>
      <c r="AP66" s="300"/>
      <c r="AQ66" s="300"/>
      <c r="AR66" s="300"/>
      <c r="AS66" s="300"/>
      <c r="AT66" s="300"/>
      <c r="AU66" s="300"/>
      <c r="AV66" s="343"/>
      <c r="AW66" s="300"/>
      <c r="AX66" s="300"/>
      <c r="AY66" s="300"/>
      <c r="AZ66" s="300"/>
      <c r="BA66" s="300"/>
      <c r="BB66" s="300"/>
      <c r="BC66" s="300"/>
      <c r="BD66" s="300"/>
      <c r="BE66" s="300"/>
      <c r="BF66" s="300"/>
      <c r="BG66" s="300"/>
      <c r="BH66" s="343"/>
      <c r="BI66" s="300"/>
      <c r="BJ66" s="300"/>
      <c r="BK66" s="300"/>
      <c r="BL66" s="300"/>
      <c r="BM66" s="300"/>
      <c r="BN66" s="300"/>
      <c r="BO66" s="300"/>
      <c r="BP66" s="300"/>
      <c r="BQ66" s="300"/>
      <c r="BR66" s="300"/>
      <c r="BS66" s="300"/>
      <c r="BT66" s="343"/>
      <c r="BU66" s="300"/>
      <c r="BV66" s="300"/>
      <c r="BW66" s="300"/>
      <c r="BX66" s="300"/>
      <c r="BY66" s="300"/>
      <c r="BZ66" s="300"/>
      <c r="CA66" s="300"/>
      <c r="CB66" s="300"/>
      <c r="CC66" s="300"/>
      <c r="CD66" s="300"/>
      <c r="CE66" s="300"/>
      <c r="CF66" s="343"/>
      <c r="CG66" s="300"/>
      <c r="CH66" s="300"/>
      <c r="CI66" s="300"/>
      <c r="CJ66" s="300"/>
      <c r="CK66" s="300"/>
      <c r="CL66" s="300"/>
      <c r="CM66" s="300"/>
      <c r="CN66" s="300"/>
      <c r="CO66" s="300"/>
      <c r="CP66" s="300"/>
      <c r="CQ66" s="300"/>
      <c r="CR66" s="343"/>
      <c r="CS66" s="300"/>
      <c r="CT66" s="300"/>
      <c r="CU66" s="300"/>
      <c r="CV66" s="300"/>
      <c r="CW66" s="300"/>
      <c r="CX66" s="300"/>
      <c r="CY66" s="300"/>
      <c r="CZ66" s="300"/>
      <c r="DA66" s="300"/>
      <c r="DB66" s="300"/>
      <c r="DC66" s="300"/>
      <c r="DD66" s="343"/>
    </row>
    <row r="67" spans="4:108" ht="5.25" customHeight="1">
      <c r="D67" s="299"/>
      <c r="I67" s="417"/>
      <c r="Q67" s="346"/>
      <c r="R67" s="347"/>
      <c r="S67" s="347"/>
      <c r="T67" s="347"/>
      <c r="U67" s="347"/>
      <c r="V67" s="347"/>
      <c r="W67" s="347"/>
      <c r="Y67" s="418"/>
      <c r="Z67" s="418"/>
      <c r="AA67" s="418"/>
      <c r="AB67" s="418"/>
      <c r="AC67" s="418"/>
      <c r="AD67" s="418"/>
      <c r="AE67" s="418"/>
      <c r="AF67" s="346"/>
      <c r="AG67" s="346"/>
      <c r="AH67" s="346"/>
      <c r="AI67" s="346"/>
      <c r="AJ67" s="346"/>
      <c r="AK67" s="419"/>
      <c r="AL67" s="420"/>
      <c r="AM67" s="420"/>
      <c r="AN67" s="420"/>
      <c r="AO67" s="420"/>
      <c r="AP67" s="420"/>
      <c r="AQ67" s="420"/>
      <c r="AR67" s="347"/>
      <c r="AS67" s="347"/>
      <c r="AT67" s="347"/>
      <c r="AU67" s="347"/>
      <c r="AV67" s="349"/>
      <c r="AW67" s="347"/>
      <c r="AX67" s="347"/>
      <c r="AY67" s="347"/>
      <c r="AZ67" s="347"/>
      <c r="BA67" s="347"/>
      <c r="BB67" s="347"/>
      <c r="BC67" s="347"/>
      <c r="BD67" s="347"/>
      <c r="BE67" s="347"/>
      <c r="BF67" s="347"/>
      <c r="BG67" s="347"/>
      <c r="BH67" s="349"/>
      <c r="BI67" s="347"/>
      <c r="BJ67" s="347"/>
      <c r="BK67" s="347"/>
      <c r="BL67" s="347"/>
      <c r="BM67" s="347"/>
      <c r="BN67" s="347"/>
      <c r="BO67" s="347"/>
      <c r="BP67" s="347"/>
      <c r="BQ67" s="347"/>
      <c r="BR67" s="347"/>
      <c r="BS67" s="347"/>
      <c r="BT67" s="349"/>
      <c r="BU67" s="347"/>
      <c r="BV67" s="347"/>
      <c r="BW67" s="347"/>
      <c r="BX67" s="347"/>
      <c r="BY67" s="347"/>
      <c r="BZ67" s="347"/>
      <c r="CA67" s="347"/>
      <c r="CB67" s="347"/>
      <c r="CC67" s="347"/>
      <c r="CD67" s="347"/>
      <c r="CE67" s="347"/>
      <c r="CF67" s="349"/>
      <c r="CG67" s="347"/>
      <c r="CH67" s="347"/>
      <c r="CI67" s="347"/>
      <c r="CJ67" s="347"/>
      <c r="CK67" s="347"/>
      <c r="CL67" s="347"/>
      <c r="CM67" s="347"/>
      <c r="CN67" s="347"/>
      <c r="CO67" s="347"/>
      <c r="CP67" s="347"/>
      <c r="CQ67" s="347"/>
      <c r="CR67" s="349"/>
      <c r="CS67" s="347"/>
      <c r="CT67" s="347"/>
      <c r="CU67" s="347"/>
      <c r="CV67" s="347"/>
      <c r="CW67" s="347"/>
      <c r="CX67" s="347"/>
      <c r="CY67" s="347"/>
      <c r="CZ67" s="347"/>
      <c r="DA67" s="347"/>
      <c r="DB67" s="347"/>
      <c r="DC67" s="347"/>
      <c r="DD67" s="349"/>
    </row>
    <row r="68" spans="4:108" ht="21.5" customHeight="1" outlineLevel="1">
      <c r="D68" s="350" t="s">
        <v>207</v>
      </c>
      <c r="E68" s="299"/>
      <c r="F68" s="299"/>
      <c r="G68" s="299"/>
      <c r="H68" s="299"/>
      <c r="I68" s="341"/>
      <c r="J68" s="299"/>
      <c r="K68" s="299"/>
      <c r="L68" s="299"/>
      <c r="M68" s="299"/>
      <c r="N68" s="299"/>
      <c r="O68" s="299"/>
      <c r="Q68" s="351"/>
      <c r="R68" s="352"/>
      <c r="S68" s="352"/>
      <c r="T68" s="352"/>
      <c r="U68" s="352"/>
      <c r="V68" s="352"/>
      <c r="W68" s="352"/>
      <c r="Y68" s="353"/>
      <c r="Z68" s="353"/>
      <c r="AA68" s="353"/>
      <c r="AB68" s="353"/>
      <c r="AC68" s="353"/>
      <c r="AD68" s="353"/>
      <c r="AE68" s="353"/>
      <c r="AF68" s="353"/>
      <c r="AG68" s="353"/>
      <c r="AH68" s="353"/>
      <c r="AI68" s="353"/>
      <c r="AJ68" s="353"/>
      <c r="AK68" s="354"/>
      <c r="AL68" s="355"/>
      <c r="AM68" s="355"/>
      <c r="AN68" s="355"/>
      <c r="AO68" s="355"/>
      <c r="AP68" s="355"/>
      <c r="AQ68" s="355"/>
      <c r="AR68" s="355"/>
      <c r="AS68" s="355"/>
      <c r="AT68" s="355"/>
      <c r="AU68" s="355"/>
      <c r="AV68" s="356"/>
      <c r="AW68" s="355"/>
      <c r="AX68" s="355"/>
      <c r="AY68" s="355"/>
      <c r="AZ68" s="355"/>
      <c r="BA68" s="355"/>
      <c r="BB68" s="355"/>
      <c r="BC68" s="355"/>
      <c r="BD68" s="355"/>
      <c r="BE68" s="355"/>
      <c r="BF68" s="355"/>
      <c r="BG68" s="355"/>
      <c r="BH68" s="356"/>
      <c r="BI68" s="355"/>
      <c r="BJ68" s="355"/>
      <c r="BK68" s="355"/>
      <c r="BL68" s="355"/>
      <c r="BM68" s="355"/>
      <c r="BN68" s="355"/>
      <c r="BO68" s="355"/>
      <c r="BP68" s="355"/>
      <c r="BQ68" s="355"/>
      <c r="BR68" s="355"/>
      <c r="BS68" s="355"/>
      <c r="BT68" s="356"/>
      <c r="BU68" s="355"/>
      <c r="BV68" s="355"/>
      <c r="BW68" s="355"/>
      <c r="BX68" s="355"/>
      <c r="BY68" s="355"/>
      <c r="BZ68" s="355"/>
      <c r="CA68" s="355"/>
      <c r="CB68" s="355"/>
      <c r="CC68" s="355"/>
      <c r="CD68" s="355"/>
      <c r="CE68" s="355"/>
      <c r="CF68" s="356"/>
      <c r="CG68" s="355"/>
      <c r="CH68" s="355"/>
      <c r="CI68" s="355"/>
      <c r="CJ68" s="355"/>
      <c r="CK68" s="355"/>
      <c r="CL68" s="355"/>
      <c r="CM68" s="355"/>
      <c r="CN68" s="355"/>
      <c r="CO68" s="355"/>
      <c r="CP68" s="355"/>
      <c r="CQ68" s="355"/>
      <c r="CR68" s="356"/>
      <c r="CS68" s="355"/>
      <c r="CT68" s="355"/>
      <c r="CU68" s="355"/>
      <c r="CV68" s="355"/>
      <c r="CW68" s="355"/>
      <c r="CX68" s="355"/>
      <c r="CY68" s="355"/>
      <c r="CZ68" s="355"/>
      <c r="DA68" s="355"/>
      <c r="DB68" s="355"/>
      <c r="DC68" s="355"/>
      <c r="DD68" s="356"/>
    </row>
    <row r="69" spans="4:108" outlineLevel="1">
      <c r="D69" s="299"/>
      <c r="E69" s="331" t="s">
        <v>21</v>
      </c>
      <c r="F69" s="421" t="s">
        <v>181</v>
      </c>
      <c r="G69" s="421"/>
      <c r="H69" s="421"/>
      <c r="I69" s="322"/>
      <c r="J69" s="357" t="s">
        <v>198</v>
      </c>
      <c r="K69" s="323"/>
      <c r="L69" s="323"/>
      <c r="M69" s="323"/>
      <c r="N69" s="323"/>
      <c r="O69" s="323"/>
      <c r="Q69" s="322"/>
      <c r="R69" s="324"/>
      <c r="S69" s="324"/>
      <c r="T69" s="324"/>
      <c r="U69" s="324"/>
      <c r="V69" s="324"/>
      <c r="W69" s="324"/>
      <c r="Y69" s="322"/>
      <c r="Z69" s="322"/>
      <c r="AA69" s="322"/>
      <c r="AB69" s="322"/>
      <c r="AC69" s="322"/>
      <c r="AD69" s="322"/>
      <c r="AE69" s="322"/>
      <c r="AF69" s="322"/>
      <c r="AG69" s="322"/>
      <c r="AH69" s="322"/>
      <c r="AI69" s="322"/>
      <c r="AJ69" s="322"/>
      <c r="AK69" s="325"/>
      <c r="AL69" s="324"/>
      <c r="AM69" s="324"/>
      <c r="AN69" s="324"/>
      <c r="AO69" s="324"/>
      <c r="AP69" s="324"/>
      <c r="AQ69" s="324"/>
      <c r="AR69" s="324"/>
      <c r="AS69" s="324"/>
      <c r="AT69" s="324"/>
      <c r="AU69" s="324"/>
      <c r="AV69" s="326"/>
      <c r="AW69" s="324"/>
      <c r="AX69" s="324"/>
      <c r="AY69" s="324"/>
      <c r="AZ69" s="324"/>
      <c r="BA69" s="324"/>
      <c r="BB69" s="324"/>
      <c r="BC69" s="324"/>
      <c r="BD69" s="324"/>
      <c r="BE69" s="324"/>
      <c r="BF69" s="324"/>
      <c r="BG69" s="324"/>
      <c r="BH69" s="326"/>
      <c r="BI69" s="324"/>
      <c r="BJ69" s="324"/>
      <c r="BK69" s="324"/>
      <c r="BL69" s="324"/>
      <c r="BM69" s="324"/>
      <c r="BN69" s="324"/>
      <c r="BO69" s="324"/>
      <c r="BP69" s="324"/>
      <c r="BQ69" s="324"/>
      <c r="BR69" s="324"/>
      <c r="BS69" s="324"/>
      <c r="BT69" s="326"/>
      <c r="BU69" s="324"/>
      <c r="BV69" s="324"/>
      <c r="BW69" s="324"/>
      <c r="BX69" s="324"/>
      <c r="BY69" s="324"/>
      <c r="BZ69" s="324"/>
      <c r="CA69" s="324"/>
      <c r="CB69" s="324"/>
      <c r="CC69" s="324"/>
      <c r="CD69" s="324"/>
      <c r="CE69" s="324"/>
      <c r="CF69" s="326"/>
      <c r="CG69" s="324"/>
      <c r="CH69" s="324"/>
      <c r="CI69" s="324"/>
      <c r="CJ69" s="324"/>
      <c r="CK69" s="324"/>
      <c r="CL69" s="324"/>
      <c r="CM69" s="324"/>
      <c r="CN69" s="324"/>
      <c r="CO69" s="324"/>
      <c r="CP69" s="324"/>
      <c r="CQ69" s="324"/>
      <c r="CR69" s="326"/>
      <c r="CS69" s="324"/>
      <c r="CT69" s="324"/>
      <c r="CU69" s="324"/>
      <c r="CV69" s="324"/>
      <c r="CW69" s="324"/>
      <c r="CX69" s="324"/>
      <c r="CY69" s="324"/>
      <c r="CZ69" s="324"/>
      <c r="DA69" s="324"/>
      <c r="DB69" s="324"/>
      <c r="DC69" s="324"/>
      <c r="DD69" s="326"/>
    </row>
    <row r="70" spans="4:108" outlineLevel="1">
      <c r="D70" s="299"/>
      <c r="E70" s="522" t="s">
        <v>20</v>
      </c>
      <c r="F70" s="523">
        <v>130000</v>
      </c>
      <c r="G70" s="421"/>
      <c r="H70" s="421"/>
      <c r="I70" s="372"/>
      <c r="J70" s="422">
        <f t="shared" ref="J70:J81" si="234">IFERROR(AVERAGE($AK70:$AV70),"")</f>
        <v>0.83333333333333337</v>
      </c>
      <c r="K70" s="422">
        <f t="shared" ref="K70:K81" si="235">IFERROR(AVERAGE($AW70:$BH70),"")</f>
        <v>3.8333333333333335</v>
      </c>
      <c r="L70" s="422">
        <f t="shared" ref="L70:L81" si="236">IFERROR(AVERAGE($BI70:$BT70),"")</f>
        <v>6.166666666666667</v>
      </c>
      <c r="M70" s="422">
        <f t="shared" ref="M70:M81" si="237">IFERROR(AVERAGE($BU70:$CF70),"")</f>
        <v>7.666666666666667</v>
      </c>
      <c r="N70" s="422">
        <f t="shared" ref="N70:N81" si="238">IFERROR(AVERAGE($CG70:$CR70),"")</f>
        <v>9.6666666666666661</v>
      </c>
      <c r="O70" s="422">
        <f t="shared" ref="O70:O81" si="239">IFERROR(AVERAGE($CS70:$DD70),"")</f>
        <v>13.166666666666666</v>
      </c>
      <c r="Q70" s="351">
        <v>0</v>
      </c>
      <c r="R70" s="352">
        <f>AV70</f>
        <v>2</v>
      </c>
      <c r="S70" s="352">
        <f>BH70</f>
        <v>4</v>
      </c>
      <c r="T70" s="352">
        <f>BT70</f>
        <v>7</v>
      </c>
      <c r="U70" s="352">
        <f>CF70</f>
        <v>9</v>
      </c>
      <c r="V70" s="352">
        <f>CR70</f>
        <v>10</v>
      </c>
      <c r="W70" s="352">
        <f>DD70</f>
        <v>14</v>
      </c>
      <c r="Y70" s="351">
        <v>0</v>
      </c>
      <c r="Z70" s="351">
        <v>0</v>
      </c>
      <c r="AA70" s="351">
        <v>0</v>
      </c>
      <c r="AB70" s="351">
        <v>0</v>
      </c>
      <c r="AC70" s="351">
        <v>0</v>
      </c>
      <c r="AD70" s="351">
        <v>0</v>
      </c>
      <c r="AE70" s="351">
        <v>0</v>
      </c>
      <c r="AF70" s="351">
        <v>0</v>
      </c>
      <c r="AG70" s="351">
        <v>0</v>
      </c>
      <c r="AH70" s="351">
        <v>0</v>
      </c>
      <c r="AI70" s="351">
        <v>0</v>
      </c>
      <c r="AJ70" s="351">
        <v>0</v>
      </c>
      <c r="AK70" s="535">
        <v>0</v>
      </c>
      <c r="AL70" s="536">
        <v>0</v>
      </c>
      <c r="AM70" s="536">
        <v>0</v>
      </c>
      <c r="AN70" s="536">
        <v>0</v>
      </c>
      <c r="AO70" s="536">
        <v>0</v>
      </c>
      <c r="AP70" s="536">
        <v>0</v>
      </c>
      <c r="AQ70" s="536">
        <v>0</v>
      </c>
      <c r="AR70" s="536">
        <v>2</v>
      </c>
      <c r="AS70" s="536">
        <v>2</v>
      </c>
      <c r="AT70" s="536">
        <v>2</v>
      </c>
      <c r="AU70" s="536">
        <v>2</v>
      </c>
      <c r="AV70" s="537">
        <v>2</v>
      </c>
      <c r="AW70" s="536">
        <v>3</v>
      </c>
      <c r="AX70" s="536">
        <v>3</v>
      </c>
      <c r="AY70" s="536">
        <v>4</v>
      </c>
      <c r="AZ70" s="536">
        <v>4</v>
      </c>
      <c r="BA70" s="536">
        <v>4</v>
      </c>
      <c r="BB70" s="536">
        <v>4</v>
      </c>
      <c r="BC70" s="536">
        <v>4</v>
      </c>
      <c r="BD70" s="536">
        <v>4</v>
      </c>
      <c r="BE70" s="536">
        <v>4</v>
      </c>
      <c r="BF70" s="536">
        <v>4</v>
      </c>
      <c r="BG70" s="536">
        <v>4</v>
      </c>
      <c r="BH70" s="537">
        <v>4</v>
      </c>
      <c r="BI70" s="536">
        <v>4</v>
      </c>
      <c r="BJ70" s="536">
        <v>4</v>
      </c>
      <c r="BK70" s="536">
        <v>6</v>
      </c>
      <c r="BL70" s="536">
        <v>6</v>
      </c>
      <c r="BM70" s="536">
        <v>6</v>
      </c>
      <c r="BN70" s="536">
        <v>6</v>
      </c>
      <c r="BO70" s="536">
        <f>+BN70+1</f>
        <v>7</v>
      </c>
      <c r="BP70" s="536">
        <f>+BO70</f>
        <v>7</v>
      </c>
      <c r="BQ70" s="536">
        <f t="shared" ref="BQ70:DD70" si="240">+BP70</f>
        <v>7</v>
      </c>
      <c r="BR70" s="536">
        <f t="shared" si="240"/>
        <v>7</v>
      </c>
      <c r="BS70" s="536">
        <f t="shared" si="240"/>
        <v>7</v>
      </c>
      <c r="BT70" s="537">
        <f t="shared" si="240"/>
        <v>7</v>
      </c>
      <c r="BU70" s="536">
        <f t="shared" si="240"/>
        <v>7</v>
      </c>
      <c r="BV70" s="536">
        <f t="shared" si="240"/>
        <v>7</v>
      </c>
      <c r="BW70" s="536">
        <f t="shared" si="240"/>
        <v>7</v>
      </c>
      <c r="BX70" s="536">
        <f t="shared" si="240"/>
        <v>7</v>
      </c>
      <c r="BY70" s="536">
        <f t="shared" si="240"/>
        <v>7</v>
      </c>
      <c r="BZ70" s="536">
        <f t="shared" si="240"/>
        <v>7</v>
      </c>
      <c r="CA70" s="536">
        <v>8</v>
      </c>
      <c r="CB70" s="536">
        <f t="shared" si="240"/>
        <v>8</v>
      </c>
      <c r="CC70" s="536">
        <f t="shared" si="240"/>
        <v>8</v>
      </c>
      <c r="CD70" s="536">
        <f t="shared" si="240"/>
        <v>8</v>
      </c>
      <c r="CE70" s="536">
        <v>9</v>
      </c>
      <c r="CF70" s="537">
        <f t="shared" si="240"/>
        <v>9</v>
      </c>
      <c r="CG70" s="536">
        <f t="shared" si="240"/>
        <v>9</v>
      </c>
      <c r="CH70" s="536">
        <f t="shared" si="240"/>
        <v>9</v>
      </c>
      <c r="CI70" s="536">
        <f t="shared" si="240"/>
        <v>9</v>
      </c>
      <c r="CJ70" s="536">
        <f t="shared" si="240"/>
        <v>9</v>
      </c>
      <c r="CK70" s="536">
        <v>10</v>
      </c>
      <c r="CL70" s="536">
        <f t="shared" si="240"/>
        <v>10</v>
      </c>
      <c r="CM70" s="536">
        <f t="shared" si="240"/>
        <v>10</v>
      </c>
      <c r="CN70" s="536">
        <f t="shared" si="240"/>
        <v>10</v>
      </c>
      <c r="CO70" s="536">
        <f t="shared" si="240"/>
        <v>10</v>
      </c>
      <c r="CP70" s="536">
        <f t="shared" si="240"/>
        <v>10</v>
      </c>
      <c r="CQ70" s="536">
        <f t="shared" si="240"/>
        <v>10</v>
      </c>
      <c r="CR70" s="537">
        <f t="shared" si="240"/>
        <v>10</v>
      </c>
      <c r="CS70" s="536">
        <f t="shared" si="240"/>
        <v>10</v>
      </c>
      <c r="CT70" s="536">
        <v>11</v>
      </c>
      <c r="CU70" s="536">
        <v>12</v>
      </c>
      <c r="CV70" s="536">
        <v>13</v>
      </c>
      <c r="CW70" s="536">
        <v>14</v>
      </c>
      <c r="CX70" s="536">
        <f t="shared" si="240"/>
        <v>14</v>
      </c>
      <c r="CY70" s="536">
        <f t="shared" si="240"/>
        <v>14</v>
      </c>
      <c r="CZ70" s="536">
        <f t="shared" si="240"/>
        <v>14</v>
      </c>
      <c r="DA70" s="536">
        <f t="shared" si="240"/>
        <v>14</v>
      </c>
      <c r="DB70" s="536">
        <f t="shared" si="240"/>
        <v>14</v>
      </c>
      <c r="DC70" s="536">
        <f t="shared" si="240"/>
        <v>14</v>
      </c>
      <c r="DD70" s="537">
        <f t="shared" si="240"/>
        <v>14</v>
      </c>
    </row>
    <row r="71" spans="4:108" outlineLevel="1">
      <c r="D71" s="299"/>
      <c r="E71" s="522" t="s">
        <v>385</v>
      </c>
      <c r="F71" s="523">
        <v>175000</v>
      </c>
      <c r="G71" s="421"/>
      <c r="H71" s="421"/>
      <c r="I71" s="372"/>
      <c r="J71" s="422">
        <f t="shared" si="234"/>
        <v>0.16666666666666666</v>
      </c>
      <c r="K71" s="422">
        <f t="shared" si="235"/>
        <v>3.3333333333333335</v>
      </c>
      <c r="L71" s="422">
        <f t="shared" si="236"/>
        <v>10.416666666666666</v>
      </c>
      <c r="M71" s="422">
        <f t="shared" si="237"/>
        <v>20.666666666666668</v>
      </c>
      <c r="N71" s="422">
        <f t="shared" si="238"/>
        <v>38.5</v>
      </c>
      <c r="O71" s="422">
        <f t="shared" si="239"/>
        <v>56.833333333333336</v>
      </c>
      <c r="Q71" s="351">
        <v>0</v>
      </c>
      <c r="R71" s="352">
        <f>AV71</f>
        <v>1</v>
      </c>
      <c r="S71" s="352">
        <f>BH71</f>
        <v>5</v>
      </c>
      <c r="T71" s="352">
        <f>BT71</f>
        <v>15</v>
      </c>
      <c r="U71" s="352">
        <f>CF71</f>
        <v>28</v>
      </c>
      <c r="V71" s="352">
        <f>CR71</f>
        <v>46</v>
      </c>
      <c r="W71" s="352">
        <f>DD71</f>
        <v>66</v>
      </c>
      <c r="Y71" s="351">
        <v>0</v>
      </c>
      <c r="Z71" s="351">
        <v>0</v>
      </c>
      <c r="AA71" s="351">
        <v>0</v>
      </c>
      <c r="AB71" s="351">
        <v>0</v>
      </c>
      <c r="AC71" s="351">
        <v>0</v>
      </c>
      <c r="AD71" s="351">
        <v>0</v>
      </c>
      <c r="AE71" s="351">
        <v>0</v>
      </c>
      <c r="AF71" s="351">
        <v>0</v>
      </c>
      <c r="AG71" s="351">
        <v>0</v>
      </c>
      <c r="AH71" s="351">
        <v>0</v>
      </c>
      <c r="AI71" s="351">
        <v>0</v>
      </c>
      <c r="AJ71" s="351">
        <v>0</v>
      </c>
      <c r="AK71" s="535">
        <v>0</v>
      </c>
      <c r="AL71" s="536">
        <v>0</v>
      </c>
      <c r="AM71" s="536">
        <v>0</v>
      </c>
      <c r="AN71" s="536">
        <v>0</v>
      </c>
      <c r="AO71" s="536">
        <v>0</v>
      </c>
      <c r="AP71" s="536">
        <v>0</v>
      </c>
      <c r="AQ71" s="536">
        <v>0</v>
      </c>
      <c r="AR71" s="536">
        <v>0</v>
      </c>
      <c r="AS71" s="536">
        <v>0</v>
      </c>
      <c r="AT71" s="536">
        <f>AS71</f>
        <v>0</v>
      </c>
      <c r="AU71" s="536">
        <v>1</v>
      </c>
      <c r="AV71" s="537">
        <v>1</v>
      </c>
      <c r="AW71" s="536">
        <v>1</v>
      </c>
      <c r="AX71" s="536">
        <v>2</v>
      </c>
      <c r="AY71" s="536">
        <v>2</v>
      </c>
      <c r="AZ71" s="536">
        <v>2</v>
      </c>
      <c r="BA71" s="536">
        <v>3</v>
      </c>
      <c r="BB71" s="536">
        <v>4</v>
      </c>
      <c r="BC71" s="536">
        <f>BB71</f>
        <v>4</v>
      </c>
      <c r="BD71" s="536">
        <f t="shared" ref="BD71:DD71" si="241">BC71</f>
        <v>4</v>
      </c>
      <c r="BE71" s="536">
        <f t="shared" si="241"/>
        <v>4</v>
      </c>
      <c r="BF71" s="536">
        <f t="shared" si="241"/>
        <v>4</v>
      </c>
      <c r="BG71" s="536">
        <v>5</v>
      </c>
      <c r="BH71" s="537">
        <f t="shared" si="241"/>
        <v>5</v>
      </c>
      <c r="BI71" s="536">
        <f t="shared" si="241"/>
        <v>5</v>
      </c>
      <c r="BJ71" s="536">
        <f>+BI71+1</f>
        <v>6</v>
      </c>
      <c r="BK71" s="536">
        <f t="shared" ref="BK71:BP71" si="242">+BJ71+1</f>
        <v>7</v>
      </c>
      <c r="BL71" s="536">
        <f t="shared" si="242"/>
        <v>8</v>
      </c>
      <c r="BM71" s="536">
        <f t="shared" si="242"/>
        <v>9</v>
      </c>
      <c r="BN71" s="536">
        <f t="shared" si="242"/>
        <v>10</v>
      </c>
      <c r="BO71" s="536">
        <f t="shared" si="242"/>
        <v>11</v>
      </c>
      <c r="BP71" s="536">
        <f t="shared" si="242"/>
        <v>12</v>
      </c>
      <c r="BQ71" s="536">
        <f>BP71+1</f>
        <v>13</v>
      </c>
      <c r="BR71" s="536">
        <f>BQ71+1</f>
        <v>14</v>
      </c>
      <c r="BS71" s="536">
        <f>BR71+1</f>
        <v>15</v>
      </c>
      <c r="BT71" s="537">
        <f t="shared" si="241"/>
        <v>15</v>
      </c>
      <c r="BU71" s="536">
        <f t="shared" si="241"/>
        <v>15</v>
      </c>
      <c r="BV71" s="536">
        <f t="shared" si="241"/>
        <v>15</v>
      </c>
      <c r="BW71" s="536">
        <f t="shared" ref="BW71:CA71" si="243">BV71+1</f>
        <v>16</v>
      </c>
      <c r="BX71" s="536">
        <f t="shared" si="243"/>
        <v>17</v>
      </c>
      <c r="BY71" s="536">
        <f t="shared" si="243"/>
        <v>18</v>
      </c>
      <c r="BZ71" s="536">
        <f t="shared" si="243"/>
        <v>19</v>
      </c>
      <c r="CA71" s="536">
        <f t="shared" si="243"/>
        <v>20</v>
      </c>
      <c r="CB71" s="536">
        <f>+CA71+2</f>
        <v>22</v>
      </c>
      <c r="CC71" s="536">
        <f t="shared" ref="CC71:CE71" si="244">+CB71+2</f>
        <v>24</v>
      </c>
      <c r="CD71" s="536">
        <f t="shared" si="244"/>
        <v>26</v>
      </c>
      <c r="CE71" s="536">
        <f t="shared" si="244"/>
        <v>28</v>
      </c>
      <c r="CF71" s="537">
        <f t="shared" si="241"/>
        <v>28</v>
      </c>
      <c r="CG71" s="536">
        <f t="shared" si="241"/>
        <v>28</v>
      </c>
      <c r="CH71" s="536">
        <f t="shared" ref="CH71:CP71" si="245">+CG71+2</f>
        <v>30</v>
      </c>
      <c r="CI71" s="536">
        <f t="shared" si="245"/>
        <v>32</v>
      </c>
      <c r="CJ71" s="536">
        <f t="shared" si="245"/>
        <v>34</v>
      </c>
      <c r="CK71" s="536">
        <f t="shared" si="245"/>
        <v>36</v>
      </c>
      <c r="CL71" s="536">
        <f t="shared" si="245"/>
        <v>38</v>
      </c>
      <c r="CM71" s="536">
        <f t="shared" si="245"/>
        <v>40</v>
      </c>
      <c r="CN71" s="536">
        <f t="shared" si="245"/>
        <v>42</v>
      </c>
      <c r="CO71" s="536">
        <f t="shared" si="245"/>
        <v>44</v>
      </c>
      <c r="CP71" s="536">
        <f t="shared" si="245"/>
        <v>46</v>
      </c>
      <c r="CQ71" s="536">
        <f t="shared" si="241"/>
        <v>46</v>
      </c>
      <c r="CR71" s="537">
        <f t="shared" si="241"/>
        <v>46</v>
      </c>
      <c r="CS71" s="536">
        <f t="shared" si="241"/>
        <v>46</v>
      </c>
      <c r="CT71" s="536">
        <f t="shared" ref="CT71:DC71" si="246">+CS71+2</f>
        <v>48</v>
      </c>
      <c r="CU71" s="536">
        <f t="shared" si="246"/>
        <v>50</v>
      </c>
      <c r="CV71" s="536">
        <f t="shared" si="246"/>
        <v>52</v>
      </c>
      <c r="CW71" s="536">
        <f t="shared" si="246"/>
        <v>54</v>
      </c>
      <c r="CX71" s="536">
        <f t="shared" si="246"/>
        <v>56</v>
      </c>
      <c r="CY71" s="536">
        <f t="shared" si="246"/>
        <v>58</v>
      </c>
      <c r="CZ71" s="536">
        <f t="shared" si="246"/>
        <v>60</v>
      </c>
      <c r="DA71" s="536">
        <f t="shared" si="246"/>
        <v>62</v>
      </c>
      <c r="DB71" s="536">
        <f t="shared" si="246"/>
        <v>64</v>
      </c>
      <c r="DC71" s="536">
        <f t="shared" si="246"/>
        <v>66</v>
      </c>
      <c r="DD71" s="537">
        <f t="shared" si="241"/>
        <v>66</v>
      </c>
    </row>
    <row r="72" spans="4:108" outlineLevel="1">
      <c r="D72" s="299"/>
      <c r="E72" s="522" t="s">
        <v>160</v>
      </c>
      <c r="F72" s="523">
        <v>150000</v>
      </c>
      <c r="G72" s="421"/>
      <c r="H72" s="421"/>
      <c r="I72" s="372"/>
      <c r="J72" s="422">
        <f t="shared" si="234"/>
        <v>2.0833333333333335</v>
      </c>
      <c r="K72" s="422">
        <f t="shared" si="235"/>
        <v>6</v>
      </c>
      <c r="L72" s="422">
        <f t="shared" si="236"/>
        <v>6</v>
      </c>
      <c r="M72" s="422">
        <f t="shared" si="237"/>
        <v>6.75</v>
      </c>
      <c r="N72" s="422">
        <f t="shared" si="238"/>
        <v>9.8333333333333339</v>
      </c>
      <c r="O72" s="422">
        <f t="shared" si="239"/>
        <v>11.75</v>
      </c>
      <c r="Q72" s="351">
        <v>0</v>
      </c>
      <c r="R72" s="352">
        <f>AV72</f>
        <v>6</v>
      </c>
      <c r="S72" s="352">
        <f>BH72</f>
        <v>6</v>
      </c>
      <c r="T72" s="352">
        <f>BT72</f>
        <v>6</v>
      </c>
      <c r="U72" s="352">
        <f>CF72</f>
        <v>9</v>
      </c>
      <c r="V72" s="352">
        <f>CR72</f>
        <v>11</v>
      </c>
      <c r="W72" s="352">
        <f>DD72</f>
        <v>14</v>
      </c>
      <c r="Y72" s="351">
        <v>0</v>
      </c>
      <c r="Z72" s="351">
        <v>0</v>
      </c>
      <c r="AA72" s="351">
        <v>0</v>
      </c>
      <c r="AB72" s="351">
        <v>0</v>
      </c>
      <c r="AC72" s="351">
        <v>0</v>
      </c>
      <c r="AD72" s="351">
        <v>0</v>
      </c>
      <c r="AE72" s="351">
        <v>0</v>
      </c>
      <c r="AF72" s="351">
        <v>0</v>
      </c>
      <c r="AG72" s="351">
        <v>0</v>
      </c>
      <c r="AH72" s="351">
        <v>0</v>
      </c>
      <c r="AI72" s="351">
        <v>0</v>
      </c>
      <c r="AJ72" s="351">
        <v>0</v>
      </c>
      <c r="AK72" s="535">
        <v>0</v>
      </c>
      <c r="AL72" s="536">
        <v>0</v>
      </c>
      <c r="AM72" s="536">
        <v>0</v>
      </c>
      <c r="AN72" s="536">
        <v>0</v>
      </c>
      <c r="AO72" s="536">
        <v>0</v>
      </c>
      <c r="AP72" s="536">
        <v>0</v>
      </c>
      <c r="AQ72" s="536">
        <v>0</v>
      </c>
      <c r="AR72" s="536">
        <v>3</v>
      </c>
      <c r="AS72" s="536">
        <v>4</v>
      </c>
      <c r="AT72" s="536">
        <v>6</v>
      </c>
      <c r="AU72" s="536">
        <v>6</v>
      </c>
      <c r="AV72" s="537">
        <v>6</v>
      </c>
      <c r="AW72" s="536">
        <v>6</v>
      </c>
      <c r="AX72" s="536">
        <v>6</v>
      </c>
      <c r="AY72" s="536">
        <v>6</v>
      </c>
      <c r="AZ72" s="536">
        <v>6</v>
      </c>
      <c r="BA72" s="536">
        <v>6</v>
      </c>
      <c r="BB72" s="536">
        <v>6</v>
      </c>
      <c r="BC72" s="536">
        <v>6</v>
      </c>
      <c r="BD72" s="536">
        <v>6</v>
      </c>
      <c r="BE72" s="536">
        <v>6</v>
      </c>
      <c r="BF72" s="536">
        <v>6</v>
      </c>
      <c r="BG72" s="536">
        <v>6</v>
      </c>
      <c r="BH72" s="537">
        <v>6</v>
      </c>
      <c r="BI72" s="536">
        <v>6</v>
      </c>
      <c r="BJ72" s="536">
        <v>6</v>
      </c>
      <c r="BK72" s="536">
        <v>6</v>
      </c>
      <c r="BL72" s="536">
        <v>6</v>
      </c>
      <c r="BM72" s="536">
        <v>6</v>
      </c>
      <c r="BN72" s="536">
        <v>6</v>
      </c>
      <c r="BO72" s="536">
        <v>6</v>
      </c>
      <c r="BP72" s="536">
        <v>6</v>
      </c>
      <c r="BQ72" s="536">
        <v>6</v>
      </c>
      <c r="BR72" s="536">
        <v>6</v>
      </c>
      <c r="BS72" s="536">
        <v>6</v>
      </c>
      <c r="BT72" s="537">
        <v>6</v>
      </c>
      <c r="BU72" s="536">
        <v>6</v>
      </c>
      <c r="BV72" s="536">
        <v>6</v>
      </c>
      <c r="BW72" s="536">
        <v>6</v>
      </c>
      <c r="BX72" s="536">
        <v>6</v>
      </c>
      <c r="BY72" s="536">
        <f t="shared" ref="BD72:DD75" si="247">BX72</f>
        <v>6</v>
      </c>
      <c r="BZ72" s="536">
        <f t="shared" si="247"/>
        <v>6</v>
      </c>
      <c r="CA72" s="536">
        <f t="shared" si="247"/>
        <v>6</v>
      </c>
      <c r="CB72" s="536">
        <f t="shared" si="247"/>
        <v>6</v>
      </c>
      <c r="CC72" s="536">
        <f>+CB72+1</f>
        <v>7</v>
      </c>
      <c r="CD72" s="536">
        <f t="shared" ref="CD72:CE74" si="248">+CC72+1</f>
        <v>8</v>
      </c>
      <c r="CE72" s="536">
        <f t="shared" si="248"/>
        <v>9</v>
      </c>
      <c r="CF72" s="537">
        <f t="shared" si="247"/>
        <v>9</v>
      </c>
      <c r="CG72" s="536">
        <f t="shared" si="247"/>
        <v>9</v>
      </c>
      <c r="CH72" s="536">
        <f t="shared" si="247"/>
        <v>9</v>
      </c>
      <c r="CI72" s="536">
        <f t="shared" si="247"/>
        <v>9</v>
      </c>
      <c r="CJ72" s="536">
        <f t="shared" si="247"/>
        <v>9</v>
      </c>
      <c r="CK72" s="536">
        <f t="shared" si="247"/>
        <v>9</v>
      </c>
      <c r="CL72" s="536">
        <f t="shared" ref="CK72:CL74" si="249">+CK72+1</f>
        <v>10</v>
      </c>
      <c r="CM72" s="536">
        <f t="shared" si="247"/>
        <v>10</v>
      </c>
      <c r="CN72" s="536">
        <f t="shared" si="247"/>
        <v>10</v>
      </c>
      <c r="CO72" s="536">
        <f t="shared" si="247"/>
        <v>10</v>
      </c>
      <c r="CP72" s="536">
        <f t="shared" ref="CO72:CP74" si="250">+CO72+1</f>
        <v>11</v>
      </c>
      <c r="CQ72" s="536">
        <f t="shared" si="247"/>
        <v>11</v>
      </c>
      <c r="CR72" s="537">
        <f t="shared" si="247"/>
        <v>11</v>
      </c>
      <c r="CS72" s="536">
        <f t="shared" si="247"/>
        <v>11</v>
      </c>
      <c r="CT72" s="536">
        <f t="shared" si="247"/>
        <v>11</v>
      </c>
      <c r="CU72" s="536">
        <f t="shared" si="247"/>
        <v>11</v>
      </c>
      <c r="CV72" s="536">
        <f t="shared" si="247"/>
        <v>11</v>
      </c>
      <c r="CW72" s="536">
        <f t="shared" si="247"/>
        <v>11</v>
      </c>
      <c r="CX72" s="536">
        <f t="shared" ref="CW72:CX74" si="251">+CW72+1</f>
        <v>12</v>
      </c>
      <c r="CY72" s="536">
        <f t="shared" si="247"/>
        <v>12</v>
      </c>
      <c r="CZ72" s="536">
        <f t="shared" si="247"/>
        <v>12</v>
      </c>
      <c r="DA72" s="536">
        <f t="shared" si="247"/>
        <v>12</v>
      </c>
      <c r="DB72" s="536">
        <f t="shared" si="247"/>
        <v>12</v>
      </c>
      <c r="DC72" s="536">
        <f t="shared" si="247"/>
        <v>12</v>
      </c>
      <c r="DD72" s="537">
        <f>+DC72+2</f>
        <v>14</v>
      </c>
    </row>
    <row r="73" spans="4:108" outlineLevel="1">
      <c r="D73" s="299"/>
      <c r="E73" s="522" t="s">
        <v>386</v>
      </c>
      <c r="F73" s="523">
        <v>95000</v>
      </c>
      <c r="G73" s="421"/>
      <c r="H73" s="421"/>
      <c r="I73" s="372"/>
      <c r="J73" s="422">
        <f t="shared" si="234"/>
        <v>0.41666666666666669</v>
      </c>
      <c r="K73" s="422">
        <f t="shared" si="235"/>
        <v>1.75</v>
      </c>
      <c r="L73" s="422">
        <f t="shared" si="236"/>
        <v>2.3333333333333335</v>
      </c>
      <c r="M73" s="422">
        <f t="shared" si="237"/>
        <v>7</v>
      </c>
      <c r="N73" s="422">
        <f t="shared" si="238"/>
        <v>15</v>
      </c>
      <c r="O73" s="422">
        <f t="shared" si="239"/>
        <v>15</v>
      </c>
      <c r="Q73" s="351">
        <v>0</v>
      </c>
      <c r="R73" s="352">
        <f>AV73</f>
        <v>1</v>
      </c>
      <c r="S73" s="352">
        <f>BH73</f>
        <v>2</v>
      </c>
      <c r="T73" s="352">
        <f>BT73</f>
        <v>4</v>
      </c>
      <c r="U73" s="352">
        <f>CF73</f>
        <v>10</v>
      </c>
      <c r="V73" s="352">
        <f>CR73</f>
        <v>15</v>
      </c>
      <c r="W73" s="352">
        <f>DD73</f>
        <v>15</v>
      </c>
      <c r="Y73" s="351">
        <v>0</v>
      </c>
      <c r="Z73" s="351">
        <v>0</v>
      </c>
      <c r="AA73" s="351">
        <v>0</v>
      </c>
      <c r="AB73" s="351">
        <v>0</v>
      </c>
      <c r="AC73" s="351">
        <v>0</v>
      </c>
      <c r="AD73" s="351">
        <v>0</v>
      </c>
      <c r="AE73" s="351">
        <v>0</v>
      </c>
      <c r="AF73" s="351">
        <v>0</v>
      </c>
      <c r="AG73" s="351">
        <v>0</v>
      </c>
      <c r="AH73" s="351">
        <v>0</v>
      </c>
      <c r="AI73" s="351">
        <v>0</v>
      </c>
      <c r="AJ73" s="351">
        <v>0</v>
      </c>
      <c r="AK73" s="535">
        <v>0</v>
      </c>
      <c r="AL73" s="536">
        <v>0</v>
      </c>
      <c r="AM73" s="536">
        <v>0</v>
      </c>
      <c r="AN73" s="536">
        <v>0</v>
      </c>
      <c r="AO73" s="536">
        <v>0</v>
      </c>
      <c r="AP73" s="536">
        <v>0</v>
      </c>
      <c r="AQ73" s="536">
        <v>0</v>
      </c>
      <c r="AR73" s="536">
        <v>1</v>
      </c>
      <c r="AS73" s="536">
        <v>1</v>
      </c>
      <c r="AT73" s="536">
        <v>1</v>
      </c>
      <c r="AU73" s="536">
        <v>1</v>
      </c>
      <c r="AV73" s="537">
        <v>1</v>
      </c>
      <c r="AW73" s="536">
        <v>1</v>
      </c>
      <c r="AX73" s="536">
        <v>1</v>
      </c>
      <c r="AY73" s="536">
        <v>1</v>
      </c>
      <c r="AZ73" s="536">
        <v>2</v>
      </c>
      <c r="BA73" s="536">
        <v>2</v>
      </c>
      <c r="BB73" s="536">
        <v>2</v>
      </c>
      <c r="BC73" s="536">
        <v>2</v>
      </c>
      <c r="BD73" s="536">
        <v>2</v>
      </c>
      <c r="BE73" s="536">
        <v>2</v>
      </c>
      <c r="BF73" s="536">
        <v>2</v>
      </c>
      <c r="BG73" s="536">
        <v>2</v>
      </c>
      <c r="BH73" s="537">
        <v>2</v>
      </c>
      <c r="BI73" s="536">
        <v>2</v>
      </c>
      <c r="BJ73" s="536">
        <v>2</v>
      </c>
      <c r="BK73" s="536">
        <v>2</v>
      </c>
      <c r="BL73" s="536">
        <v>2</v>
      </c>
      <c r="BM73" s="536">
        <v>2</v>
      </c>
      <c r="BN73" s="536">
        <v>2</v>
      </c>
      <c r="BO73" s="536">
        <v>2</v>
      </c>
      <c r="BP73" s="536">
        <v>2</v>
      </c>
      <c r="BQ73" s="536">
        <v>2</v>
      </c>
      <c r="BR73" s="536">
        <v>2</v>
      </c>
      <c r="BS73" s="536">
        <v>4</v>
      </c>
      <c r="BT73" s="537">
        <f t="shared" ref="BT73:DD73" si="252">+BS73</f>
        <v>4</v>
      </c>
      <c r="BU73" s="536">
        <f t="shared" si="252"/>
        <v>4</v>
      </c>
      <c r="BV73" s="536">
        <f t="shared" si="252"/>
        <v>4</v>
      </c>
      <c r="BW73" s="536">
        <f t="shared" si="252"/>
        <v>4</v>
      </c>
      <c r="BX73" s="536">
        <f t="shared" si="252"/>
        <v>4</v>
      </c>
      <c r="BY73" s="536">
        <f t="shared" si="252"/>
        <v>4</v>
      </c>
      <c r="BZ73" s="536">
        <f t="shared" si="252"/>
        <v>4</v>
      </c>
      <c r="CA73" s="536">
        <v>10</v>
      </c>
      <c r="CB73" s="536">
        <f t="shared" si="252"/>
        <v>10</v>
      </c>
      <c r="CC73" s="536">
        <f t="shared" si="252"/>
        <v>10</v>
      </c>
      <c r="CD73" s="536">
        <f t="shared" si="252"/>
        <v>10</v>
      </c>
      <c r="CE73" s="536">
        <f t="shared" si="252"/>
        <v>10</v>
      </c>
      <c r="CF73" s="537">
        <f t="shared" si="252"/>
        <v>10</v>
      </c>
      <c r="CG73" s="536">
        <v>15</v>
      </c>
      <c r="CH73" s="536">
        <f t="shared" si="252"/>
        <v>15</v>
      </c>
      <c r="CI73" s="536">
        <f t="shared" si="252"/>
        <v>15</v>
      </c>
      <c r="CJ73" s="536">
        <f t="shared" si="252"/>
        <v>15</v>
      </c>
      <c r="CK73" s="536">
        <f t="shared" si="252"/>
        <v>15</v>
      </c>
      <c r="CL73" s="536">
        <f t="shared" si="252"/>
        <v>15</v>
      </c>
      <c r="CM73" s="536">
        <f t="shared" si="252"/>
        <v>15</v>
      </c>
      <c r="CN73" s="536">
        <f t="shared" si="252"/>
        <v>15</v>
      </c>
      <c r="CO73" s="536">
        <f t="shared" si="252"/>
        <v>15</v>
      </c>
      <c r="CP73" s="536">
        <f t="shared" si="252"/>
        <v>15</v>
      </c>
      <c r="CQ73" s="536">
        <f t="shared" si="252"/>
        <v>15</v>
      </c>
      <c r="CR73" s="537">
        <f t="shared" si="252"/>
        <v>15</v>
      </c>
      <c r="CS73" s="536">
        <f t="shared" si="252"/>
        <v>15</v>
      </c>
      <c r="CT73" s="536">
        <f t="shared" si="252"/>
        <v>15</v>
      </c>
      <c r="CU73" s="536">
        <f t="shared" si="252"/>
        <v>15</v>
      </c>
      <c r="CV73" s="536">
        <f t="shared" si="252"/>
        <v>15</v>
      </c>
      <c r="CW73" s="536">
        <f t="shared" si="252"/>
        <v>15</v>
      </c>
      <c r="CX73" s="536">
        <f t="shared" si="252"/>
        <v>15</v>
      </c>
      <c r="CY73" s="536">
        <f t="shared" si="252"/>
        <v>15</v>
      </c>
      <c r="CZ73" s="536">
        <f t="shared" si="252"/>
        <v>15</v>
      </c>
      <c r="DA73" s="536">
        <f t="shared" si="252"/>
        <v>15</v>
      </c>
      <c r="DB73" s="536">
        <f t="shared" si="252"/>
        <v>15</v>
      </c>
      <c r="DC73" s="536">
        <f t="shared" si="252"/>
        <v>15</v>
      </c>
      <c r="DD73" s="537">
        <f t="shared" si="252"/>
        <v>15</v>
      </c>
    </row>
    <row r="74" spans="4:108" outlineLevel="1">
      <c r="D74" s="299"/>
      <c r="E74" s="522" t="s">
        <v>131</v>
      </c>
      <c r="F74" s="523">
        <v>75000</v>
      </c>
      <c r="G74" s="421"/>
      <c r="H74" s="421"/>
      <c r="I74" s="372"/>
      <c r="J74" s="422">
        <f t="shared" si="234"/>
        <v>0</v>
      </c>
      <c r="K74" s="422">
        <f t="shared" si="235"/>
        <v>1.75</v>
      </c>
      <c r="L74" s="422">
        <f t="shared" si="236"/>
        <v>3.3333333333333335</v>
      </c>
      <c r="M74" s="422">
        <f t="shared" si="237"/>
        <v>7.25</v>
      </c>
      <c r="N74" s="422">
        <f t="shared" si="238"/>
        <v>13</v>
      </c>
      <c r="O74" s="422">
        <f t="shared" si="239"/>
        <v>21.166666666666668</v>
      </c>
      <c r="Q74" s="351">
        <v>0</v>
      </c>
      <c r="R74" s="352">
        <f>AV74</f>
        <v>0</v>
      </c>
      <c r="S74" s="352">
        <f>BH74</f>
        <v>3</v>
      </c>
      <c r="T74" s="352">
        <f>BT74</f>
        <v>4</v>
      </c>
      <c r="U74" s="352">
        <f>CF74</f>
        <v>10</v>
      </c>
      <c r="V74" s="352">
        <f>CR74</f>
        <v>16</v>
      </c>
      <c r="W74" s="352">
        <f>DD74</f>
        <v>26</v>
      </c>
      <c r="Y74" s="351">
        <v>0</v>
      </c>
      <c r="Z74" s="351">
        <v>0</v>
      </c>
      <c r="AA74" s="351">
        <v>0</v>
      </c>
      <c r="AB74" s="351">
        <v>0</v>
      </c>
      <c r="AC74" s="351">
        <v>0</v>
      </c>
      <c r="AD74" s="351">
        <v>0</v>
      </c>
      <c r="AE74" s="351">
        <v>0</v>
      </c>
      <c r="AF74" s="351">
        <v>0</v>
      </c>
      <c r="AG74" s="351">
        <v>0</v>
      </c>
      <c r="AH74" s="351">
        <v>0</v>
      </c>
      <c r="AI74" s="351">
        <v>0</v>
      </c>
      <c r="AJ74" s="351">
        <v>0</v>
      </c>
      <c r="AK74" s="535">
        <v>0</v>
      </c>
      <c r="AL74" s="536">
        <v>0</v>
      </c>
      <c r="AM74" s="536">
        <v>0</v>
      </c>
      <c r="AN74" s="536">
        <v>0</v>
      </c>
      <c r="AO74" s="536">
        <v>0</v>
      </c>
      <c r="AP74" s="536">
        <v>0</v>
      </c>
      <c r="AQ74" s="536">
        <v>0</v>
      </c>
      <c r="AR74" s="536">
        <v>0</v>
      </c>
      <c r="AS74" s="536">
        <v>0</v>
      </c>
      <c r="AT74" s="536">
        <v>0</v>
      </c>
      <c r="AU74" s="536">
        <v>0</v>
      </c>
      <c r="AV74" s="537">
        <v>0</v>
      </c>
      <c r="AW74" s="536">
        <v>0</v>
      </c>
      <c r="AX74" s="536">
        <v>0</v>
      </c>
      <c r="AY74" s="536">
        <v>0</v>
      </c>
      <c r="AZ74" s="536">
        <v>0</v>
      </c>
      <c r="BA74" s="536">
        <v>0</v>
      </c>
      <c r="BB74" s="536">
        <v>3</v>
      </c>
      <c r="BC74" s="536">
        <f>BB74</f>
        <v>3</v>
      </c>
      <c r="BD74" s="536">
        <f t="shared" si="247"/>
        <v>3</v>
      </c>
      <c r="BE74" s="536">
        <f t="shared" si="247"/>
        <v>3</v>
      </c>
      <c r="BF74" s="536">
        <f t="shared" si="247"/>
        <v>3</v>
      </c>
      <c r="BG74" s="536">
        <f t="shared" si="247"/>
        <v>3</v>
      </c>
      <c r="BH74" s="537">
        <f t="shared" si="247"/>
        <v>3</v>
      </c>
      <c r="BI74" s="536">
        <f t="shared" si="247"/>
        <v>3</v>
      </c>
      <c r="BJ74" s="536">
        <f t="shared" si="247"/>
        <v>3</v>
      </c>
      <c r="BK74" s="536">
        <f t="shared" si="247"/>
        <v>3</v>
      </c>
      <c r="BL74" s="536">
        <f t="shared" si="247"/>
        <v>3</v>
      </c>
      <c r="BM74" s="536">
        <f t="shared" si="247"/>
        <v>3</v>
      </c>
      <c r="BN74" s="536">
        <f t="shared" si="247"/>
        <v>3</v>
      </c>
      <c r="BO74" s="536">
        <f t="shared" si="247"/>
        <v>3</v>
      </c>
      <c r="BP74" s="536">
        <f t="shared" si="247"/>
        <v>3</v>
      </c>
      <c r="BQ74" s="536">
        <v>4</v>
      </c>
      <c r="BR74" s="536">
        <f t="shared" si="247"/>
        <v>4</v>
      </c>
      <c r="BS74" s="536">
        <f t="shared" si="247"/>
        <v>4</v>
      </c>
      <c r="BT74" s="537">
        <f t="shared" si="247"/>
        <v>4</v>
      </c>
      <c r="BU74" s="536">
        <f t="shared" si="247"/>
        <v>4</v>
      </c>
      <c r="BV74" s="536">
        <f>+BU74+1</f>
        <v>5</v>
      </c>
      <c r="BW74" s="536">
        <f t="shared" ref="BW74:BX74" si="253">+BV74+1</f>
        <v>6</v>
      </c>
      <c r="BX74" s="536">
        <f t="shared" si="253"/>
        <v>7</v>
      </c>
      <c r="BY74" s="536">
        <f t="shared" si="247"/>
        <v>7</v>
      </c>
      <c r="BZ74" s="536">
        <f t="shared" si="247"/>
        <v>7</v>
      </c>
      <c r="CA74" s="536">
        <f t="shared" si="247"/>
        <v>7</v>
      </c>
      <c r="CB74" s="536">
        <f t="shared" si="247"/>
        <v>7</v>
      </c>
      <c r="CC74" s="536">
        <f>+CB74+1</f>
        <v>8</v>
      </c>
      <c r="CD74" s="536">
        <f t="shared" si="248"/>
        <v>9</v>
      </c>
      <c r="CE74" s="536">
        <f t="shared" si="248"/>
        <v>10</v>
      </c>
      <c r="CF74" s="537">
        <f t="shared" si="247"/>
        <v>10</v>
      </c>
      <c r="CG74" s="536">
        <f t="shared" si="247"/>
        <v>10</v>
      </c>
      <c r="CH74" s="536">
        <f t="shared" si="247"/>
        <v>10</v>
      </c>
      <c r="CI74" s="536">
        <f t="shared" si="247"/>
        <v>10</v>
      </c>
      <c r="CJ74" s="536">
        <f>+CI74+1</f>
        <v>11</v>
      </c>
      <c r="CK74" s="536">
        <f t="shared" si="249"/>
        <v>12</v>
      </c>
      <c r="CL74" s="536">
        <f t="shared" si="249"/>
        <v>13</v>
      </c>
      <c r="CM74" s="536">
        <f t="shared" si="247"/>
        <v>13</v>
      </c>
      <c r="CN74" s="536">
        <f>+CM74+1</f>
        <v>14</v>
      </c>
      <c r="CO74" s="536">
        <f t="shared" si="250"/>
        <v>15</v>
      </c>
      <c r="CP74" s="536">
        <f t="shared" si="250"/>
        <v>16</v>
      </c>
      <c r="CQ74" s="536">
        <f t="shared" si="247"/>
        <v>16</v>
      </c>
      <c r="CR74" s="537">
        <f t="shared" si="247"/>
        <v>16</v>
      </c>
      <c r="CS74" s="536">
        <f t="shared" si="247"/>
        <v>16</v>
      </c>
      <c r="CT74" s="536">
        <f>+CS74+1</f>
        <v>17</v>
      </c>
      <c r="CU74" s="536">
        <f t="shared" ref="CU74" si="254">+CT74+1</f>
        <v>18</v>
      </c>
      <c r="CV74" s="536">
        <f>+CU74+1</f>
        <v>19</v>
      </c>
      <c r="CW74" s="536">
        <f t="shared" si="251"/>
        <v>20</v>
      </c>
      <c r="CX74" s="536">
        <f t="shared" si="251"/>
        <v>21</v>
      </c>
      <c r="CY74" s="536">
        <f>+CX74+1</f>
        <v>22</v>
      </c>
      <c r="CZ74" s="536">
        <f t="shared" ref="CZ74:DA74" si="255">+CY74+1</f>
        <v>23</v>
      </c>
      <c r="DA74" s="536">
        <f t="shared" si="255"/>
        <v>24</v>
      </c>
      <c r="DB74" s="536">
        <f t="shared" si="247"/>
        <v>24</v>
      </c>
      <c r="DC74" s="536">
        <f t="shared" si="247"/>
        <v>24</v>
      </c>
      <c r="DD74" s="537">
        <f>+DC74+2</f>
        <v>26</v>
      </c>
    </row>
    <row r="75" spans="4:108" outlineLevel="1">
      <c r="D75" s="299"/>
      <c r="E75" s="522" t="s">
        <v>17</v>
      </c>
      <c r="F75" s="523">
        <v>175000</v>
      </c>
      <c r="G75" s="421"/>
      <c r="H75" s="421"/>
      <c r="I75" s="372"/>
      <c r="J75" s="422">
        <f t="shared" si="234"/>
        <v>0.33333333333333331</v>
      </c>
      <c r="K75" s="422">
        <f t="shared" si="235"/>
        <v>3.3333333333333335</v>
      </c>
      <c r="L75" s="422">
        <f t="shared" si="236"/>
        <v>6.916666666666667</v>
      </c>
      <c r="M75" s="422">
        <f t="shared" si="237"/>
        <v>15.666666666666666</v>
      </c>
      <c r="N75" s="422">
        <f t="shared" si="238"/>
        <v>33.5</v>
      </c>
      <c r="O75" s="422">
        <f t="shared" si="239"/>
        <v>51.833333333333336</v>
      </c>
      <c r="Q75" s="351"/>
      <c r="R75" s="352">
        <f t="shared" ref="R75:R76" si="256">AV75</f>
        <v>1</v>
      </c>
      <c r="S75" s="352">
        <f t="shared" ref="S75:S76" si="257">BH75</f>
        <v>5</v>
      </c>
      <c r="T75" s="352">
        <f t="shared" ref="T75:T76" si="258">BT75</f>
        <v>10</v>
      </c>
      <c r="U75" s="352">
        <f t="shared" ref="U75:U76" si="259">CF75</f>
        <v>23</v>
      </c>
      <c r="V75" s="352">
        <f t="shared" ref="V75:V76" si="260">CR75</f>
        <v>41</v>
      </c>
      <c r="W75" s="352">
        <f t="shared" ref="W75:W76" si="261">DD75</f>
        <v>61</v>
      </c>
      <c r="Y75" s="351">
        <v>0</v>
      </c>
      <c r="Z75" s="351">
        <v>0</v>
      </c>
      <c r="AA75" s="351">
        <v>0</v>
      </c>
      <c r="AB75" s="351">
        <v>0</v>
      </c>
      <c r="AC75" s="351">
        <v>0</v>
      </c>
      <c r="AD75" s="351">
        <v>0</v>
      </c>
      <c r="AE75" s="351">
        <v>0</v>
      </c>
      <c r="AF75" s="351">
        <v>0</v>
      </c>
      <c r="AG75" s="351">
        <v>0</v>
      </c>
      <c r="AH75" s="351">
        <v>0</v>
      </c>
      <c r="AI75" s="351">
        <v>0</v>
      </c>
      <c r="AJ75" s="351">
        <v>0</v>
      </c>
      <c r="AK75" s="535">
        <v>0</v>
      </c>
      <c r="AL75" s="536">
        <v>0</v>
      </c>
      <c r="AM75" s="536">
        <v>0</v>
      </c>
      <c r="AN75" s="536">
        <v>0</v>
      </c>
      <c r="AO75" s="536">
        <v>0</v>
      </c>
      <c r="AP75" s="536">
        <v>0</v>
      </c>
      <c r="AQ75" s="536">
        <v>0</v>
      </c>
      <c r="AR75" s="536">
        <v>0</v>
      </c>
      <c r="AS75" s="536">
        <v>1</v>
      </c>
      <c r="AT75" s="536">
        <f>AS75</f>
        <v>1</v>
      </c>
      <c r="AU75" s="536">
        <v>1</v>
      </c>
      <c r="AV75" s="537">
        <v>1</v>
      </c>
      <c r="AW75" s="536">
        <v>1</v>
      </c>
      <c r="AX75" s="536">
        <v>2</v>
      </c>
      <c r="AY75" s="536">
        <v>2</v>
      </c>
      <c r="AZ75" s="536">
        <v>2</v>
      </c>
      <c r="BA75" s="536">
        <v>3</v>
      </c>
      <c r="BB75" s="536">
        <v>4</v>
      </c>
      <c r="BC75" s="536">
        <f>BB75</f>
        <v>4</v>
      </c>
      <c r="BD75" s="536">
        <f t="shared" si="247"/>
        <v>4</v>
      </c>
      <c r="BE75" s="536">
        <f t="shared" si="247"/>
        <v>4</v>
      </c>
      <c r="BF75" s="536">
        <f t="shared" si="247"/>
        <v>4</v>
      </c>
      <c r="BG75" s="536">
        <v>5</v>
      </c>
      <c r="BH75" s="537">
        <f t="shared" si="247"/>
        <v>5</v>
      </c>
      <c r="BI75" s="536">
        <f t="shared" si="247"/>
        <v>5</v>
      </c>
      <c r="BJ75" s="536">
        <f t="shared" si="247"/>
        <v>5</v>
      </c>
      <c r="BK75" s="536">
        <f t="shared" si="247"/>
        <v>5</v>
      </c>
      <c r="BL75" s="536">
        <f t="shared" si="247"/>
        <v>5</v>
      </c>
      <c r="BM75" s="536">
        <f t="shared" si="247"/>
        <v>5</v>
      </c>
      <c r="BN75" s="536">
        <v>7</v>
      </c>
      <c r="BO75" s="536">
        <f t="shared" si="247"/>
        <v>7</v>
      </c>
      <c r="BP75" s="536">
        <f t="shared" si="247"/>
        <v>7</v>
      </c>
      <c r="BQ75" s="536">
        <f>BP75+1</f>
        <v>8</v>
      </c>
      <c r="BR75" s="536">
        <f>BQ75+1</f>
        <v>9</v>
      </c>
      <c r="BS75" s="536">
        <f>BR75+1</f>
        <v>10</v>
      </c>
      <c r="BT75" s="537">
        <f t="shared" si="247"/>
        <v>10</v>
      </c>
      <c r="BU75" s="536">
        <f t="shared" si="247"/>
        <v>10</v>
      </c>
      <c r="BV75" s="536">
        <f t="shared" si="247"/>
        <v>10</v>
      </c>
      <c r="BW75" s="536">
        <f t="shared" ref="BW75:CA75" si="262">BV75+1</f>
        <v>11</v>
      </c>
      <c r="BX75" s="536">
        <f t="shared" si="262"/>
        <v>12</v>
      </c>
      <c r="BY75" s="536">
        <f t="shared" si="262"/>
        <v>13</v>
      </c>
      <c r="BZ75" s="536">
        <f t="shared" si="262"/>
        <v>14</v>
      </c>
      <c r="CA75" s="536">
        <f t="shared" si="262"/>
        <v>15</v>
      </c>
      <c r="CB75" s="536">
        <f>+CA75+2</f>
        <v>17</v>
      </c>
      <c r="CC75" s="536">
        <f t="shared" ref="CC75:CE75" si="263">+CB75+2</f>
        <v>19</v>
      </c>
      <c r="CD75" s="536">
        <f t="shared" si="263"/>
        <v>21</v>
      </c>
      <c r="CE75" s="536">
        <f t="shared" si="263"/>
        <v>23</v>
      </c>
      <c r="CF75" s="537">
        <f t="shared" si="247"/>
        <v>23</v>
      </c>
      <c r="CG75" s="536">
        <f t="shared" si="247"/>
        <v>23</v>
      </c>
      <c r="CH75" s="536">
        <f t="shared" ref="CH75:CP75" si="264">+CG75+2</f>
        <v>25</v>
      </c>
      <c r="CI75" s="536">
        <f t="shared" si="264"/>
        <v>27</v>
      </c>
      <c r="CJ75" s="536">
        <f t="shared" si="264"/>
        <v>29</v>
      </c>
      <c r="CK75" s="536">
        <f t="shared" si="264"/>
        <v>31</v>
      </c>
      <c r="CL75" s="536">
        <f t="shared" si="264"/>
        <v>33</v>
      </c>
      <c r="CM75" s="536">
        <f t="shared" si="264"/>
        <v>35</v>
      </c>
      <c r="CN75" s="536">
        <f t="shared" si="264"/>
        <v>37</v>
      </c>
      <c r="CO75" s="536">
        <f t="shared" si="264"/>
        <v>39</v>
      </c>
      <c r="CP75" s="536">
        <f t="shared" si="264"/>
        <v>41</v>
      </c>
      <c r="CQ75" s="536">
        <f t="shared" si="247"/>
        <v>41</v>
      </c>
      <c r="CR75" s="537">
        <f t="shared" si="247"/>
        <v>41</v>
      </c>
      <c r="CS75" s="536">
        <f t="shared" si="247"/>
        <v>41</v>
      </c>
      <c r="CT75" s="536">
        <f t="shared" ref="CT75:DC75" si="265">+CS75+2</f>
        <v>43</v>
      </c>
      <c r="CU75" s="536">
        <f t="shared" si="265"/>
        <v>45</v>
      </c>
      <c r="CV75" s="536">
        <f t="shared" si="265"/>
        <v>47</v>
      </c>
      <c r="CW75" s="536">
        <f t="shared" si="265"/>
        <v>49</v>
      </c>
      <c r="CX75" s="536">
        <f t="shared" si="265"/>
        <v>51</v>
      </c>
      <c r="CY75" s="536">
        <f t="shared" si="265"/>
        <v>53</v>
      </c>
      <c r="CZ75" s="536">
        <f t="shared" si="265"/>
        <v>55</v>
      </c>
      <c r="DA75" s="536">
        <f t="shared" si="265"/>
        <v>57</v>
      </c>
      <c r="DB75" s="536">
        <f t="shared" si="265"/>
        <v>59</v>
      </c>
      <c r="DC75" s="536">
        <f t="shared" si="265"/>
        <v>61</v>
      </c>
      <c r="DD75" s="537">
        <f t="shared" si="247"/>
        <v>61</v>
      </c>
    </row>
    <row r="76" spans="4:108" outlineLevel="1">
      <c r="D76" s="299"/>
      <c r="E76" s="522"/>
      <c r="F76" s="523"/>
      <c r="G76" s="421"/>
      <c r="H76" s="421"/>
      <c r="I76" s="372"/>
      <c r="J76" s="422" t="str">
        <f t="shared" si="234"/>
        <v/>
      </c>
      <c r="K76" s="422" t="str">
        <f t="shared" si="235"/>
        <v/>
      </c>
      <c r="L76" s="422" t="str">
        <f t="shared" si="236"/>
        <v/>
      </c>
      <c r="M76" s="422" t="str">
        <f t="shared" si="237"/>
        <v/>
      </c>
      <c r="N76" s="422" t="str">
        <f t="shared" si="238"/>
        <v/>
      </c>
      <c r="O76" s="422" t="str">
        <f t="shared" si="239"/>
        <v/>
      </c>
      <c r="Q76" s="351"/>
      <c r="R76" s="352">
        <f t="shared" si="256"/>
        <v>0</v>
      </c>
      <c r="S76" s="352">
        <f t="shared" si="257"/>
        <v>0</v>
      </c>
      <c r="T76" s="352">
        <f t="shared" si="258"/>
        <v>0</v>
      </c>
      <c r="U76" s="352">
        <f t="shared" si="259"/>
        <v>0</v>
      </c>
      <c r="V76" s="352">
        <f t="shared" si="260"/>
        <v>0</v>
      </c>
      <c r="W76" s="352">
        <f t="shared" si="261"/>
        <v>0</v>
      </c>
      <c r="Y76" s="351"/>
      <c r="Z76" s="351"/>
      <c r="AA76" s="351"/>
      <c r="AB76" s="351"/>
      <c r="AC76" s="351"/>
      <c r="AD76" s="351"/>
      <c r="AE76" s="351"/>
      <c r="AF76" s="351"/>
      <c r="AG76" s="351"/>
      <c r="AH76" s="351"/>
      <c r="AI76" s="351"/>
      <c r="AJ76" s="351"/>
      <c r="AK76" s="535"/>
      <c r="AL76" s="536"/>
      <c r="AM76" s="536"/>
      <c r="AN76" s="536"/>
      <c r="AO76" s="536"/>
      <c r="AP76" s="536"/>
      <c r="AQ76" s="536"/>
      <c r="AR76" s="536"/>
      <c r="AS76" s="536"/>
      <c r="AT76" s="536"/>
      <c r="AU76" s="536"/>
      <c r="AV76" s="537"/>
      <c r="AW76" s="536"/>
      <c r="AX76" s="536"/>
      <c r="AY76" s="536"/>
      <c r="AZ76" s="536"/>
      <c r="BA76" s="536"/>
      <c r="BB76" s="536"/>
      <c r="BC76" s="536"/>
      <c r="BD76" s="536"/>
      <c r="BE76" s="536"/>
      <c r="BF76" s="536"/>
      <c r="BG76" s="536"/>
      <c r="BH76" s="537"/>
      <c r="BI76" s="536"/>
      <c r="BJ76" s="536"/>
      <c r="BK76" s="536"/>
      <c r="BL76" s="536"/>
      <c r="BM76" s="536"/>
      <c r="BN76" s="536"/>
      <c r="BO76" s="536"/>
      <c r="BP76" s="536"/>
      <c r="BQ76" s="536"/>
      <c r="BR76" s="536"/>
      <c r="BS76" s="536"/>
      <c r="BT76" s="537"/>
      <c r="BU76" s="536"/>
      <c r="BV76" s="536"/>
      <c r="BW76" s="536"/>
      <c r="BX76" s="536"/>
      <c r="BY76" s="536"/>
      <c r="BZ76" s="536"/>
      <c r="CA76" s="536"/>
      <c r="CB76" s="536"/>
      <c r="CC76" s="536"/>
      <c r="CD76" s="536"/>
      <c r="CE76" s="536"/>
      <c r="CF76" s="537"/>
      <c r="CG76" s="536"/>
      <c r="CH76" s="536"/>
      <c r="CI76" s="536"/>
      <c r="CJ76" s="536"/>
      <c r="CK76" s="536"/>
      <c r="CL76" s="536"/>
      <c r="CM76" s="536"/>
      <c r="CN76" s="536"/>
      <c r="CO76" s="536"/>
      <c r="CP76" s="536"/>
      <c r="CQ76" s="536"/>
      <c r="CR76" s="537"/>
      <c r="CS76" s="536"/>
      <c r="CT76" s="536"/>
      <c r="CU76" s="536"/>
      <c r="CV76" s="536"/>
      <c r="CW76" s="536"/>
      <c r="CX76" s="536"/>
      <c r="CY76" s="536"/>
      <c r="CZ76" s="536"/>
      <c r="DA76" s="536"/>
      <c r="DB76" s="536"/>
      <c r="DC76" s="536"/>
      <c r="DD76" s="537"/>
    </row>
    <row r="77" spans="4:108" outlineLevel="1">
      <c r="D77" s="299"/>
      <c r="E77" s="522"/>
      <c r="F77" s="523"/>
      <c r="G77" s="421"/>
      <c r="H77" s="421"/>
      <c r="I77" s="372"/>
      <c r="J77" s="422" t="str">
        <f t="shared" si="234"/>
        <v/>
      </c>
      <c r="K77" s="422" t="str">
        <f t="shared" si="235"/>
        <v/>
      </c>
      <c r="L77" s="422" t="str">
        <f t="shared" si="236"/>
        <v/>
      </c>
      <c r="M77" s="422" t="str">
        <f t="shared" si="237"/>
        <v/>
      </c>
      <c r="N77" s="422" t="str">
        <f t="shared" si="238"/>
        <v/>
      </c>
      <c r="O77" s="422" t="str">
        <f t="shared" si="239"/>
        <v/>
      </c>
      <c r="Q77" s="351"/>
      <c r="R77" s="352">
        <f>AV77</f>
        <v>0</v>
      </c>
      <c r="S77" s="352">
        <f>BH77</f>
        <v>0</v>
      </c>
      <c r="T77" s="352">
        <f>BT77</f>
        <v>0</v>
      </c>
      <c r="U77" s="352">
        <f>CF77</f>
        <v>0</v>
      </c>
      <c r="V77" s="352">
        <f>CR77</f>
        <v>0</v>
      </c>
      <c r="W77" s="352">
        <f>DD77</f>
        <v>0</v>
      </c>
      <c r="Y77" s="351"/>
      <c r="Z77" s="351"/>
      <c r="AA77" s="351"/>
      <c r="AB77" s="351"/>
      <c r="AC77" s="351"/>
      <c r="AD77" s="351"/>
      <c r="AE77" s="351"/>
      <c r="AF77" s="351"/>
      <c r="AG77" s="351"/>
      <c r="AH77" s="351"/>
      <c r="AI77" s="351"/>
      <c r="AJ77" s="351"/>
      <c r="AK77" s="535"/>
      <c r="AL77" s="536"/>
      <c r="AM77" s="536"/>
      <c r="AN77" s="536"/>
      <c r="AO77" s="536"/>
      <c r="AP77" s="536"/>
      <c r="AQ77" s="536"/>
      <c r="AR77" s="536"/>
      <c r="AS77" s="536"/>
      <c r="AT77" s="536"/>
      <c r="AU77" s="536"/>
      <c r="AV77" s="537"/>
      <c r="AW77" s="536"/>
      <c r="AX77" s="536"/>
      <c r="AY77" s="536"/>
      <c r="AZ77" s="536"/>
      <c r="BA77" s="536"/>
      <c r="BB77" s="536"/>
      <c r="BC77" s="536"/>
      <c r="BD77" s="536"/>
      <c r="BE77" s="536"/>
      <c r="BF77" s="536"/>
      <c r="BG77" s="536"/>
      <c r="BH77" s="537"/>
      <c r="BI77" s="536"/>
      <c r="BJ77" s="536"/>
      <c r="BK77" s="536"/>
      <c r="BL77" s="536"/>
      <c r="BM77" s="536"/>
      <c r="BN77" s="536"/>
      <c r="BO77" s="536"/>
      <c r="BP77" s="536"/>
      <c r="BQ77" s="536"/>
      <c r="BR77" s="536"/>
      <c r="BS77" s="536"/>
      <c r="BT77" s="537"/>
      <c r="BU77" s="536"/>
      <c r="BV77" s="536"/>
      <c r="BW77" s="536"/>
      <c r="BX77" s="536"/>
      <c r="BY77" s="536"/>
      <c r="BZ77" s="536"/>
      <c r="CA77" s="536"/>
      <c r="CB77" s="536"/>
      <c r="CC77" s="536"/>
      <c r="CD77" s="536"/>
      <c r="CE77" s="536"/>
      <c r="CF77" s="537"/>
      <c r="CG77" s="536"/>
      <c r="CH77" s="536"/>
      <c r="CI77" s="536"/>
      <c r="CJ77" s="536"/>
      <c r="CK77" s="536"/>
      <c r="CL77" s="536"/>
      <c r="CM77" s="536"/>
      <c r="CN77" s="536"/>
      <c r="CO77" s="536"/>
      <c r="CP77" s="536"/>
      <c r="CQ77" s="536"/>
      <c r="CR77" s="537"/>
      <c r="CS77" s="536"/>
      <c r="CT77" s="536"/>
      <c r="CU77" s="536"/>
      <c r="CV77" s="536"/>
      <c r="CW77" s="536"/>
      <c r="CX77" s="536"/>
      <c r="CY77" s="536"/>
      <c r="CZ77" s="536"/>
      <c r="DA77" s="536"/>
      <c r="DB77" s="536"/>
      <c r="DC77" s="536"/>
      <c r="DD77" s="537"/>
    </row>
    <row r="78" spans="4:108" outlineLevel="1">
      <c r="D78" s="299"/>
      <c r="E78" s="423" t="s">
        <v>203</v>
      </c>
      <c r="F78" s="421"/>
      <c r="G78" s="421"/>
      <c r="H78" s="421"/>
      <c r="I78" s="372"/>
      <c r="J78" s="422" t="str">
        <f t="shared" si="234"/>
        <v/>
      </c>
      <c r="K78" s="422" t="str">
        <f t="shared" si="235"/>
        <v/>
      </c>
      <c r="L78" s="422" t="str">
        <f t="shared" si="236"/>
        <v/>
      </c>
      <c r="M78" s="422" t="str">
        <f t="shared" si="237"/>
        <v/>
      </c>
      <c r="N78" s="422" t="str">
        <f t="shared" si="238"/>
        <v/>
      </c>
      <c r="O78" s="422" t="str">
        <f t="shared" si="239"/>
        <v/>
      </c>
      <c r="Q78" s="351"/>
      <c r="R78" s="352"/>
      <c r="S78" s="352"/>
      <c r="T78" s="352"/>
      <c r="U78" s="352"/>
      <c r="V78" s="352"/>
      <c r="W78" s="352"/>
      <c r="Y78" s="351"/>
      <c r="Z78" s="351"/>
      <c r="AA78" s="351"/>
      <c r="AB78" s="351"/>
      <c r="AC78" s="351"/>
      <c r="AD78" s="351"/>
      <c r="AE78" s="351"/>
      <c r="AF78" s="351"/>
      <c r="AG78" s="351"/>
      <c r="AH78" s="351"/>
      <c r="AI78" s="351"/>
      <c r="AJ78" s="351"/>
      <c r="AK78" s="535"/>
      <c r="AL78" s="536"/>
      <c r="AM78" s="536"/>
      <c r="AN78" s="536"/>
      <c r="AO78" s="536"/>
      <c r="AP78" s="536"/>
      <c r="AQ78" s="536"/>
      <c r="AR78" s="536"/>
      <c r="AS78" s="536"/>
      <c r="AT78" s="536"/>
      <c r="AU78" s="536"/>
      <c r="AV78" s="537"/>
      <c r="AW78" s="536"/>
      <c r="AX78" s="536"/>
      <c r="AY78" s="536"/>
      <c r="AZ78" s="536"/>
      <c r="BA78" s="536"/>
      <c r="BB78" s="536"/>
      <c r="BC78" s="536"/>
      <c r="BD78" s="536"/>
      <c r="BE78" s="536"/>
      <c r="BF78" s="536"/>
      <c r="BG78" s="536"/>
      <c r="BH78" s="537"/>
      <c r="BI78" s="536"/>
      <c r="BJ78" s="536"/>
      <c r="BK78" s="536"/>
      <c r="BL78" s="536"/>
      <c r="BM78" s="536"/>
      <c r="BN78" s="536"/>
      <c r="BO78" s="536"/>
      <c r="BP78" s="536"/>
      <c r="BQ78" s="536"/>
      <c r="BR78" s="536"/>
      <c r="BS78" s="536"/>
      <c r="BT78" s="537"/>
      <c r="BU78" s="536"/>
      <c r="BV78" s="536"/>
      <c r="BW78" s="536"/>
      <c r="BX78" s="536"/>
      <c r="BY78" s="536"/>
      <c r="BZ78" s="536"/>
      <c r="CA78" s="536"/>
      <c r="CB78" s="536"/>
      <c r="CC78" s="536"/>
      <c r="CD78" s="536"/>
      <c r="CE78" s="536"/>
      <c r="CF78" s="537"/>
      <c r="CG78" s="536"/>
      <c r="CH78" s="536"/>
      <c r="CI78" s="536"/>
      <c r="CJ78" s="536"/>
      <c r="CK78" s="536"/>
      <c r="CL78" s="536"/>
      <c r="CM78" s="536"/>
      <c r="CN78" s="536"/>
      <c r="CO78" s="536"/>
      <c r="CP78" s="536"/>
      <c r="CQ78" s="536"/>
      <c r="CR78" s="537"/>
      <c r="CS78" s="536"/>
      <c r="CT78" s="536"/>
      <c r="CU78" s="536"/>
      <c r="CV78" s="536"/>
      <c r="CW78" s="536"/>
      <c r="CX78" s="536"/>
      <c r="CY78" s="536"/>
      <c r="CZ78" s="536"/>
      <c r="DA78" s="536"/>
      <c r="DB78" s="536"/>
      <c r="DC78" s="536"/>
      <c r="DD78" s="537"/>
    </row>
    <row r="79" spans="4:108" outlineLevel="1">
      <c r="D79" s="299"/>
      <c r="E79" s="522" t="s">
        <v>179</v>
      </c>
      <c r="F79" s="523">
        <v>100000</v>
      </c>
      <c r="G79" s="421"/>
      <c r="H79" s="421"/>
      <c r="I79" s="372"/>
      <c r="J79" s="422" t="str">
        <f t="shared" si="234"/>
        <v/>
      </c>
      <c r="K79" s="422">
        <f t="shared" si="235"/>
        <v>2</v>
      </c>
      <c r="L79" s="422">
        <f t="shared" si="236"/>
        <v>2.3333333333333335</v>
      </c>
      <c r="M79" s="424">
        <f t="shared" si="237"/>
        <v>7</v>
      </c>
      <c r="N79" s="422">
        <f t="shared" si="238"/>
        <v>10</v>
      </c>
      <c r="O79" s="422">
        <f t="shared" si="239"/>
        <v>10</v>
      </c>
      <c r="Q79" s="351"/>
      <c r="R79" s="352">
        <f t="shared" ref="R79:R80" si="266">AV79</f>
        <v>0</v>
      </c>
      <c r="S79" s="352">
        <f t="shared" ref="S79:S80" si="267">BH79</f>
        <v>2</v>
      </c>
      <c r="T79" s="352">
        <f t="shared" ref="T79:T80" si="268">BT79</f>
        <v>4</v>
      </c>
      <c r="U79" s="352">
        <f t="shared" ref="U79:U80" si="269">CF79</f>
        <v>10</v>
      </c>
      <c r="V79" s="352">
        <f t="shared" ref="V79:V80" si="270">CR79</f>
        <v>10</v>
      </c>
      <c r="W79" s="352">
        <f t="shared" ref="W79:W80" si="271">DD79</f>
        <v>10</v>
      </c>
      <c r="Y79" s="351"/>
      <c r="Z79" s="351"/>
      <c r="AA79" s="351"/>
      <c r="AB79" s="351"/>
      <c r="AC79" s="351"/>
      <c r="AD79" s="351"/>
      <c r="AE79" s="351"/>
      <c r="AF79" s="351"/>
      <c r="AG79" s="351"/>
      <c r="AH79" s="351"/>
      <c r="AI79" s="351"/>
      <c r="AJ79" s="351"/>
      <c r="AK79" s="535"/>
      <c r="AL79" s="536"/>
      <c r="AM79" s="536"/>
      <c r="AN79" s="536"/>
      <c r="AO79" s="536"/>
      <c r="AP79" s="536"/>
      <c r="AQ79" s="536"/>
      <c r="AR79" s="536"/>
      <c r="AS79" s="536"/>
      <c r="AT79" s="536"/>
      <c r="AU79" s="536"/>
      <c r="AV79" s="537"/>
      <c r="AW79" s="536"/>
      <c r="AX79" s="536"/>
      <c r="AY79" s="536"/>
      <c r="AZ79" s="536"/>
      <c r="BA79" s="536"/>
      <c r="BB79" s="536">
        <v>2</v>
      </c>
      <c r="BC79" s="536">
        <v>2</v>
      </c>
      <c r="BD79" s="536">
        <v>2</v>
      </c>
      <c r="BE79" s="536">
        <v>2</v>
      </c>
      <c r="BF79" s="536">
        <v>2</v>
      </c>
      <c r="BG79" s="536">
        <v>2</v>
      </c>
      <c r="BH79" s="537">
        <v>2</v>
      </c>
      <c r="BI79" s="536">
        <v>2</v>
      </c>
      <c r="BJ79" s="536">
        <v>2</v>
      </c>
      <c r="BK79" s="536">
        <v>2</v>
      </c>
      <c r="BL79" s="536">
        <v>2</v>
      </c>
      <c r="BM79" s="536">
        <v>2</v>
      </c>
      <c r="BN79" s="536">
        <v>2</v>
      </c>
      <c r="BO79" s="536">
        <v>2</v>
      </c>
      <c r="BP79" s="536">
        <v>2</v>
      </c>
      <c r="BQ79" s="536">
        <v>2</v>
      </c>
      <c r="BR79" s="536">
        <v>2</v>
      </c>
      <c r="BS79" s="536">
        <v>4</v>
      </c>
      <c r="BT79" s="537">
        <f t="shared" ref="BT79:DD79" si="272">+BS79</f>
        <v>4</v>
      </c>
      <c r="BU79" s="536">
        <f t="shared" si="272"/>
        <v>4</v>
      </c>
      <c r="BV79" s="536">
        <f t="shared" si="272"/>
        <v>4</v>
      </c>
      <c r="BW79" s="536">
        <f t="shared" si="272"/>
        <v>4</v>
      </c>
      <c r="BX79" s="536">
        <f t="shared" si="272"/>
        <v>4</v>
      </c>
      <c r="BY79" s="536">
        <f t="shared" si="272"/>
        <v>4</v>
      </c>
      <c r="BZ79" s="536">
        <f t="shared" si="272"/>
        <v>4</v>
      </c>
      <c r="CA79" s="536">
        <v>10</v>
      </c>
      <c r="CB79" s="536">
        <f t="shared" si="272"/>
        <v>10</v>
      </c>
      <c r="CC79" s="536">
        <f t="shared" si="272"/>
        <v>10</v>
      </c>
      <c r="CD79" s="536">
        <f t="shared" si="272"/>
        <v>10</v>
      </c>
      <c r="CE79" s="536">
        <f t="shared" si="272"/>
        <v>10</v>
      </c>
      <c r="CF79" s="537">
        <f t="shared" si="272"/>
        <v>10</v>
      </c>
      <c r="CG79" s="536">
        <f t="shared" si="272"/>
        <v>10</v>
      </c>
      <c r="CH79" s="536">
        <f t="shared" si="272"/>
        <v>10</v>
      </c>
      <c r="CI79" s="536">
        <f t="shared" si="272"/>
        <v>10</v>
      </c>
      <c r="CJ79" s="536">
        <f t="shared" si="272"/>
        <v>10</v>
      </c>
      <c r="CK79" s="536">
        <f t="shared" si="272"/>
        <v>10</v>
      </c>
      <c r="CL79" s="536">
        <f t="shared" si="272"/>
        <v>10</v>
      </c>
      <c r="CM79" s="536">
        <f t="shared" si="272"/>
        <v>10</v>
      </c>
      <c r="CN79" s="536">
        <f t="shared" si="272"/>
        <v>10</v>
      </c>
      <c r="CO79" s="536">
        <f t="shared" si="272"/>
        <v>10</v>
      </c>
      <c r="CP79" s="536">
        <f t="shared" si="272"/>
        <v>10</v>
      </c>
      <c r="CQ79" s="536">
        <f t="shared" si="272"/>
        <v>10</v>
      </c>
      <c r="CR79" s="537">
        <f t="shared" si="272"/>
        <v>10</v>
      </c>
      <c r="CS79" s="536">
        <f t="shared" si="272"/>
        <v>10</v>
      </c>
      <c r="CT79" s="536">
        <f t="shared" si="272"/>
        <v>10</v>
      </c>
      <c r="CU79" s="536">
        <f t="shared" si="272"/>
        <v>10</v>
      </c>
      <c r="CV79" s="536">
        <f t="shared" si="272"/>
        <v>10</v>
      </c>
      <c r="CW79" s="536">
        <f t="shared" si="272"/>
        <v>10</v>
      </c>
      <c r="CX79" s="536">
        <f t="shared" si="272"/>
        <v>10</v>
      </c>
      <c r="CY79" s="536">
        <f t="shared" si="272"/>
        <v>10</v>
      </c>
      <c r="CZ79" s="536">
        <f t="shared" si="272"/>
        <v>10</v>
      </c>
      <c r="DA79" s="536">
        <f t="shared" si="272"/>
        <v>10</v>
      </c>
      <c r="DB79" s="536">
        <f t="shared" si="272"/>
        <v>10</v>
      </c>
      <c r="DC79" s="536">
        <f t="shared" si="272"/>
        <v>10</v>
      </c>
      <c r="DD79" s="537">
        <f t="shared" si="272"/>
        <v>10</v>
      </c>
    </row>
    <row r="80" spans="4:108" outlineLevel="1">
      <c r="D80" s="299"/>
      <c r="E80" s="522"/>
      <c r="F80" s="523"/>
      <c r="G80" s="421"/>
      <c r="H80" s="421"/>
      <c r="I80" s="372"/>
      <c r="J80" s="422" t="str">
        <f t="shared" si="234"/>
        <v/>
      </c>
      <c r="K80" s="422" t="str">
        <f t="shared" si="235"/>
        <v/>
      </c>
      <c r="L80" s="422" t="str">
        <f t="shared" si="236"/>
        <v/>
      </c>
      <c r="M80" s="422" t="str">
        <f t="shared" si="237"/>
        <v/>
      </c>
      <c r="N80" s="422" t="str">
        <f t="shared" si="238"/>
        <v/>
      </c>
      <c r="O80" s="422" t="str">
        <f t="shared" si="239"/>
        <v/>
      </c>
      <c r="Q80" s="351"/>
      <c r="R80" s="352">
        <f t="shared" si="266"/>
        <v>0</v>
      </c>
      <c r="S80" s="352">
        <f t="shared" si="267"/>
        <v>0</v>
      </c>
      <c r="T80" s="352">
        <f t="shared" si="268"/>
        <v>0</v>
      </c>
      <c r="U80" s="352">
        <f t="shared" si="269"/>
        <v>0</v>
      </c>
      <c r="V80" s="352">
        <f t="shared" si="270"/>
        <v>0</v>
      </c>
      <c r="W80" s="352">
        <f t="shared" si="271"/>
        <v>0</v>
      </c>
      <c r="Y80" s="351"/>
      <c r="Z80" s="351"/>
      <c r="AA80" s="351"/>
      <c r="AB80" s="351"/>
      <c r="AC80" s="351"/>
      <c r="AD80" s="351"/>
      <c r="AE80" s="351"/>
      <c r="AF80" s="351"/>
      <c r="AG80" s="351"/>
      <c r="AH80" s="351"/>
      <c r="AI80" s="351"/>
      <c r="AJ80" s="351"/>
      <c r="AK80" s="535"/>
      <c r="AL80" s="536"/>
      <c r="AM80" s="536"/>
      <c r="AN80" s="536"/>
      <c r="AO80" s="536"/>
      <c r="AP80" s="536"/>
      <c r="AQ80" s="536"/>
      <c r="AR80" s="536"/>
      <c r="AS80" s="536"/>
      <c r="AT80" s="536"/>
      <c r="AU80" s="536"/>
      <c r="AV80" s="537"/>
      <c r="AW80" s="536"/>
      <c r="AX80" s="536"/>
      <c r="AY80" s="536"/>
      <c r="AZ80" s="536"/>
      <c r="BA80" s="536"/>
      <c r="BB80" s="536"/>
      <c r="BC80" s="536"/>
      <c r="BD80" s="536"/>
      <c r="BE80" s="536"/>
      <c r="BF80" s="536"/>
      <c r="BG80" s="536"/>
      <c r="BH80" s="537"/>
      <c r="BI80" s="536"/>
      <c r="BJ80" s="536"/>
      <c r="BK80" s="536"/>
      <c r="BL80" s="536"/>
      <c r="BM80" s="536"/>
      <c r="BN80" s="536"/>
      <c r="BO80" s="536"/>
      <c r="BP80" s="536"/>
      <c r="BQ80" s="536"/>
      <c r="BR80" s="536"/>
      <c r="BS80" s="536"/>
      <c r="BT80" s="537"/>
      <c r="BU80" s="536"/>
      <c r="BV80" s="536"/>
      <c r="BW80" s="536"/>
      <c r="BX80" s="536"/>
      <c r="BY80" s="536"/>
      <c r="BZ80" s="536"/>
      <c r="CA80" s="536"/>
      <c r="CB80" s="536"/>
      <c r="CC80" s="536"/>
      <c r="CD80" s="536"/>
      <c r="CE80" s="536"/>
      <c r="CF80" s="537"/>
      <c r="CG80" s="536"/>
      <c r="CH80" s="536"/>
      <c r="CI80" s="536"/>
      <c r="CJ80" s="536"/>
      <c r="CK80" s="536"/>
      <c r="CL80" s="536"/>
      <c r="CM80" s="536"/>
      <c r="CN80" s="536"/>
      <c r="CO80" s="536"/>
      <c r="CP80" s="536"/>
      <c r="CQ80" s="536"/>
      <c r="CR80" s="537"/>
      <c r="CS80" s="536"/>
      <c r="CT80" s="536"/>
      <c r="CU80" s="536"/>
      <c r="CV80" s="536"/>
      <c r="CW80" s="536"/>
      <c r="CX80" s="536"/>
      <c r="CY80" s="536"/>
      <c r="CZ80" s="536"/>
      <c r="DA80" s="536"/>
      <c r="DB80" s="536"/>
      <c r="DC80" s="536"/>
      <c r="DD80" s="537"/>
    </row>
    <row r="81" spans="4:108" outlineLevel="1">
      <c r="D81" s="299"/>
      <c r="E81" s="522"/>
      <c r="F81" s="523"/>
      <c r="G81" s="421"/>
      <c r="H81" s="421"/>
      <c r="I81" s="372"/>
      <c r="J81" s="422" t="str">
        <f t="shared" si="234"/>
        <v/>
      </c>
      <c r="K81" s="422" t="str">
        <f t="shared" si="235"/>
        <v/>
      </c>
      <c r="L81" s="422" t="str">
        <f t="shared" si="236"/>
        <v/>
      </c>
      <c r="M81" s="422" t="str">
        <f t="shared" si="237"/>
        <v/>
      </c>
      <c r="N81" s="422" t="str">
        <f t="shared" si="238"/>
        <v/>
      </c>
      <c r="O81" s="422" t="str">
        <f t="shared" si="239"/>
        <v/>
      </c>
      <c r="Q81" s="351"/>
      <c r="R81" s="352">
        <f>AV81</f>
        <v>0</v>
      </c>
      <c r="S81" s="352">
        <f>BH81</f>
        <v>0</v>
      </c>
      <c r="T81" s="352">
        <f>BT81</f>
        <v>0</v>
      </c>
      <c r="U81" s="352">
        <f>CF81</f>
        <v>0</v>
      </c>
      <c r="V81" s="352">
        <f>CR81</f>
        <v>0</v>
      </c>
      <c r="W81" s="352">
        <f>DD81</f>
        <v>0</v>
      </c>
      <c r="Y81" s="351"/>
      <c r="Z81" s="351"/>
      <c r="AA81" s="351"/>
      <c r="AB81" s="351"/>
      <c r="AC81" s="351"/>
      <c r="AD81" s="351"/>
      <c r="AE81" s="351"/>
      <c r="AF81" s="351"/>
      <c r="AG81" s="351"/>
      <c r="AH81" s="351"/>
      <c r="AI81" s="351"/>
      <c r="AJ81" s="351"/>
      <c r="AK81" s="535"/>
      <c r="AL81" s="536"/>
      <c r="AM81" s="536"/>
      <c r="AN81" s="536"/>
      <c r="AO81" s="536"/>
      <c r="AP81" s="536"/>
      <c r="AQ81" s="536"/>
      <c r="AR81" s="536"/>
      <c r="AS81" s="536"/>
      <c r="AT81" s="536"/>
      <c r="AU81" s="536"/>
      <c r="AV81" s="537"/>
      <c r="AW81" s="536"/>
      <c r="AX81" s="536"/>
      <c r="AY81" s="536"/>
      <c r="AZ81" s="536"/>
      <c r="BA81" s="536"/>
      <c r="BB81" s="536"/>
      <c r="BC81" s="536"/>
      <c r="BD81" s="536"/>
      <c r="BE81" s="536"/>
      <c r="BF81" s="536"/>
      <c r="BG81" s="536"/>
      <c r="BH81" s="537"/>
      <c r="BI81" s="536"/>
      <c r="BJ81" s="536"/>
      <c r="BK81" s="536"/>
      <c r="BL81" s="536"/>
      <c r="BM81" s="536"/>
      <c r="BN81" s="536"/>
      <c r="BO81" s="536"/>
      <c r="BP81" s="536"/>
      <c r="BQ81" s="536"/>
      <c r="BR81" s="536"/>
      <c r="BS81" s="536"/>
      <c r="BT81" s="537"/>
      <c r="BU81" s="536"/>
      <c r="BV81" s="536"/>
      <c r="BW81" s="536"/>
      <c r="BX81" s="536"/>
      <c r="BY81" s="536"/>
      <c r="BZ81" s="536"/>
      <c r="CA81" s="536"/>
      <c r="CB81" s="536"/>
      <c r="CC81" s="536"/>
      <c r="CD81" s="536"/>
      <c r="CE81" s="536"/>
      <c r="CF81" s="537"/>
      <c r="CG81" s="536"/>
      <c r="CH81" s="536"/>
      <c r="CI81" s="536"/>
      <c r="CJ81" s="536"/>
      <c r="CK81" s="536"/>
      <c r="CL81" s="536"/>
      <c r="CM81" s="536"/>
      <c r="CN81" s="536"/>
      <c r="CO81" s="536"/>
      <c r="CP81" s="536"/>
      <c r="CQ81" s="536"/>
      <c r="CR81" s="537"/>
      <c r="CS81" s="536"/>
      <c r="CT81" s="536"/>
      <c r="CU81" s="536"/>
      <c r="CV81" s="536"/>
      <c r="CW81" s="536"/>
      <c r="CX81" s="536"/>
      <c r="CY81" s="536"/>
      <c r="CZ81" s="536"/>
      <c r="DA81" s="536"/>
      <c r="DB81" s="536"/>
      <c r="DC81" s="536"/>
      <c r="DD81" s="537"/>
    </row>
    <row r="82" spans="4:108" ht="14" outlineLevel="1" thickBot="1">
      <c r="D82" s="299"/>
      <c r="E82" s="332" t="s">
        <v>189</v>
      </c>
      <c r="F82" s="425"/>
      <c r="G82" s="425"/>
      <c r="H82" s="425"/>
      <c r="I82" s="426">
        <f>SUM(I70:I81)</f>
        <v>0</v>
      </c>
      <c r="J82" s="427">
        <f t="shared" ref="J82:O82" si="273">SUM(J70:J81)</f>
        <v>3.8333333333333335</v>
      </c>
      <c r="K82" s="427">
        <f t="shared" si="273"/>
        <v>22</v>
      </c>
      <c r="L82" s="427">
        <f t="shared" si="273"/>
        <v>37.5</v>
      </c>
      <c r="M82" s="427">
        <f t="shared" si="273"/>
        <v>72</v>
      </c>
      <c r="N82" s="427">
        <f t="shared" si="273"/>
        <v>129.5</v>
      </c>
      <c r="O82" s="427">
        <f t="shared" si="273"/>
        <v>179.75</v>
      </c>
      <c r="Q82" s="428">
        <f t="shared" ref="Q82:R82" si="274">SUM(Q70:Q81)</f>
        <v>0</v>
      </c>
      <c r="R82" s="378">
        <f t="shared" si="274"/>
        <v>11</v>
      </c>
      <c r="S82" s="378">
        <f>SUM(S70:S81)</f>
        <v>27</v>
      </c>
      <c r="T82" s="378">
        <f>SUM(T70:T81)</f>
        <v>50</v>
      </c>
      <c r="U82" s="378">
        <f>SUM(U70:U81)</f>
        <v>99</v>
      </c>
      <c r="V82" s="378">
        <f>SUM(V70:V81)</f>
        <v>149</v>
      </c>
      <c r="W82" s="378">
        <f>SUM(W70:W81)</f>
        <v>206</v>
      </c>
      <c r="Y82" s="351">
        <f t="shared" ref="Y82" si="275">SUM(Y70:Y81)</f>
        <v>0</v>
      </c>
      <c r="Z82" s="351">
        <f>SUM(Z70:Z81)</f>
        <v>0</v>
      </c>
      <c r="AA82" s="351">
        <f t="shared" ref="AA82:AJ82" si="276">SUM(AA70:AA81)</f>
        <v>0</v>
      </c>
      <c r="AB82" s="351">
        <f t="shared" si="276"/>
        <v>0</v>
      </c>
      <c r="AC82" s="351">
        <f t="shared" si="276"/>
        <v>0</v>
      </c>
      <c r="AD82" s="351">
        <f t="shared" si="276"/>
        <v>0</v>
      </c>
      <c r="AE82" s="351">
        <f t="shared" si="276"/>
        <v>0</v>
      </c>
      <c r="AF82" s="351">
        <f t="shared" si="276"/>
        <v>0</v>
      </c>
      <c r="AG82" s="351">
        <f t="shared" si="276"/>
        <v>0</v>
      </c>
      <c r="AH82" s="351">
        <f t="shared" si="276"/>
        <v>0</v>
      </c>
      <c r="AI82" s="351">
        <f t="shared" si="276"/>
        <v>0</v>
      </c>
      <c r="AJ82" s="351">
        <f t="shared" si="276"/>
        <v>0</v>
      </c>
      <c r="AK82" s="385">
        <f t="shared" ref="AK82" si="277">SUM(AK70:AK81)</f>
        <v>0</v>
      </c>
      <c r="AL82" s="352">
        <f>SUM(AL70:AL81)</f>
        <v>0</v>
      </c>
      <c r="AM82" s="352">
        <f t="shared" ref="AM82:AV82" si="278">SUM(AM70:AM81)</f>
        <v>0</v>
      </c>
      <c r="AN82" s="352">
        <f t="shared" si="278"/>
        <v>0</v>
      </c>
      <c r="AO82" s="352">
        <f t="shared" si="278"/>
        <v>0</v>
      </c>
      <c r="AP82" s="352">
        <f t="shared" si="278"/>
        <v>0</v>
      </c>
      <c r="AQ82" s="352">
        <f t="shared" si="278"/>
        <v>0</v>
      </c>
      <c r="AR82" s="352">
        <f t="shared" si="278"/>
        <v>6</v>
      </c>
      <c r="AS82" s="352">
        <f t="shared" si="278"/>
        <v>8</v>
      </c>
      <c r="AT82" s="352">
        <f t="shared" si="278"/>
        <v>10</v>
      </c>
      <c r="AU82" s="352">
        <f t="shared" si="278"/>
        <v>11</v>
      </c>
      <c r="AV82" s="386">
        <f t="shared" si="278"/>
        <v>11</v>
      </c>
      <c r="AW82" s="352">
        <f t="shared" ref="AW82" si="279">SUM(AW70:AW81)</f>
        <v>12</v>
      </c>
      <c r="AX82" s="352">
        <f>SUM(AX70:AX81)</f>
        <v>14</v>
      </c>
      <c r="AY82" s="352">
        <f t="shared" ref="AY82" si="280">SUM(AY70:AY81)</f>
        <v>15</v>
      </c>
      <c r="AZ82" s="352">
        <f t="shared" ref="AZ82" si="281">SUM(AZ70:AZ81)</f>
        <v>16</v>
      </c>
      <c r="BA82" s="352">
        <f t="shared" ref="BA82" si="282">SUM(BA70:BA81)</f>
        <v>18</v>
      </c>
      <c r="BB82" s="352">
        <f t="shared" ref="BB82" si="283">SUM(BB70:BB81)</f>
        <v>25</v>
      </c>
      <c r="BC82" s="352">
        <f t="shared" ref="BC82" si="284">SUM(BC70:BC81)</f>
        <v>25</v>
      </c>
      <c r="BD82" s="352">
        <f t="shared" ref="BD82" si="285">SUM(BD70:BD81)</f>
        <v>25</v>
      </c>
      <c r="BE82" s="352">
        <f t="shared" ref="BE82" si="286">SUM(BE70:BE81)</f>
        <v>25</v>
      </c>
      <c r="BF82" s="352">
        <f t="shared" ref="BF82" si="287">SUM(BF70:BF81)</f>
        <v>25</v>
      </c>
      <c r="BG82" s="352">
        <f t="shared" ref="BG82" si="288">SUM(BG70:BG81)</f>
        <v>27</v>
      </c>
      <c r="BH82" s="386">
        <f t="shared" ref="BH82" si="289">SUM(BH70:BH81)</f>
        <v>27</v>
      </c>
      <c r="BI82" s="352">
        <f t="shared" ref="BI82" si="290">SUM(BI70:BI81)</f>
        <v>27</v>
      </c>
      <c r="BJ82" s="352">
        <f>SUM(BJ70:BJ81)</f>
        <v>28</v>
      </c>
      <c r="BK82" s="352">
        <f t="shared" ref="BK82" si="291">SUM(BK70:BK81)</f>
        <v>31</v>
      </c>
      <c r="BL82" s="352">
        <f t="shared" ref="BL82" si="292">SUM(BL70:BL81)</f>
        <v>32</v>
      </c>
      <c r="BM82" s="352">
        <f t="shared" ref="BM82" si="293">SUM(BM70:BM81)</f>
        <v>33</v>
      </c>
      <c r="BN82" s="352">
        <f t="shared" ref="BN82" si="294">SUM(BN70:BN81)</f>
        <v>36</v>
      </c>
      <c r="BO82" s="352">
        <f t="shared" ref="BO82" si="295">SUM(BO70:BO81)</f>
        <v>38</v>
      </c>
      <c r="BP82" s="352">
        <f t="shared" ref="BP82" si="296">SUM(BP70:BP81)</f>
        <v>39</v>
      </c>
      <c r="BQ82" s="352">
        <f t="shared" ref="BQ82" si="297">SUM(BQ70:BQ81)</f>
        <v>42</v>
      </c>
      <c r="BR82" s="352">
        <f t="shared" ref="BR82" si="298">SUM(BR70:BR81)</f>
        <v>44</v>
      </c>
      <c r="BS82" s="352">
        <f t="shared" ref="BS82" si="299">SUM(BS70:BS81)</f>
        <v>50</v>
      </c>
      <c r="BT82" s="386">
        <f t="shared" ref="BT82" si="300">SUM(BT70:BT81)</f>
        <v>50</v>
      </c>
      <c r="BU82" s="352">
        <f t="shared" ref="BU82" si="301">SUM(BU70:BU81)</f>
        <v>50</v>
      </c>
      <c r="BV82" s="352">
        <f>SUM(BV70:BV81)</f>
        <v>51</v>
      </c>
      <c r="BW82" s="352">
        <f t="shared" ref="BW82:CF82" si="302">SUM(BW70:BW81)</f>
        <v>54</v>
      </c>
      <c r="BX82" s="352">
        <f t="shared" si="302"/>
        <v>57</v>
      </c>
      <c r="BY82" s="352">
        <f t="shared" si="302"/>
        <v>59</v>
      </c>
      <c r="BZ82" s="352">
        <f t="shared" si="302"/>
        <v>61</v>
      </c>
      <c r="CA82" s="352">
        <f t="shared" si="302"/>
        <v>76</v>
      </c>
      <c r="CB82" s="352">
        <f t="shared" si="302"/>
        <v>80</v>
      </c>
      <c r="CC82" s="352">
        <f t="shared" si="302"/>
        <v>86</v>
      </c>
      <c r="CD82" s="352">
        <f t="shared" si="302"/>
        <v>92</v>
      </c>
      <c r="CE82" s="352">
        <f t="shared" si="302"/>
        <v>99</v>
      </c>
      <c r="CF82" s="386">
        <f t="shared" si="302"/>
        <v>99</v>
      </c>
      <c r="CG82" s="352">
        <f t="shared" ref="CG82" si="303">SUM(CG70:CG81)</f>
        <v>104</v>
      </c>
      <c r="CH82" s="352">
        <f>SUM(CH70:CH81)</f>
        <v>108</v>
      </c>
      <c r="CI82" s="352">
        <f t="shared" ref="CI82:CR82" si="304">SUM(CI70:CI81)</f>
        <v>112</v>
      </c>
      <c r="CJ82" s="352">
        <f t="shared" si="304"/>
        <v>117</v>
      </c>
      <c r="CK82" s="352">
        <f t="shared" si="304"/>
        <v>123</v>
      </c>
      <c r="CL82" s="352">
        <f t="shared" si="304"/>
        <v>129</v>
      </c>
      <c r="CM82" s="352">
        <f t="shared" si="304"/>
        <v>133</v>
      </c>
      <c r="CN82" s="352">
        <f t="shared" si="304"/>
        <v>138</v>
      </c>
      <c r="CO82" s="352">
        <f t="shared" si="304"/>
        <v>143</v>
      </c>
      <c r="CP82" s="352">
        <f t="shared" si="304"/>
        <v>149</v>
      </c>
      <c r="CQ82" s="352">
        <f t="shared" si="304"/>
        <v>149</v>
      </c>
      <c r="CR82" s="386">
        <f t="shared" si="304"/>
        <v>149</v>
      </c>
      <c r="CS82" s="352">
        <f t="shared" ref="CS82" si="305">SUM(CS70:CS81)</f>
        <v>149</v>
      </c>
      <c r="CT82" s="352">
        <f>SUM(CT70:CT81)</f>
        <v>155</v>
      </c>
      <c r="CU82" s="352">
        <f t="shared" ref="CU82:DC82" si="306">SUM(CU70:CU81)</f>
        <v>161</v>
      </c>
      <c r="CV82" s="352">
        <f t="shared" si="306"/>
        <v>167</v>
      </c>
      <c r="CW82" s="352">
        <f t="shared" si="306"/>
        <v>173</v>
      </c>
      <c r="CX82" s="352">
        <f t="shared" si="306"/>
        <v>179</v>
      </c>
      <c r="CY82" s="352">
        <f t="shared" si="306"/>
        <v>184</v>
      </c>
      <c r="CZ82" s="352">
        <f t="shared" si="306"/>
        <v>189</v>
      </c>
      <c r="DA82" s="352">
        <f t="shared" si="306"/>
        <v>194</v>
      </c>
      <c r="DB82" s="352">
        <f t="shared" si="306"/>
        <v>198</v>
      </c>
      <c r="DC82" s="352">
        <f t="shared" si="306"/>
        <v>202</v>
      </c>
      <c r="DD82" s="386">
        <f>SUM(DD70:DD81)</f>
        <v>206</v>
      </c>
    </row>
    <row r="83" spans="4:108" outlineLevel="1">
      <c r="D83" s="299"/>
      <c r="I83" s="429"/>
      <c r="J83" s="430"/>
      <c r="K83" s="430"/>
      <c r="L83" s="430"/>
      <c r="M83" s="430"/>
      <c r="N83" s="430"/>
      <c r="O83" s="430"/>
      <c r="Q83" s="351"/>
      <c r="R83" s="352"/>
      <c r="S83" s="352"/>
      <c r="T83" s="352"/>
      <c r="U83" s="352"/>
      <c r="V83" s="352"/>
      <c r="W83" s="352"/>
      <c r="Y83" s="351"/>
      <c r="Z83" s="351"/>
      <c r="AA83" s="351"/>
      <c r="AB83" s="351"/>
      <c r="AC83" s="351"/>
      <c r="AD83" s="351"/>
      <c r="AE83" s="351"/>
      <c r="AF83" s="351"/>
      <c r="AG83" s="351"/>
      <c r="AH83" s="351"/>
      <c r="AI83" s="351"/>
      <c r="AJ83" s="351"/>
      <c r="AK83" s="385"/>
      <c r="AL83" s="352"/>
      <c r="AM83" s="352"/>
      <c r="AN83" s="352"/>
      <c r="AO83" s="352"/>
      <c r="AP83" s="352"/>
      <c r="AQ83" s="352"/>
      <c r="AR83" s="352"/>
      <c r="AS83" s="352"/>
      <c r="AT83" s="352"/>
      <c r="AU83" s="352"/>
      <c r="AV83" s="386"/>
      <c r="AW83" s="352"/>
      <c r="AX83" s="352"/>
      <c r="AY83" s="352"/>
      <c r="AZ83" s="352"/>
      <c r="BA83" s="352"/>
      <c r="BB83" s="352"/>
      <c r="BC83" s="352"/>
      <c r="BD83" s="352"/>
      <c r="BE83" s="352"/>
      <c r="BF83" s="352"/>
      <c r="BG83" s="352"/>
      <c r="BH83" s="386"/>
      <c r="BI83" s="352"/>
      <c r="BJ83" s="352"/>
      <c r="BK83" s="352"/>
      <c r="BL83" s="352"/>
      <c r="BM83" s="352"/>
      <c r="BN83" s="352"/>
      <c r="BO83" s="352"/>
      <c r="BP83" s="352"/>
      <c r="BQ83" s="352"/>
      <c r="BR83" s="352"/>
      <c r="BS83" s="352"/>
      <c r="BT83" s="386"/>
      <c r="BU83" s="352"/>
      <c r="BV83" s="352"/>
      <c r="BW83" s="352"/>
      <c r="BX83" s="352"/>
      <c r="BY83" s="352"/>
      <c r="BZ83" s="352"/>
      <c r="CA83" s="352"/>
      <c r="CB83" s="352"/>
      <c r="CC83" s="352"/>
      <c r="CD83" s="352"/>
      <c r="CE83" s="352"/>
      <c r="CF83" s="386"/>
      <c r="CG83" s="352"/>
      <c r="CH83" s="352"/>
      <c r="CI83" s="352"/>
      <c r="CJ83" s="352"/>
      <c r="CK83" s="352"/>
      <c r="CL83" s="352"/>
      <c r="CM83" s="352"/>
      <c r="CN83" s="352"/>
      <c r="CO83" s="352"/>
      <c r="CP83" s="352"/>
      <c r="CQ83" s="352"/>
      <c r="CR83" s="386"/>
      <c r="CS83" s="352"/>
      <c r="CT83" s="352"/>
      <c r="CU83" s="352"/>
      <c r="CV83" s="352"/>
      <c r="CW83" s="352"/>
      <c r="CX83" s="352"/>
      <c r="CY83" s="352"/>
      <c r="CZ83" s="352"/>
      <c r="DA83" s="352"/>
      <c r="DB83" s="352"/>
      <c r="DC83" s="352"/>
      <c r="DD83" s="386"/>
    </row>
    <row r="84" spans="4:108" outlineLevel="1">
      <c r="D84" s="299"/>
      <c r="I84" s="341"/>
      <c r="Q84" s="341"/>
      <c r="Y84" s="341"/>
      <c r="Z84" s="341"/>
      <c r="AA84" s="341"/>
      <c r="AB84" s="341"/>
      <c r="AC84" s="341"/>
      <c r="AD84" s="341"/>
      <c r="AE84" s="341"/>
      <c r="AF84" s="341"/>
      <c r="AG84" s="341"/>
      <c r="AH84" s="341"/>
      <c r="AI84" s="341"/>
      <c r="AJ84" s="341"/>
      <c r="AK84" s="342"/>
      <c r="AL84" s="300"/>
      <c r="AM84" s="300"/>
      <c r="AN84" s="300"/>
      <c r="AO84" s="300"/>
      <c r="AP84" s="300"/>
      <c r="AQ84" s="300"/>
      <c r="AR84" s="300"/>
      <c r="AS84" s="300"/>
      <c r="AT84" s="300"/>
      <c r="AU84" s="300"/>
      <c r="AV84" s="343"/>
      <c r="AW84" s="300"/>
      <c r="AX84" s="300"/>
      <c r="AY84" s="300"/>
      <c r="AZ84" s="300"/>
      <c r="BA84" s="300"/>
      <c r="BB84" s="300"/>
      <c r="BC84" s="300"/>
      <c r="BD84" s="300"/>
      <c r="BE84" s="300"/>
      <c r="BF84" s="300"/>
      <c r="BG84" s="300"/>
      <c r="BH84" s="343"/>
      <c r="BI84" s="300"/>
      <c r="BJ84" s="300"/>
      <c r="BK84" s="300"/>
      <c r="BL84" s="300"/>
      <c r="BM84" s="300"/>
      <c r="BN84" s="300"/>
      <c r="BO84" s="300"/>
      <c r="BP84" s="300"/>
      <c r="BQ84" s="300"/>
      <c r="BR84" s="300"/>
      <c r="BS84" s="300"/>
      <c r="BT84" s="343"/>
      <c r="BU84" s="300"/>
      <c r="BV84" s="300"/>
      <c r="BW84" s="300"/>
      <c r="BX84" s="300"/>
      <c r="BY84" s="300"/>
      <c r="BZ84" s="300"/>
      <c r="CA84" s="300"/>
      <c r="CB84" s="300"/>
      <c r="CC84" s="300"/>
      <c r="CD84" s="300"/>
      <c r="CE84" s="300"/>
      <c r="CF84" s="343"/>
      <c r="CG84" s="300"/>
      <c r="CH84" s="300"/>
      <c r="CI84" s="300"/>
      <c r="CJ84" s="300"/>
      <c r="CK84" s="300"/>
      <c r="CL84" s="300"/>
      <c r="CM84" s="300"/>
      <c r="CN84" s="300"/>
      <c r="CO84" s="300"/>
      <c r="CP84" s="300"/>
      <c r="CQ84" s="300"/>
      <c r="CR84" s="343"/>
      <c r="CS84" s="300"/>
      <c r="CT84" s="300"/>
      <c r="CU84" s="300"/>
      <c r="CV84" s="300"/>
      <c r="CW84" s="300"/>
      <c r="CX84" s="300"/>
      <c r="CY84" s="300"/>
      <c r="CZ84" s="300"/>
      <c r="DA84" s="300"/>
      <c r="DB84" s="300"/>
      <c r="DC84" s="300"/>
      <c r="DD84" s="343"/>
    </row>
    <row r="85" spans="4:108" outlineLevel="1">
      <c r="D85" s="299"/>
      <c r="E85" s="331" t="s">
        <v>9</v>
      </c>
      <c r="G85" s="421"/>
      <c r="H85" s="421"/>
      <c r="I85" s="431"/>
      <c r="J85" s="432" t="s">
        <v>182</v>
      </c>
      <c r="K85" s="432"/>
      <c r="L85" s="432"/>
      <c r="M85" s="432"/>
      <c r="N85" s="432"/>
      <c r="O85" s="432"/>
      <c r="Q85" s="322"/>
      <c r="R85" s="324"/>
      <c r="S85" s="324"/>
      <c r="T85" s="324"/>
      <c r="U85" s="324"/>
      <c r="V85" s="324"/>
      <c r="W85" s="324"/>
      <c r="Y85" s="322"/>
      <c r="Z85" s="322"/>
      <c r="AA85" s="322"/>
      <c r="AB85" s="322"/>
      <c r="AC85" s="322"/>
      <c r="AD85" s="322"/>
      <c r="AE85" s="322"/>
      <c r="AF85" s="322"/>
      <c r="AG85" s="322"/>
      <c r="AH85" s="322"/>
      <c r="AI85" s="322"/>
      <c r="AJ85" s="322"/>
      <c r="AK85" s="325"/>
      <c r="AL85" s="324"/>
      <c r="AM85" s="324"/>
      <c r="AN85" s="324"/>
      <c r="AO85" s="324"/>
      <c r="AP85" s="324"/>
      <c r="AQ85" s="324"/>
      <c r="AR85" s="324"/>
      <c r="AS85" s="324"/>
      <c r="AT85" s="324"/>
      <c r="AU85" s="324"/>
      <c r="AV85" s="326"/>
      <c r="AW85" s="324"/>
      <c r="AX85" s="324"/>
      <c r="AY85" s="324"/>
      <c r="AZ85" s="324"/>
      <c r="BA85" s="324"/>
      <c r="BB85" s="324"/>
      <c r="BC85" s="324"/>
      <c r="BD85" s="324"/>
      <c r="BE85" s="324"/>
      <c r="BF85" s="324"/>
      <c r="BG85" s="324"/>
      <c r="BH85" s="326"/>
      <c r="BI85" s="324"/>
      <c r="BJ85" s="324"/>
      <c r="BK85" s="324"/>
      <c r="BL85" s="324"/>
      <c r="BM85" s="324"/>
      <c r="BN85" s="324"/>
      <c r="BO85" s="324"/>
      <c r="BP85" s="324"/>
      <c r="BQ85" s="324"/>
      <c r="BR85" s="324"/>
      <c r="BS85" s="324"/>
      <c r="BT85" s="326"/>
      <c r="BU85" s="324"/>
      <c r="BV85" s="324"/>
      <c r="BW85" s="324"/>
      <c r="BX85" s="324"/>
      <c r="BY85" s="324"/>
      <c r="BZ85" s="324"/>
      <c r="CA85" s="324"/>
      <c r="CB85" s="324"/>
      <c r="CC85" s="324"/>
      <c r="CD85" s="324"/>
      <c r="CE85" s="324"/>
      <c r="CF85" s="326"/>
      <c r="CG85" s="324"/>
      <c r="CH85" s="324"/>
      <c r="CI85" s="324"/>
      <c r="CJ85" s="324"/>
      <c r="CK85" s="324"/>
      <c r="CL85" s="324"/>
      <c r="CM85" s="324"/>
      <c r="CN85" s="324"/>
      <c r="CO85" s="324"/>
      <c r="CP85" s="324"/>
      <c r="CQ85" s="324"/>
      <c r="CR85" s="326"/>
      <c r="CS85" s="324"/>
      <c r="CT85" s="324"/>
      <c r="CU85" s="324"/>
      <c r="CV85" s="324"/>
      <c r="CW85" s="324"/>
      <c r="CX85" s="324"/>
      <c r="CY85" s="324"/>
      <c r="CZ85" s="324"/>
      <c r="DA85" s="324"/>
      <c r="DB85" s="324"/>
      <c r="DC85" s="324"/>
      <c r="DD85" s="326"/>
    </row>
    <row r="86" spans="4:108" outlineLevel="1">
      <c r="D86" s="299"/>
      <c r="E86" s="433" t="str">
        <f>E70</f>
        <v>Executive &amp; Admin</v>
      </c>
      <c r="G86" s="421"/>
      <c r="H86" s="421"/>
      <c r="I86" s="372"/>
      <c r="J86" s="398"/>
      <c r="K86" s="524">
        <v>0.08</v>
      </c>
      <c r="L86" s="524">
        <v>0.08</v>
      </c>
      <c r="M86" s="524">
        <v>0.08</v>
      </c>
      <c r="N86" s="524">
        <v>0.08</v>
      </c>
      <c r="O86" s="524">
        <v>0.08</v>
      </c>
      <c r="Q86" s="346">
        <f>SUM(Y86:AJ86)</f>
        <v>0</v>
      </c>
      <c r="R86" s="347">
        <f>SUM(AK86:AV86)</f>
        <v>108333.33333333334</v>
      </c>
      <c r="S86" s="347">
        <f>SUM(AW86:BH86)</f>
        <v>538200</v>
      </c>
      <c r="T86" s="347">
        <f>SUM(BI86:BT86)</f>
        <v>935064</v>
      </c>
      <c r="U86" s="347">
        <f>SUM(BU86:CF86)</f>
        <v>1255512.9600000002</v>
      </c>
      <c r="V86" s="347">
        <f>SUM(CG86:CR86)</f>
        <v>1709681.1264000002</v>
      </c>
      <c r="W86" s="347">
        <f>SUM(CS86:DD86)</f>
        <v>2514999.8914560005</v>
      </c>
      <c r="X86" s="434"/>
      <c r="Y86" s="346"/>
      <c r="Z86" s="346"/>
      <c r="AA86" s="346"/>
      <c r="AB86" s="346"/>
      <c r="AC86" s="346"/>
      <c r="AD86" s="346"/>
      <c r="AE86" s="346"/>
      <c r="AF86" s="346"/>
      <c r="AG86" s="346"/>
      <c r="AH86" s="346"/>
      <c r="AI86" s="346"/>
      <c r="AJ86" s="346"/>
      <c r="AK86" s="348">
        <f t="shared" ref="AK86:AV86" si="307">IFERROR(AK70*$F70/12,0)</f>
        <v>0</v>
      </c>
      <c r="AL86" s="347">
        <f t="shared" si="307"/>
        <v>0</v>
      </c>
      <c r="AM86" s="347">
        <f t="shared" si="307"/>
        <v>0</v>
      </c>
      <c r="AN86" s="347">
        <f t="shared" si="307"/>
        <v>0</v>
      </c>
      <c r="AO86" s="347">
        <f t="shared" si="307"/>
        <v>0</v>
      </c>
      <c r="AP86" s="347">
        <f t="shared" si="307"/>
        <v>0</v>
      </c>
      <c r="AQ86" s="347">
        <f t="shared" si="307"/>
        <v>0</v>
      </c>
      <c r="AR86" s="347">
        <f t="shared" si="307"/>
        <v>21666.666666666668</v>
      </c>
      <c r="AS86" s="347">
        <f t="shared" si="307"/>
        <v>21666.666666666668</v>
      </c>
      <c r="AT86" s="347">
        <f t="shared" si="307"/>
        <v>21666.666666666668</v>
      </c>
      <c r="AU86" s="347">
        <f t="shared" si="307"/>
        <v>21666.666666666668</v>
      </c>
      <c r="AV86" s="349">
        <f t="shared" si="307"/>
        <v>21666.666666666668</v>
      </c>
      <c r="AW86" s="347">
        <f t="shared" ref="AW86:BH86" si="308">IFERROR((1+$K86)*AW70*$F70/12,0)</f>
        <v>35100</v>
      </c>
      <c r="AX86" s="347">
        <f t="shared" si="308"/>
        <v>35100</v>
      </c>
      <c r="AY86" s="347">
        <f t="shared" si="308"/>
        <v>46800</v>
      </c>
      <c r="AZ86" s="347">
        <f t="shared" si="308"/>
        <v>46800</v>
      </c>
      <c r="BA86" s="347">
        <f t="shared" si="308"/>
        <v>46800</v>
      </c>
      <c r="BB86" s="347">
        <f t="shared" si="308"/>
        <v>46800</v>
      </c>
      <c r="BC86" s="347">
        <f t="shared" si="308"/>
        <v>46800</v>
      </c>
      <c r="BD86" s="347">
        <f t="shared" si="308"/>
        <v>46800</v>
      </c>
      <c r="BE86" s="347">
        <f t="shared" si="308"/>
        <v>46800</v>
      </c>
      <c r="BF86" s="347">
        <f t="shared" si="308"/>
        <v>46800</v>
      </c>
      <c r="BG86" s="347">
        <f t="shared" si="308"/>
        <v>46800</v>
      </c>
      <c r="BH86" s="349">
        <f t="shared" si="308"/>
        <v>46800</v>
      </c>
      <c r="BI86" s="347">
        <f t="shared" ref="BI86:BT86" si="309">IFERROR((1+$L86)^2*BI70*$F70/12,0)</f>
        <v>50544</v>
      </c>
      <c r="BJ86" s="347">
        <f t="shared" si="309"/>
        <v>50544</v>
      </c>
      <c r="BK86" s="347">
        <f t="shared" si="309"/>
        <v>75816</v>
      </c>
      <c r="BL86" s="347">
        <f t="shared" si="309"/>
        <v>75816</v>
      </c>
      <c r="BM86" s="347">
        <f t="shared" si="309"/>
        <v>75816</v>
      </c>
      <c r="BN86" s="347">
        <f t="shared" si="309"/>
        <v>75816</v>
      </c>
      <c r="BO86" s="347">
        <f t="shared" si="309"/>
        <v>88452.000000000015</v>
      </c>
      <c r="BP86" s="347">
        <f t="shared" si="309"/>
        <v>88452.000000000015</v>
      </c>
      <c r="BQ86" s="347">
        <f t="shared" si="309"/>
        <v>88452.000000000015</v>
      </c>
      <c r="BR86" s="347">
        <f t="shared" si="309"/>
        <v>88452.000000000015</v>
      </c>
      <c r="BS86" s="347">
        <f t="shared" si="309"/>
        <v>88452.000000000015</v>
      </c>
      <c r="BT86" s="349">
        <f t="shared" si="309"/>
        <v>88452.000000000015</v>
      </c>
      <c r="BU86" s="347">
        <f t="shared" ref="BU86:CF86" si="310">IFERROR((1+$M86)^3*BU70*$F70/12,0)</f>
        <v>95528.160000000018</v>
      </c>
      <c r="BV86" s="347">
        <f t="shared" si="310"/>
        <v>95528.160000000018</v>
      </c>
      <c r="BW86" s="347">
        <f t="shared" si="310"/>
        <v>95528.160000000018</v>
      </c>
      <c r="BX86" s="347">
        <f t="shared" si="310"/>
        <v>95528.160000000018</v>
      </c>
      <c r="BY86" s="347">
        <f t="shared" si="310"/>
        <v>95528.160000000018</v>
      </c>
      <c r="BZ86" s="347">
        <f t="shared" si="310"/>
        <v>95528.160000000018</v>
      </c>
      <c r="CA86" s="347">
        <f t="shared" si="310"/>
        <v>109175.04000000002</v>
      </c>
      <c r="CB86" s="347">
        <f t="shared" si="310"/>
        <v>109175.04000000002</v>
      </c>
      <c r="CC86" s="347">
        <f t="shared" si="310"/>
        <v>109175.04000000002</v>
      </c>
      <c r="CD86" s="347">
        <f t="shared" si="310"/>
        <v>109175.04000000002</v>
      </c>
      <c r="CE86" s="347">
        <f t="shared" si="310"/>
        <v>122821.92000000003</v>
      </c>
      <c r="CF86" s="349">
        <f t="shared" si="310"/>
        <v>122821.92000000003</v>
      </c>
      <c r="CG86" s="347">
        <f t="shared" ref="CG86:CR86" si="311">IFERROR((1+$N86)^4*CG70*$F70/12,0)</f>
        <v>132647.67360000001</v>
      </c>
      <c r="CH86" s="347">
        <f t="shared" si="311"/>
        <v>132647.67360000001</v>
      </c>
      <c r="CI86" s="347">
        <f t="shared" si="311"/>
        <v>132647.67360000001</v>
      </c>
      <c r="CJ86" s="347">
        <f t="shared" si="311"/>
        <v>132647.67360000001</v>
      </c>
      <c r="CK86" s="347">
        <f t="shared" si="311"/>
        <v>147386.30400000003</v>
      </c>
      <c r="CL86" s="347">
        <f t="shared" si="311"/>
        <v>147386.30400000003</v>
      </c>
      <c r="CM86" s="347">
        <f t="shared" si="311"/>
        <v>147386.30400000003</v>
      </c>
      <c r="CN86" s="347">
        <f t="shared" si="311"/>
        <v>147386.30400000003</v>
      </c>
      <c r="CO86" s="347">
        <f t="shared" si="311"/>
        <v>147386.30400000003</v>
      </c>
      <c r="CP86" s="347">
        <f t="shared" si="311"/>
        <v>147386.30400000003</v>
      </c>
      <c r="CQ86" s="347">
        <f t="shared" si="311"/>
        <v>147386.30400000003</v>
      </c>
      <c r="CR86" s="349">
        <f t="shared" si="311"/>
        <v>147386.30400000003</v>
      </c>
      <c r="CS86" s="347">
        <f t="shared" ref="CS86:DD86" si="312">IFERROR((1+$O86)^5*CS70*$F70/12,0)</f>
        <v>159177.20832000003</v>
      </c>
      <c r="CT86" s="347">
        <f t="shared" si="312"/>
        <v>175094.92915200003</v>
      </c>
      <c r="CU86" s="347">
        <f t="shared" si="312"/>
        <v>191012.64998400005</v>
      </c>
      <c r="CV86" s="347">
        <f t="shared" si="312"/>
        <v>206930.37081600004</v>
      </c>
      <c r="CW86" s="347">
        <f t="shared" si="312"/>
        <v>222848.09164800006</v>
      </c>
      <c r="CX86" s="347">
        <f t="shared" si="312"/>
        <v>222848.09164800006</v>
      </c>
      <c r="CY86" s="347">
        <f t="shared" si="312"/>
        <v>222848.09164800006</v>
      </c>
      <c r="CZ86" s="347">
        <f t="shared" si="312"/>
        <v>222848.09164800006</v>
      </c>
      <c r="DA86" s="347">
        <f t="shared" si="312"/>
        <v>222848.09164800006</v>
      </c>
      <c r="DB86" s="347">
        <f t="shared" si="312"/>
        <v>222848.09164800006</v>
      </c>
      <c r="DC86" s="347">
        <f t="shared" si="312"/>
        <v>222848.09164800006</v>
      </c>
      <c r="DD86" s="349">
        <f t="shared" si="312"/>
        <v>222848.09164800006</v>
      </c>
    </row>
    <row r="87" spans="4:108" outlineLevel="1">
      <c r="D87" s="299"/>
      <c r="E87" s="433" t="str">
        <f t="shared" ref="E87:E97" si="313">E71</f>
        <v>Sales</v>
      </c>
      <c r="G87" s="421"/>
      <c r="H87" s="421"/>
      <c r="I87" s="372"/>
      <c r="J87" s="398"/>
      <c r="K87" s="524">
        <v>0.08</v>
      </c>
      <c r="L87" s="524">
        <v>0.08</v>
      </c>
      <c r="M87" s="524">
        <v>0.08</v>
      </c>
      <c r="N87" s="524">
        <v>0.08</v>
      </c>
      <c r="O87" s="524">
        <v>0.08</v>
      </c>
      <c r="Q87" s="346">
        <f t="shared" ref="Q87:Q92" si="314">SUM(Y87:AJ87)</f>
        <v>0</v>
      </c>
      <c r="R87" s="347">
        <f>SUM(AK87:AV87)</f>
        <v>29166.666666666668</v>
      </c>
      <c r="S87" s="347">
        <f>SUM(AW87:BH87)</f>
        <v>630000</v>
      </c>
      <c r="T87" s="347">
        <f>SUM(BI87:BT87)</f>
        <v>2126250</v>
      </c>
      <c r="U87" s="347">
        <f>SUM(BU87:CF87)</f>
        <v>4555958.4000000004</v>
      </c>
      <c r="V87" s="347">
        <f>SUM(CG87:CR87)</f>
        <v>9166294.3680000026</v>
      </c>
      <c r="W87" s="347">
        <f>SUM(CS87:DD87)</f>
        <v>14613692.163840003</v>
      </c>
      <c r="X87" s="434"/>
      <c r="Y87" s="346"/>
      <c r="Z87" s="346"/>
      <c r="AA87" s="346"/>
      <c r="AB87" s="346"/>
      <c r="AC87" s="346"/>
      <c r="AD87" s="346"/>
      <c r="AE87" s="346"/>
      <c r="AF87" s="346"/>
      <c r="AG87" s="346"/>
      <c r="AH87" s="346"/>
      <c r="AI87" s="346"/>
      <c r="AJ87" s="346"/>
      <c r="AK87" s="348">
        <f t="shared" ref="AK87:AV87" si="315">IFERROR(AK71*$F71/12,0)</f>
        <v>0</v>
      </c>
      <c r="AL87" s="347">
        <f t="shared" si="315"/>
        <v>0</v>
      </c>
      <c r="AM87" s="347">
        <f t="shared" si="315"/>
        <v>0</v>
      </c>
      <c r="AN87" s="347">
        <f t="shared" si="315"/>
        <v>0</v>
      </c>
      <c r="AO87" s="347">
        <f t="shared" si="315"/>
        <v>0</v>
      </c>
      <c r="AP87" s="347">
        <f t="shared" si="315"/>
        <v>0</v>
      </c>
      <c r="AQ87" s="347">
        <f t="shared" si="315"/>
        <v>0</v>
      </c>
      <c r="AR87" s="347">
        <f t="shared" si="315"/>
        <v>0</v>
      </c>
      <c r="AS87" s="347">
        <f t="shared" si="315"/>
        <v>0</v>
      </c>
      <c r="AT87" s="347">
        <f t="shared" si="315"/>
        <v>0</v>
      </c>
      <c r="AU87" s="347">
        <f t="shared" si="315"/>
        <v>14583.333333333334</v>
      </c>
      <c r="AV87" s="349">
        <f t="shared" si="315"/>
        <v>14583.333333333334</v>
      </c>
      <c r="AW87" s="347">
        <f t="shared" ref="AW87:BH87" si="316">IFERROR((1+$K87)*AW71*$F71/12,0)</f>
        <v>15750</v>
      </c>
      <c r="AX87" s="347">
        <f t="shared" si="316"/>
        <v>31500</v>
      </c>
      <c r="AY87" s="347">
        <f t="shared" si="316"/>
        <v>31500</v>
      </c>
      <c r="AZ87" s="347">
        <f t="shared" si="316"/>
        <v>31500</v>
      </c>
      <c r="BA87" s="347">
        <f t="shared" si="316"/>
        <v>47250</v>
      </c>
      <c r="BB87" s="347">
        <f t="shared" si="316"/>
        <v>63000</v>
      </c>
      <c r="BC87" s="347">
        <f t="shared" si="316"/>
        <v>63000</v>
      </c>
      <c r="BD87" s="347">
        <f t="shared" si="316"/>
        <v>63000</v>
      </c>
      <c r="BE87" s="347">
        <f t="shared" si="316"/>
        <v>63000</v>
      </c>
      <c r="BF87" s="347">
        <f t="shared" si="316"/>
        <v>63000</v>
      </c>
      <c r="BG87" s="347">
        <f t="shared" si="316"/>
        <v>78750.000000000015</v>
      </c>
      <c r="BH87" s="349">
        <f t="shared" si="316"/>
        <v>78750.000000000015</v>
      </c>
      <c r="BI87" s="347">
        <f t="shared" ref="BI87:BT87" si="317">IFERROR((1+$L87)^2*BI71*$F71/12,0)</f>
        <v>85050.000000000015</v>
      </c>
      <c r="BJ87" s="347">
        <f t="shared" si="317"/>
        <v>102060</v>
      </c>
      <c r="BK87" s="347">
        <f t="shared" si="317"/>
        <v>119070.00000000001</v>
      </c>
      <c r="BL87" s="347">
        <f t="shared" si="317"/>
        <v>136080.00000000003</v>
      </c>
      <c r="BM87" s="347">
        <f t="shared" si="317"/>
        <v>153090</v>
      </c>
      <c r="BN87" s="347">
        <f t="shared" si="317"/>
        <v>170100.00000000003</v>
      </c>
      <c r="BO87" s="347">
        <f t="shared" si="317"/>
        <v>187110</v>
      </c>
      <c r="BP87" s="347">
        <f t="shared" si="317"/>
        <v>204120</v>
      </c>
      <c r="BQ87" s="347">
        <f t="shared" si="317"/>
        <v>221130.00000000003</v>
      </c>
      <c r="BR87" s="347">
        <f t="shared" si="317"/>
        <v>238140.00000000003</v>
      </c>
      <c r="BS87" s="347">
        <f t="shared" si="317"/>
        <v>255150.00000000003</v>
      </c>
      <c r="BT87" s="349">
        <f t="shared" si="317"/>
        <v>255150.00000000003</v>
      </c>
      <c r="BU87" s="347">
        <f t="shared" ref="BU87:CF87" si="318">IFERROR((1+$M87)^3*BU71*$F71/12,0)</f>
        <v>275562.00000000006</v>
      </c>
      <c r="BV87" s="347">
        <f t="shared" si="318"/>
        <v>275562.00000000006</v>
      </c>
      <c r="BW87" s="347">
        <f t="shared" si="318"/>
        <v>293932.80000000005</v>
      </c>
      <c r="BX87" s="347">
        <f t="shared" si="318"/>
        <v>312303.60000000003</v>
      </c>
      <c r="BY87" s="347">
        <f t="shared" si="318"/>
        <v>330674.40000000008</v>
      </c>
      <c r="BZ87" s="347">
        <f t="shared" si="318"/>
        <v>349045.20000000007</v>
      </c>
      <c r="CA87" s="347">
        <f t="shared" si="318"/>
        <v>367416.00000000006</v>
      </c>
      <c r="CB87" s="347">
        <f t="shared" si="318"/>
        <v>404157.60000000009</v>
      </c>
      <c r="CC87" s="347">
        <f t="shared" si="318"/>
        <v>440899.2</v>
      </c>
      <c r="CD87" s="347">
        <f t="shared" si="318"/>
        <v>477640.80000000005</v>
      </c>
      <c r="CE87" s="347">
        <f t="shared" si="318"/>
        <v>514382.40000000008</v>
      </c>
      <c r="CF87" s="349">
        <f t="shared" si="318"/>
        <v>514382.40000000008</v>
      </c>
      <c r="CG87" s="347">
        <f t="shared" ref="CG87:CR87" si="319">IFERROR((1+$N87)^4*CG71*$F71/12,0)</f>
        <v>555532.9920000002</v>
      </c>
      <c r="CH87" s="347">
        <f t="shared" si="319"/>
        <v>595213.92000000004</v>
      </c>
      <c r="CI87" s="347">
        <f t="shared" si="319"/>
        <v>634894.84800000011</v>
      </c>
      <c r="CJ87" s="347">
        <f t="shared" si="319"/>
        <v>674575.77600000019</v>
      </c>
      <c r="CK87" s="347">
        <f t="shared" si="319"/>
        <v>714256.70400000003</v>
      </c>
      <c r="CL87" s="347">
        <f t="shared" si="319"/>
        <v>753937.63200000022</v>
      </c>
      <c r="CM87" s="347">
        <f t="shared" si="319"/>
        <v>793618.56000000017</v>
      </c>
      <c r="CN87" s="347">
        <f t="shared" si="319"/>
        <v>833299.48800000024</v>
      </c>
      <c r="CO87" s="347">
        <f t="shared" si="319"/>
        <v>872980.4160000002</v>
      </c>
      <c r="CP87" s="347">
        <f t="shared" si="319"/>
        <v>912661.34400000016</v>
      </c>
      <c r="CQ87" s="347">
        <f t="shared" si="319"/>
        <v>912661.34400000016</v>
      </c>
      <c r="CR87" s="349">
        <f t="shared" si="319"/>
        <v>912661.34400000016</v>
      </c>
      <c r="CS87" s="347">
        <f t="shared" ref="CS87:DD87" si="320">IFERROR((1+$O87)^5*CS71*$F71/12,0)</f>
        <v>985674.25152000028</v>
      </c>
      <c r="CT87" s="347">
        <f t="shared" si="320"/>
        <v>1028529.6537600002</v>
      </c>
      <c r="CU87" s="347">
        <f t="shared" si="320"/>
        <v>1071385.0560000001</v>
      </c>
      <c r="CV87" s="347">
        <f t="shared" si="320"/>
        <v>1114240.4582400003</v>
      </c>
      <c r="CW87" s="347">
        <f t="shared" si="320"/>
        <v>1157095.86048</v>
      </c>
      <c r="CX87" s="347">
        <f t="shared" si="320"/>
        <v>1199951.2627200002</v>
      </c>
      <c r="CY87" s="347">
        <f t="shared" si="320"/>
        <v>1242806.6649600002</v>
      </c>
      <c r="CZ87" s="347">
        <f t="shared" si="320"/>
        <v>1285662.0672000002</v>
      </c>
      <c r="DA87" s="347">
        <f t="shared" si="320"/>
        <v>1328517.4694400001</v>
      </c>
      <c r="DB87" s="347">
        <f t="shared" si="320"/>
        <v>1371372.8716800003</v>
      </c>
      <c r="DC87" s="347">
        <f t="shared" si="320"/>
        <v>1414228.2739200005</v>
      </c>
      <c r="DD87" s="349">
        <f t="shared" si="320"/>
        <v>1414228.2739200005</v>
      </c>
    </row>
    <row r="88" spans="4:108" outlineLevel="1">
      <c r="D88" s="299"/>
      <c r="E88" s="433" t="str">
        <f t="shared" si="313"/>
        <v>Marketing</v>
      </c>
      <c r="G88" s="421"/>
      <c r="H88" s="421"/>
      <c r="I88" s="372"/>
      <c r="J88" s="398"/>
      <c r="K88" s="524">
        <v>0.08</v>
      </c>
      <c r="L88" s="524">
        <v>0.08</v>
      </c>
      <c r="M88" s="524">
        <v>0.08</v>
      </c>
      <c r="N88" s="524">
        <v>0.08</v>
      </c>
      <c r="O88" s="524">
        <v>0.08</v>
      </c>
      <c r="Q88" s="346">
        <f t="shared" si="314"/>
        <v>0</v>
      </c>
      <c r="R88" s="347">
        <f>SUM(AK88:AV88)</f>
        <v>312500</v>
      </c>
      <c r="S88" s="347">
        <f>SUM(AW88:BH88)</f>
        <v>972000.00000000012</v>
      </c>
      <c r="T88" s="347">
        <f>SUM(BI88:BT88)</f>
        <v>1049760</v>
      </c>
      <c r="U88" s="347">
        <f>SUM(BU88:CF88)</f>
        <v>1275458.4000000004</v>
      </c>
      <c r="V88" s="347">
        <f>SUM(CG88:CR88)</f>
        <v>2006721.2160000007</v>
      </c>
      <c r="W88" s="347">
        <f>SUM(CS88:DD88)</f>
        <v>2589690.7353600007</v>
      </c>
      <c r="X88" s="434"/>
      <c r="Y88" s="346"/>
      <c r="Z88" s="346"/>
      <c r="AA88" s="346"/>
      <c r="AB88" s="346"/>
      <c r="AC88" s="346"/>
      <c r="AD88" s="346"/>
      <c r="AE88" s="346"/>
      <c r="AF88" s="346"/>
      <c r="AG88" s="346"/>
      <c r="AH88" s="346"/>
      <c r="AI88" s="346"/>
      <c r="AJ88" s="346"/>
      <c r="AK88" s="348">
        <f t="shared" ref="AK88:AV88" si="321">IFERROR(AK72*$F72/12,0)</f>
        <v>0</v>
      </c>
      <c r="AL88" s="347">
        <f t="shared" si="321"/>
        <v>0</v>
      </c>
      <c r="AM88" s="347">
        <f t="shared" si="321"/>
        <v>0</v>
      </c>
      <c r="AN88" s="347">
        <f t="shared" si="321"/>
        <v>0</v>
      </c>
      <c r="AO88" s="347">
        <f t="shared" si="321"/>
        <v>0</v>
      </c>
      <c r="AP88" s="347">
        <f t="shared" si="321"/>
        <v>0</v>
      </c>
      <c r="AQ88" s="347">
        <f t="shared" si="321"/>
        <v>0</v>
      </c>
      <c r="AR88" s="347">
        <f t="shared" si="321"/>
        <v>37500</v>
      </c>
      <c r="AS88" s="347">
        <f t="shared" si="321"/>
        <v>50000</v>
      </c>
      <c r="AT88" s="347">
        <f t="shared" si="321"/>
        <v>75000</v>
      </c>
      <c r="AU88" s="347">
        <f t="shared" si="321"/>
        <v>75000</v>
      </c>
      <c r="AV88" s="349">
        <f t="shared" si="321"/>
        <v>75000</v>
      </c>
      <c r="AW88" s="347">
        <f t="shared" ref="AW88:BH88" si="322">IFERROR((1+$K88)*AW72*$F72/12,0)</f>
        <v>81000.000000000015</v>
      </c>
      <c r="AX88" s="347">
        <f t="shared" si="322"/>
        <v>81000.000000000015</v>
      </c>
      <c r="AY88" s="347">
        <f t="shared" si="322"/>
        <v>81000.000000000015</v>
      </c>
      <c r="AZ88" s="347">
        <f t="shared" si="322"/>
        <v>81000.000000000015</v>
      </c>
      <c r="BA88" s="347">
        <f t="shared" si="322"/>
        <v>81000.000000000015</v>
      </c>
      <c r="BB88" s="347">
        <f t="shared" si="322"/>
        <v>81000.000000000015</v>
      </c>
      <c r="BC88" s="347">
        <f t="shared" si="322"/>
        <v>81000.000000000015</v>
      </c>
      <c r="BD88" s="347">
        <f t="shared" si="322"/>
        <v>81000.000000000015</v>
      </c>
      <c r="BE88" s="347">
        <f t="shared" si="322"/>
        <v>81000.000000000015</v>
      </c>
      <c r="BF88" s="347">
        <f t="shared" si="322"/>
        <v>81000.000000000015</v>
      </c>
      <c r="BG88" s="347">
        <f t="shared" si="322"/>
        <v>81000.000000000015</v>
      </c>
      <c r="BH88" s="349">
        <f t="shared" si="322"/>
        <v>81000.000000000015</v>
      </c>
      <c r="BI88" s="347">
        <f t="shared" ref="BI88:BT88" si="323">IFERROR((1+$L88)^2*BI72*$F72/12,0)</f>
        <v>87480</v>
      </c>
      <c r="BJ88" s="347">
        <f t="shared" si="323"/>
        <v>87480</v>
      </c>
      <c r="BK88" s="347">
        <f t="shared" si="323"/>
        <v>87480</v>
      </c>
      <c r="BL88" s="347">
        <f t="shared" si="323"/>
        <v>87480</v>
      </c>
      <c r="BM88" s="347">
        <f t="shared" si="323"/>
        <v>87480</v>
      </c>
      <c r="BN88" s="347">
        <f t="shared" si="323"/>
        <v>87480</v>
      </c>
      <c r="BO88" s="347">
        <f t="shared" si="323"/>
        <v>87480</v>
      </c>
      <c r="BP88" s="347">
        <f t="shared" si="323"/>
        <v>87480</v>
      </c>
      <c r="BQ88" s="347">
        <f t="shared" si="323"/>
        <v>87480</v>
      </c>
      <c r="BR88" s="347">
        <f t="shared" si="323"/>
        <v>87480</v>
      </c>
      <c r="BS88" s="347">
        <f t="shared" si="323"/>
        <v>87480</v>
      </c>
      <c r="BT88" s="349">
        <f t="shared" si="323"/>
        <v>87480</v>
      </c>
      <c r="BU88" s="347">
        <f t="shared" ref="BU88:CF88" si="324">IFERROR((1+$M88)^3*BU72*$F72/12,0)</f>
        <v>94478.400000000009</v>
      </c>
      <c r="BV88" s="347">
        <f t="shared" si="324"/>
        <v>94478.400000000009</v>
      </c>
      <c r="BW88" s="347">
        <f t="shared" si="324"/>
        <v>94478.400000000009</v>
      </c>
      <c r="BX88" s="347">
        <f t="shared" si="324"/>
        <v>94478.400000000009</v>
      </c>
      <c r="BY88" s="347">
        <f t="shared" si="324"/>
        <v>94478.400000000009</v>
      </c>
      <c r="BZ88" s="347">
        <f t="shared" si="324"/>
        <v>94478.400000000009</v>
      </c>
      <c r="CA88" s="347">
        <f t="shared" si="324"/>
        <v>94478.400000000009</v>
      </c>
      <c r="CB88" s="347">
        <f t="shared" si="324"/>
        <v>94478.400000000009</v>
      </c>
      <c r="CC88" s="347">
        <f t="shared" si="324"/>
        <v>110224.8</v>
      </c>
      <c r="CD88" s="347">
        <f t="shared" si="324"/>
        <v>125971.20000000001</v>
      </c>
      <c r="CE88" s="347">
        <f t="shared" si="324"/>
        <v>141717.6</v>
      </c>
      <c r="CF88" s="349">
        <f t="shared" si="324"/>
        <v>141717.6</v>
      </c>
      <c r="CG88" s="347">
        <f t="shared" ref="CG88:CR88" si="325">IFERROR((1+$N88)^4*CG72*$F72/12,0)</f>
        <v>153055.00800000003</v>
      </c>
      <c r="CH88" s="347">
        <f t="shared" si="325"/>
        <v>153055.00800000003</v>
      </c>
      <c r="CI88" s="347">
        <f t="shared" si="325"/>
        <v>153055.00800000003</v>
      </c>
      <c r="CJ88" s="347">
        <f t="shared" si="325"/>
        <v>153055.00800000003</v>
      </c>
      <c r="CK88" s="347">
        <f t="shared" si="325"/>
        <v>153055.00800000003</v>
      </c>
      <c r="CL88" s="347">
        <f t="shared" si="325"/>
        <v>170061.12000000002</v>
      </c>
      <c r="CM88" s="347">
        <f t="shared" si="325"/>
        <v>170061.12000000002</v>
      </c>
      <c r="CN88" s="347">
        <f t="shared" si="325"/>
        <v>170061.12000000002</v>
      </c>
      <c r="CO88" s="347">
        <f t="shared" si="325"/>
        <v>170061.12000000002</v>
      </c>
      <c r="CP88" s="347">
        <f t="shared" si="325"/>
        <v>187067.23200000005</v>
      </c>
      <c r="CQ88" s="347">
        <f t="shared" si="325"/>
        <v>187067.23200000005</v>
      </c>
      <c r="CR88" s="349">
        <f t="shared" si="325"/>
        <v>187067.23200000005</v>
      </c>
      <c r="CS88" s="347">
        <f t="shared" ref="CS88:DD88" si="326">IFERROR((1+$O88)^5*CS72*$F72/12,0)</f>
        <v>202032.61056000006</v>
      </c>
      <c r="CT88" s="347">
        <f t="shared" si="326"/>
        <v>202032.61056000006</v>
      </c>
      <c r="CU88" s="347">
        <f t="shared" si="326"/>
        <v>202032.61056000006</v>
      </c>
      <c r="CV88" s="347">
        <f t="shared" si="326"/>
        <v>202032.61056000006</v>
      </c>
      <c r="CW88" s="347">
        <f t="shared" si="326"/>
        <v>202032.61056000006</v>
      </c>
      <c r="CX88" s="347">
        <f t="shared" si="326"/>
        <v>220399.21152000004</v>
      </c>
      <c r="CY88" s="347">
        <f t="shared" si="326"/>
        <v>220399.21152000004</v>
      </c>
      <c r="CZ88" s="347">
        <f t="shared" si="326"/>
        <v>220399.21152000004</v>
      </c>
      <c r="DA88" s="347">
        <f t="shared" si="326"/>
        <v>220399.21152000004</v>
      </c>
      <c r="DB88" s="347">
        <f t="shared" si="326"/>
        <v>220399.21152000004</v>
      </c>
      <c r="DC88" s="347">
        <f t="shared" si="326"/>
        <v>220399.21152000004</v>
      </c>
      <c r="DD88" s="349">
        <f t="shared" si="326"/>
        <v>257132.41344000006</v>
      </c>
    </row>
    <row r="89" spans="4:108" outlineLevel="1">
      <c r="D89" s="299"/>
      <c r="E89" s="433" t="str">
        <f t="shared" si="313"/>
        <v>Customer Service</v>
      </c>
      <c r="G89" s="421"/>
      <c r="H89" s="421"/>
      <c r="I89" s="372"/>
      <c r="J89" s="398"/>
      <c r="K89" s="524">
        <v>0.08</v>
      </c>
      <c r="L89" s="524">
        <v>0.08</v>
      </c>
      <c r="M89" s="524">
        <v>0.08</v>
      </c>
      <c r="N89" s="524">
        <v>0.08</v>
      </c>
      <c r="O89" s="524">
        <v>0.08</v>
      </c>
      <c r="Q89" s="346">
        <f t="shared" si="314"/>
        <v>0</v>
      </c>
      <c r="R89" s="347">
        <f>SUM(AK89:AV89)</f>
        <v>39583.333333333336</v>
      </c>
      <c r="S89" s="347">
        <f>SUM(AW89:BH89)</f>
        <v>179550</v>
      </c>
      <c r="T89" s="347">
        <f>SUM(BI89:BT89)</f>
        <v>258552.00000000003</v>
      </c>
      <c r="U89" s="347">
        <f>SUM(BU89:CF89)</f>
        <v>837708.48</v>
      </c>
      <c r="V89" s="347">
        <f>SUM(CG89:CR89)</f>
        <v>1938696.7680000004</v>
      </c>
      <c r="W89" s="347">
        <f>SUM(CS89:DD89)</f>
        <v>2093792.5094400004</v>
      </c>
      <c r="X89" s="434"/>
      <c r="Y89" s="346"/>
      <c r="Z89" s="346"/>
      <c r="AA89" s="346"/>
      <c r="AB89" s="346"/>
      <c r="AC89" s="346"/>
      <c r="AD89" s="346"/>
      <c r="AE89" s="346"/>
      <c r="AF89" s="346"/>
      <c r="AG89" s="346"/>
      <c r="AH89" s="346"/>
      <c r="AI89" s="346"/>
      <c r="AJ89" s="346"/>
      <c r="AK89" s="348">
        <f t="shared" ref="AK89:AV89" si="327">IFERROR(AK73*$F73/12,0)</f>
        <v>0</v>
      </c>
      <c r="AL89" s="347">
        <f t="shared" si="327"/>
        <v>0</v>
      </c>
      <c r="AM89" s="347">
        <f t="shared" si="327"/>
        <v>0</v>
      </c>
      <c r="AN89" s="347">
        <f t="shared" si="327"/>
        <v>0</v>
      </c>
      <c r="AO89" s="347">
        <f t="shared" si="327"/>
        <v>0</v>
      </c>
      <c r="AP89" s="347">
        <f t="shared" si="327"/>
        <v>0</v>
      </c>
      <c r="AQ89" s="347">
        <f t="shared" si="327"/>
        <v>0</v>
      </c>
      <c r="AR89" s="347">
        <f t="shared" si="327"/>
        <v>7916.666666666667</v>
      </c>
      <c r="AS89" s="347">
        <f t="shared" si="327"/>
        <v>7916.666666666667</v>
      </c>
      <c r="AT89" s="347">
        <f t="shared" si="327"/>
        <v>7916.666666666667</v>
      </c>
      <c r="AU89" s="347">
        <f t="shared" si="327"/>
        <v>7916.666666666667</v>
      </c>
      <c r="AV89" s="349">
        <f t="shared" si="327"/>
        <v>7916.666666666667</v>
      </c>
      <c r="AW89" s="347">
        <f t="shared" ref="AW89:BH89" si="328">IFERROR((1+$K89)*AW73*$F73/12,0)</f>
        <v>8550</v>
      </c>
      <c r="AX89" s="347">
        <f t="shared" si="328"/>
        <v>8550</v>
      </c>
      <c r="AY89" s="347">
        <f t="shared" si="328"/>
        <v>8550</v>
      </c>
      <c r="AZ89" s="347">
        <f t="shared" si="328"/>
        <v>17100</v>
      </c>
      <c r="BA89" s="347">
        <f t="shared" si="328"/>
        <v>17100</v>
      </c>
      <c r="BB89" s="347">
        <f t="shared" si="328"/>
        <v>17100</v>
      </c>
      <c r="BC89" s="347">
        <f t="shared" si="328"/>
        <v>17100</v>
      </c>
      <c r="BD89" s="347">
        <f t="shared" si="328"/>
        <v>17100</v>
      </c>
      <c r="BE89" s="347">
        <f t="shared" si="328"/>
        <v>17100</v>
      </c>
      <c r="BF89" s="347">
        <f t="shared" si="328"/>
        <v>17100</v>
      </c>
      <c r="BG89" s="347">
        <f t="shared" si="328"/>
        <v>17100</v>
      </c>
      <c r="BH89" s="349">
        <f t="shared" si="328"/>
        <v>17100</v>
      </c>
      <c r="BI89" s="347">
        <f t="shared" ref="BI89:BT89" si="329">IFERROR((1+$L89)^2*BI73*$F73/12,0)</f>
        <v>18468.000000000004</v>
      </c>
      <c r="BJ89" s="347">
        <f t="shared" si="329"/>
        <v>18468.000000000004</v>
      </c>
      <c r="BK89" s="347">
        <f t="shared" si="329"/>
        <v>18468.000000000004</v>
      </c>
      <c r="BL89" s="347">
        <f t="shared" si="329"/>
        <v>18468.000000000004</v>
      </c>
      <c r="BM89" s="347">
        <f t="shared" si="329"/>
        <v>18468.000000000004</v>
      </c>
      <c r="BN89" s="347">
        <f t="shared" si="329"/>
        <v>18468.000000000004</v>
      </c>
      <c r="BO89" s="347">
        <f t="shared" si="329"/>
        <v>18468.000000000004</v>
      </c>
      <c r="BP89" s="347">
        <f t="shared" si="329"/>
        <v>18468.000000000004</v>
      </c>
      <c r="BQ89" s="347">
        <f t="shared" si="329"/>
        <v>18468.000000000004</v>
      </c>
      <c r="BR89" s="347">
        <f t="shared" si="329"/>
        <v>18468.000000000004</v>
      </c>
      <c r="BS89" s="347">
        <f t="shared" si="329"/>
        <v>36936.000000000007</v>
      </c>
      <c r="BT89" s="349">
        <f t="shared" si="329"/>
        <v>36936.000000000007</v>
      </c>
      <c r="BU89" s="347">
        <f t="shared" ref="BU89:CF89" si="330">IFERROR((1+$M89)^3*BU73*$F73/12,0)</f>
        <v>39890.880000000005</v>
      </c>
      <c r="BV89" s="347">
        <f t="shared" si="330"/>
        <v>39890.880000000005</v>
      </c>
      <c r="BW89" s="347">
        <f t="shared" si="330"/>
        <v>39890.880000000005</v>
      </c>
      <c r="BX89" s="347">
        <f t="shared" si="330"/>
        <v>39890.880000000005</v>
      </c>
      <c r="BY89" s="347">
        <f t="shared" si="330"/>
        <v>39890.880000000005</v>
      </c>
      <c r="BZ89" s="347">
        <f t="shared" si="330"/>
        <v>39890.880000000005</v>
      </c>
      <c r="CA89" s="347">
        <f t="shared" si="330"/>
        <v>99727.200000000012</v>
      </c>
      <c r="CB89" s="347">
        <f t="shared" si="330"/>
        <v>99727.200000000012</v>
      </c>
      <c r="CC89" s="347">
        <f t="shared" si="330"/>
        <v>99727.200000000012</v>
      </c>
      <c r="CD89" s="347">
        <f t="shared" si="330"/>
        <v>99727.200000000012</v>
      </c>
      <c r="CE89" s="347">
        <f t="shared" si="330"/>
        <v>99727.200000000012</v>
      </c>
      <c r="CF89" s="349">
        <f t="shared" si="330"/>
        <v>99727.200000000012</v>
      </c>
      <c r="CG89" s="347">
        <f t="shared" ref="CG89:CR89" si="331">IFERROR((1+$N89)^4*CG73*$F73/12,0)</f>
        <v>161558.06400000004</v>
      </c>
      <c r="CH89" s="347">
        <f t="shared" si="331"/>
        <v>161558.06400000004</v>
      </c>
      <c r="CI89" s="347">
        <f t="shared" si="331"/>
        <v>161558.06400000004</v>
      </c>
      <c r="CJ89" s="347">
        <f t="shared" si="331"/>
        <v>161558.06400000004</v>
      </c>
      <c r="CK89" s="347">
        <f t="shared" si="331"/>
        <v>161558.06400000004</v>
      </c>
      <c r="CL89" s="347">
        <f t="shared" si="331"/>
        <v>161558.06400000004</v>
      </c>
      <c r="CM89" s="347">
        <f t="shared" si="331"/>
        <v>161558.06400000004</v>
      </c>
      <c r="CN89" s="347">
        <f t="shared" si="331"/>
        <v>161558.06400000004</v>
      </c>
      <c r="CO89" s="347">
        <f t="shared" si="331"/>
        <v>161558.06400000004</v>
      </c>
      <c r="CP89" s="347">
        <f t="shared" si="331"/>
        <v>161558.06400000004</v>
      </c>
      <c r="CQ89" s="347">
        <f t="shared" si="331"/>
        <v>161558.06400000004</v>
      </c>
      <c r="CR89" s="349">
        <f t="shared" si="331"/>
        <v>161558.06400000004</v>
      </c>
      <c r="CS89" s="347">
        <f t="shared" ref="CS89:DD89" si="332">IFERROR((1+$O89)^5*CS73*$F73/12,0)</f>
        <v>174482.70912000004</v>
      </c>
      <c r="CT89" s="347">
        <f t="shared" si="332"/>
        <v>174482.70912000004</v>
      </c>
      <c r="CU89" s="347">
        <f t="shared" si="332"/>
        <v>174482.70912000004</v>
      </c>
      <c r="CV89" s="347">
        <f t="shared" si="332"/>
        <v>174482.70912000004</v>
      </c>
      <c r="CW89" s="347">
        <f t="shared" si="332"/>
        <v>174482.70912000004</v>
      </c>
      <c r="CX89" s="347">
        <f t="shared" si="332"/>
        <v>174482.70912000004</v>
      </c>
      <c r="CY89" s="347">
        <f t="shared" si="332"/>
        <v>174482.70912000004</v>
      </c>
      <c r="CZ89" s="347">
        <f t="shared" si="332"/>
        <v>174482.70912000004</v>
      </c>
      <c r="DA89" s="347">
        <f t="shared" si="332"/>
        <v>174482.70912000004</v>
      </c>
      <c r="DB89" s="347">
        <f t="shared" si="332"/>
        <v>174482.70912000004</v>
      </c>
      <c r="DC89" s="347">
        <f t="shared" si="332"/>
        <v>174482.70912000004</v>
      </c>
      <c r="DD89" s="349">
        <f t="shared" si="332"/>
        <v>174482.70912000004</v>
      </c>
    </row>
    <row r="90" spans="4:108" outlineLevel="1">
      <c r="D90" s="299"/>
      <c r="E90" s="433" t="str">
        <f t="shared" si="313"/>
        <v>Corporate Operations</v>
      </c>
      <c r="G90" s="421"/>
      <c r="H90" s="421"/>
      <c r="I90" s="372"/>
      <c r="J90" s="398"/>
      <c r="K90" s="524">
        <v>0.08</v>
      </c>
      <c r="L90" s="524">
        <v>0.08</v>
      </c>
      <c r="M90" s="524">
        <v>0.08</v>
      </c>
      <c r="N90" s="524">
        <v>0.08</v>
      </c>
      <c r="O90" s="524">
        <v>0.08</v>
      </c>
      <c r="Q90" s="346">
        <f t="shared" si="314"/>
        <v>0</v>
      </c>
      <c r="R90" s="347">
        <f>SUM(AK90:AV90)</f>
        <v>0</v>
      </c>
      <c r="S90" s="347">
        <f>SUM(AW90:BH90)</f>
        <v>141750.00000000003</v>
      </c>
      <c r="T90" s="347">
        <f>SUM(BI90:BT90)</f>
        <v>291600</v>
      </c>
      <c r="U90" s="347">
        <f>SUM(BU90:CF90)</f>
        <v>684968.40000000014</v>
      </c>
      <c r="V90" s="347">
        <f>SUM(CG90:CR90)</f>
        <v>1326476.736</v>
      </c>
      <c r="W90" s="347">
        <f>SUM(CS90:DD90)</f>
        <v>2332558.3219200009</v>
      </c>
      <c r="X90" s="434"/>
      <c r="Y90" s="346"/>
      <c r="Z90" s="346"/>
      <c r="AA90" s="346"/>
      <c r="AB90" s="346"/>
      <c r="AC90" s="346"/>
      <c r="AD90" s="346"/>
      <c r="AE90" s="346"/>
      <c r="AF90" s="346"/>
      <c r="AG90" s="346"/>
      <c r="AH90" s="346"/>
      <c r="AI90" s="346"/>
      <c r="AJ90" s="346"/>
      <c r="AK90" s="348">
        <f t="shared" ref="AK90:AV90" si="333">IFERROR(AK74*$F74/12,0)</f>
        <v>0</v>
      </c>
      <c r="AL90" s="347">
        <f t="shared" si="333"/>
        <v>0</v>
      </c>
      <c r="AM90" s="347">
        <f t="shared" si="333"/>
        <v>0</v>
      </c>
      <c r="AN90" s="347">
        <f t="shared" si="333"/>
        <v>0</v>
      </c>
      <c r="AO90" s="347">
        <f t="shared" si="333"/>
        <v>0</v>
      </c>
      <c r="AP90" s="347">
        <f t="shared" si="333"/>
        <v>0</v>
      </c>
      <c r="AQ90" s="347">
        <f t="shared" si="333"/>
        <v>0</v>
      </c>
      <c r="AR90" s="347">
        <f t="shared" si="333"/>
        <v>0</v>
      </c>
      <c r="AS90" s="347">
        <f t="shared" si="333"/>
        <v>0</v>
      </c>
      <c r="AT90" s="347">
        <f t="shared" si="333"/>
        <v>0</v>
      </c>
      <c r="AU90" s="347">
        <f t="shared" si="333"/>
        <v>0</v>
      </c>
      <c r="AV90" s="349">
        <f t="shared" si="333"/>
        <v>0</v>
      </c>
      <c r="AW90" s="347">
        <f t="shared" ref="AW90:BH90" si="334">IFERROR((1+$K90)*AW74*$F74/12,0)</f>
        <v>0</v>
      </c>
      <c r="AX90" s="347">
        <f t="shared" si="334"/>
        <v>0</v>
      </c>
      <c r="AY90" s="347">
        <f t="shared" si="334"/>
        <v>0</v>
      </c>
      <c r="AZ90" s="347">
        <f t="shared" si="334"/>
        <v>0</v>
      </c>
      <c r="BA90" s="347">
        <f t="shared" si="334"/>
        <v>0</v>
      </c>
      <c r="BB90" s="347">
        <f t="shared" si="334"/>
        <v>20250.000000000004</v>
      </c>
      <c r="BC90" s="347">
        <f t="shared" si="334"/>
        <v>20250.000000000004</v>
      </c>
      <c r="BD90" s="347">
        <f t="shared" si="334"/>
        <v>20250.000000000004</v>
      </c>
      <c r="BE90" s="347">
        <f t="shared" si="334"/>
        <v>20250.000000000004</v>
      </c>
      <c r="BF90" s="347">
        <f t="shared" si="334"/>
        <v>20250.000000000004</v>
      </c>
      <c r="BG90" s="347">
        <f t="shared" si="334"/>
        <v>20250.000000000004</v>
      </c>
      <c r="BH90" s="349">
        <f t="shared" si="334"/>
        <v>20250.000000000004</v>
      </c>
      <c r="BI90" s="347">
        <f t="shared" ref="BI90:BT90" si="335">IFERROR((1+$L90)^2*BI74*$F74/12,0)</f>
        <v>21870</v>
      </c>
      <c r="BJ90" s="347">
        <f t="shared" si="335"/>
        <v>21870</v>
      </c>
      <c r="BK90" s="347">
        <f t="shared" si="335"/>
        <v>21870</v>
      </c>
      <c r="BL90" s="347">
        <f t="shared" si="335"/>
        <v>21870</v>
      </c>
      <c r="BM90" s="347">
        <f t="shared" si="335"/>
        <v>21870</v>
      </c>
      <c r="BN90" s="347">
        <f t="shared" si="335"/>
        <v>21870</v>
      </c>
      <c r="BO90" s="347">
        <f t="shared" si="335"/>
        <v>21870</v>
      </c>
      <c r="BP90" s="347">
        <f t="shared" si="335"/>
        <v>21870</v>
      </c>
      <c r="BQ90" s="347">
        <f t="shared" si="335"/>
        <v>29160.000000000004</v>
      </c>
      <c r="BR90" s="347">
        <f t="shared" si="335"/>
        <v>29160.000000000004</v>
      </c>
      <c r="BS90" s="347">
        <f t="shared" si="335"/>
        <v>29160.000000000004</v>
      </c>
      <c r="BT90" s="349">
        <f t="shared" si="335"/>
        <v>29160.000000000004</v>
      </c>
      <c r="BU90" s="347">
        <f t="shared" ref="BU90:CF90" si="336">IFERROR((1+$M90)^3*BU74*$F74/12,0)</f>
        <v>31492.800000000003</v>
      </c>
      <c r="BV90" s="347">
        <f t="shared" si="336"/>
        <v>39366.000000000007</v>
      </c>
      <c r="BW90" s="347">
        <f t="shared" si="336"/>
        <v>47239.200000000004</v>
      </c>
      <c r="BX90" s="347">
        <f t="shared" si="336"/>
        <v>55112.4</v>
      </c>
      <c r="BY90" s="347">
        <f t="shared" si="336"/>
        <v>55112.4</v>
      </c>
      <c r="BZ90" s="347">
        <f t="shared" si="336"/>
        <v>55112.4</v>
      </c>
      <c r="CA90" s="347">
        <f t="shared" si="336"/>
        <v>55112.4</v>
      </c>
      <c r="CB90" s="347">
        <f t="shared" si="336"/>
        <v>55112.4</v>
      </c>
      <c r="CC90" s="347">
        <f t="shared" si="336"/>
        <v>62985.600000000006</v>
      </c>
      <c r="CD90" s="347">
        <f t="shared" si="336"/>
        <v>70858.8</v>
      </c>
      <c r="CE90" s="347">
        <f t="shared" si="336"/>
        <v>78732.000000000015</v>
      </c>
      <c r="CF90" s="349">
        <f t="shared" si="336"/>
        <v>78732.000000000015</v>
      </c>
      <c r="CG90" s="347">
        <f t="shared" ref="CG90:CR90" si="337">IFERROR((1+$N90)^4*CG74*$F74/12,0)</f>
        <v>85030.560000000012</v>
      </c>
      <c r="CH90" s="347">
        <f t="shared" si="337"/>
        <v>85030.560000000012</v>
      </c>
      <c r="CI90" s="347">
        <f t="shared" si="337"/>
        <v>85030.560000000012</v>
      </c>
      <c r="CJ90" s="347">
        <f t="shared" si="337"/>
        <v>93533.616000000024</v>
      </c>
      <c r="CK90" s="347">
        <f t="shared" si="337"/>
        <v>102036.67200000002</v>
      </c>
      <c r="CL90" s="347">
        <f t="shared" si="337"/>
        <v>110539.72800000002</v>
      </c>
      <c r="CM90" s="347">
        <f t="shared" si="337"/>
        <v>110539.72800000002</v>
      </c>
      <c r="CN90" s="347">
        <f t="shared" si="337"/>
        <v>119042.78400000004</v>
      </c>
      <c r="CO90" s="347">
        <f t="shared" si="337"/>
        <v>127545.84000000003</v>
      </c>
      <c r="CP90" s="347">
        <f t="shared" si="337"/>
        <v>136048.89600000004</v>
      </c>
      <c r="CQ90" s="347">
        <f t="shared" si="337"/>
        <v>136048.89600000004</v>
      </c>
      <c r="CR90" s="349">
        <f t="shared" si="337"/>
        <v>136048.89600000004</v>
      </c>
      <c r="CS90" s="347">
        <f t="shared" ref="CS90:DD90" si="338">IFERROR((1+$O90)^5*CS74*$F74/12,0)</f>
        <v>146932.80768000003</v>
      </c>
      <c r="CT90" s="347">
        <f t="shared" si="338"/>
        <v>156116.10816000003</v>
      </c>
      <c r="CU90" s="347">
        <f t="shared" si="338"/>
        <v>165299.40864000004</v>
      </c>
      <c r="CV90" s="347">
        <f t="shared" si="338"/>
        <v>174482.70912000004</v>
      </c>
      <c r="CW90" s="347">
        <f t="shared" si="338"/>
        <v>183666.00960000002</v>
      </c>
      <c r="CX90" s="347">
        <f t="shared" si="338"/>
        <v>192849.31008000005</v>
      </c>
      <c r="CY90" s="347">
        <f t="shared" si="338"/>
        <v>202032.61056000006</v>
      </c>
      <c r="CZ90" s="347">
        <f t="shared" si="338"/>
        <v>211215.91104000004</v>
      </c>
      <c r="DA90" s="347">
        <f t="shared" si="338"/>
        <v>220399.21152000004</v>
      </c>
      <c r="DB90" s="347">
        <f t="shared" si="338"/>
        <v>220399.21152000004</v>
      </c>
      <c r="DC90" s="347">
        <f t="shared" si="338"/>
        <v>220399.21152000004</v>
      </c>
      <c r="DD90" s="349">
        <f t="shared" si="338"/>
        <v>238765.81248000008</v>
      </c>
    </row>
    <row r="91" spans="4:108" outlineLevel="1">
      <c r="D91" s="299"/>
      <c r="E91" s="433" t="str">
        <f t="shared" si="313"/>
        <v>Engineering &amp; Product</v>
      </c>
      <c r="G91" s="421"/>
      <c r="H91" s="421"/>
      <c r="I91" s="372"/>
      <c r="J91" s="398"/>
      <c r="K91" s="524"/>
      <c r="L91" s="524"/>
      <c r="M91" s="524"/>
      <c r="N91" s="524"/>
      <c r="O91" s="524"/>
      <c r="Q91" s="346">
        <f t="shared" si="314"/>
        <v>0</v>
      </c>
      <c r="R91" s="347">
        <f t="shared" ref="R91:R97" si="339">SUM(AK91:AV91)</f>
        <v>58333.333333333336</v>
      </c>
      <c r="S91" s="347">
        <f t="shared" ref="S91:S97" si="340">SUM(AW91:BH91)</f>
        <v>583333.33333333326</v>
      </c>
      <c r="T91" s="347">
        <f t="shared" ref="T91:T97" si="341">SUM(BI91:BT91)</f>
        <v>1210416.6666666665</v>
      </c>
      <c r="U91" s="347">
        <f t="shared" ref="U91:U97" si="342">SUM(BU91:CF91)</f>
        <v>2741666.6666666665</v>
      </c>
      <c r="V91" s="347">
        <f t="shared" ref="V91:V97" si="343">SUM(CG91:CR91)</f>
        <v>5862500.0000000009</v>
      </c>
      <c r="W91" s="347">
        <f t="shared" ref="W91:W97" si="344">SUM(CS91:DD91)</f>
        <v>9070833.333333334</v>
      </c>
      <c r="X91" s="434"/>
      <c r="Y91" s="346"/>
      <c r="Z91" s="346"/>
      <c r="AA91" s="346"/>
      <c r="AB91" s="346"/>
      <c r="AC91" s="346"/>
      <c r="AD91" s="346"/>
      <c r="AE91" s="346"/>
      <c r="AF91" s="346"/>
      <c r="AG91" s="346"/>
      <c r="AH91" s="346"/>
      <c r="AI91" s="346"/>
      <c r="AJ91" s="346"/>
      <c r="AK91" s="348">
        <f t="shared" ref="AK91:AV91" si="345">IFERROR(AK75*$F75/12,0)</f>
        <v>0</v>
      </c>
      <c r="AL91" s="347">
        <f t="shared" si="345"/>
        <v>0</v>
      </c>
      <c r="AM91" s="347">
        <f t="shared" si="345"/>
        <v>0</v>
      </c>
      <c r="AN91" s="347">
        <f t="shared" si="345"/>
        <v>0</v>
      </c>
      <c r="AO91" s="347">
        <f t="shared" si="345"/>
        <v>0</v>
      </c>
      <c r="AP91" s="347">
        <f t="shared" si="345"/>
        <v>0</v>
      </c>
      <c r="AQ91" s="347">
        <f t="shared" si="345"/>
        <v>0</v>
      </c>
      <c r="AR91" s="347">
        <f t="shared" si="345"/>
        <v>0</v>
      </c>
      <c r="AS91" s="347">
        <f t="shared" si="345"/>
        <v>14583.333333333334</v>
      </c>
      <c r="AT91" s="347">
        <f t="shared" si="345"/>
        <v>14583.333333333334</v>
      </c>
      <c r="AU91" s="347">
        <f t="shared" si="345"/>
        <v>14583.333333333334</v>
      </c>
      <c r="AV91" s="349">
        <f t="shared" si="345"/>
        <v>14583.333333333334</v>
      </c>
      <c r="AW91" s="347">
        <f t="shared" ref="AW91:BH91" si="346">IFERROR((1+$K91)*AW75*$F75/12,0)</f>
        <v>14583.333333333334</v>
      </c>
      <c r="AX91" s="347">
        <f t="shared" si="346"/>
        <v>29166.666666666668</v>
      </c>
      <c r="AY91" s="347">
        <f t="shared" si="346"/>
        <v>29166.666666666668</v>
      </c>
      <c r="AZ91" s="347">
        <f t="shared" si="346"/>
        <v>29166.666666666668</v>
      </c>
      <c r="BA91" s="347">
        <f t="shared" si="346"/>
        <v>43750</v>
      </c>
      <c r="BB91" s="347">
        <f t="shared" si="346"/>
        <v>58333.333333333336</v>
      </c>
      <c r="BC91" s="347">
        <f t="shared" si="346"/>
        <v>58333.333333333336</v>
      </c>
      <c r="BD91" s="347">
        <f t="shared" si="346"/>
        <v>58333.333333333336</v>
      </c>
      <c r="BE91" s="347">
        <f t="shared" si="346"/>
        <v>58333.333333333336</v>
      </c>
      <c r="BF91" s="347">
        <f t="shared" si="346"/>
        <v>58333.333333333336</v>
      </c>
      <c r="BG91" s="347">
        <f t="shared" si="346"/>
        <v>72916.666666666672</v>
      </c>
      <c r="BH91" s="349">
        <f t="shared" si="346"/>
        <v>72916.666666666672</v>
      </c>
      <c r="BI91" s="347">
        <f t="shared" ref="BI91:BT91" si="347">IFERROR((1+$L91)^2*BI75*$F75/12,0)</f>
        <v>72916.666666666672</v>
      </c>
      <c r="BJ91" s="347">
        <f t="shared" si="347"/>
        <v>72916.666666666672</v>
      </c>
      <c r="BK91" s="347">
        <f t="shared" si="347"/>
        <v>72916.666666666672</v>
      </c>
      <c r="BL91" s="347">
        <f t="shared" si="347"/>
        <v>72916.666666666672</v>
      </c>
      <c r="BM91" s="347">
        <f t="shared" si="347"/>
        <v>72916.666666666672</v>
      </c>
      <c r="BN91" s="347">
        <f t="shared" si="347"/>
        <v>102083.33333333333</v>
      </c>
      <c r="BO91" s="347">
        <f t="shared" si="347"/>
        <v>102083.33333333333</v>
      </c>
      <c r="BP91" s="347">
        <f t="shared" si="347"/>
        <v>102083.33333333333</v>
      </c>
      <c r="BQ91" s="347">
        <f t="shared" si="347"/>
        <v>116666.66666666667</v>
      </c>
      <c r="BR91" s="347">
        <f t="shared" si="347"/>
        <v>131250</v>
      </c>
      <c r="BS91" s="347">
        <f t="shared" si="347"/>
        <v>145833.33333333334</v>
      </c>
      <c r="BT91" s="349">
        <f t="shared" si="347"/>
        <v>145833.33333333334</v>
      </c>
      <c r="BU91" s="347">
        <f t="shared" ref="BU91:CF91" si="348">IFERROR((1+$M91)^3*BU75*$F75/12,0)</f>
        <v>145833.33333333334</v>
      </c>
      <c r="BV91" s="347">
        <f t="shared" si="348"/>
        <v>145833.33333333334</v>
      </c>
      <c r="BW91" s="347">
        <f t="shared" si="348"/>
        <v>160416.66666666666</v>
      </c>
      <c r="BX91" s="347">
        <f t="shared" si="348"/>
        <v>175000</v>
      </c>
      <c r="BY91" s="347">
        <f t="shared" si="348"/>
        <v>189583.33333333334</v>
      </c>
      <c r="BZ91" s="347">
        <f t="shared" si="348"/>
        <v>204166.66666666666</v>
      </c>
      <c r="CA91" s="347">
        <f t="shared" si="348"/>
        <v>218750</v>
      </c>
      <c r="CB91" s="347">
        <f t="shared" si="348"/>
        <v>247916.66666666666</v>
      </c>
      <c r="CC91" s="347">
        <f t="shared" si="348"/>
        <v>277083.33333333331</v>
      </c>
      <c r="CD91" s="347">
        <f t="shared" si="348"/>
        <v>306250</v>
      </c>
      <c r="CE91" s="347">
        <f t="shared" si="348"/>
        <v>335416.66666666669</v>
      </c>
      <c r="CF91" s="349">
        <f t="shared" si="348"/>
        <v>335416.66666666669</v>
      </c>
      <c r="CG91" s="347">
        <f t="shared" ref="CG91:CR91" si="349">IFERROR((1+$N91)^4*CG75*$F75/12,0)</f>
        <v>335416.66666666669</v>
      </c>
      <c r="CH91" s="347">
        <f t="shared" si="349"/>
        <v>364583.33333333331</v>
      </c>
      <c r="CI91" s="347">
        <f t="shared" si="349"/>
        <v>393750</v>
      </c>
      <c r="CJ91" s="347">
        <f t="shared" si="349"/>
        <v>422916.66666666669</v>
      </c>
      <c r="CK91" s="347">
        <f t="shared" si="349"/>
        <v>452083.33333333331</v>
      </c>
      <c r="CL91" s="347">
        <f t="shared" si="349"/>
        <v>481250</v>
      </c>
      <c r="CM91" s="347">
        <f t="shared" si="349"/>
        <v>510416.66666666669</v>
      </c>
      <c r="CN91" s="347">
        <f t="shared" si="349"/>
        <v>539583.33333333337</v>
      </c>
      <c r="CO91" s="347">
        <f t="shared" si="349"/>
        <v>568750</v>
      </c>
      <c r="CP91" s="347">
        <f t="shared" si="349"/>
        <v>597916.66666666663</v>
      </c>
      <c r="CQ91" s="347">
        <f t="shared" si="349"/>
        <v>597916.66666666663</v>
      </c>
      <c r="CR91" s="349">
        <f t="shared" si="349"/>
        <v>597916.66666666663</v>
      </c>
      <c r="CS91" s="347">
        <f t="shared" ref="CS91:DD91" si="350">IFERROR((1+$O91)^5*CS75*$F75/12,0)</f>
        <v>597916.66666666663</v>
      </c>
      <c r="CT91" s="347">
        <f t="shared" si="350"/>
        <v>627083.33333333337</v>
      </c>
      <c r="CU91" s="347">
        <f t="shared" si="350"/>
        <v>656250</v>
      </c>
      <c r="CV91" s="347">
        <f t="shared" si="350"/>
        <v>685416.66666666663</v>
      </c>
      <c r="CW91" s="347">
        <f t="shared" si="350"/>
        <v>714583.33333333337</v>
      </c>
      <c r="CX91" s="347">
        <f t="shared" si="350"/>
        <v>743750</v>
      </c>
      <c r="CY91" s="347">
        <f t="shared" si="350"/>
        <v>772916.66666666663</v>
      </c>
      <c r="CZ91" s="347">
        <f t="shared" si="350"/>
        <v>802083.33333333337</v>
      </c>
      <c r="DA91" s="347">
        <f t="shared" si="350"/>
        <v>831250</v>
      </c>
      <c r="DB91" s="347">
        <f t="shared" si="350"/>
        <v>860416.66666666663</v>
      </c>
      <c r="DC91" s="347">
        <f t="shared" si="350"/>
        <v>889583.33333333337</v>
      </c>
      <c r="DD91" s="349">
        <f t="shared" si="350"/>
        <v>889583.33333333337</v>
      </c>
    </row>
    <row r="92" spans="4:108" outlineLevel="1">
      <c r="D92" s="299"/>
      <c r="E92" s="433">
        <f t="shared" si="313"/>
        <v>0</v>
      </c>
      <c r="G92" s="421"/>
      <c r="H92" s="421"/>
      <c r="I92" s="372"/>
      <c r="J92" s="398"/>
      <c r="K92" s="524"/>
      <c r="L92" s="524"/>
      <c r="M92" s="524"/>
      <c r="N92" s="524"/>
      <c r="O92" s="524"/>
      <c r="Q92" s="346">
        <f t="shared" si="314"/>
        <v>0</v>
      </c>
      <c r="R92" s="347">
        <f t="shared" si="339"/>
        <v>0</v>
      </c>
      <c r="S92" s="347">
        <f t="shared" si="340"/>
        <v>0</v>
      </c>
      <c r="T92" s="347">
        <f t="shared" si="341"/>
        <v>0</v>
      </c>
      <c r="U92" s="347">
        <f t="shared" si="342"/>
        <v>0</v>
      </c>
      <c r="V92" s="347">
        <f t="shared" si="343"/>
        <v>0</v>
      </c>
      <c r="W92" s="347">
        <f t="shared" si="344"/>
        <v>0</v>
      </c>
      <c r="X92" s="434"/>
      <c r="Y92" s="346"/>
      <c r="Z92" s="346"/>
      <c r="AA92" s="346"/>
      <c r="AB92" s="346"/>
      <c r="AC92" s="346"/>
      <c r="AD92" s="346"/>
      <c r="AE92" s="346"/>
      <c r="AF92" s="346"/>
      <c r="AG92" s="346"/>
      <c r="AH92" s="346"/>
      <c r="AI92" s="346"/>
      <c r="AJ92" s="346"/>
      <c r="AK92" s="348">
        <f t="shared" ref="AK92:AV92" si="351">IFERROR(AK76*$F76/12,0)</f>
        <v>0</v>
      </c>
      <c r="AL92" s="347">
        <f t="shared" si="351"/>
        <v>0</v>
      </c>
      <c r="AM92" s="347">
        <f t="shared" si="351"/>
        <v>0</v>
      </c>
      <c r="AN92" s="347">
        <f t="shared" si="351"/>
        <v>0</v>
      </c>
      <c r="AO92" s="347">
        <f t="shared" si="351"/>
        <v>0</v>
      </c>
      <c r="AP92" s="347">
        <f t="shared" si="351"/>
        <v>0</v>
      </c>
      <c r="AQ92" s="347">
        <f t="shared" si="351"/>
        <v>0</v>
      </c>
      <c r="AR92" s="347">
        <f t="shared" si="351"/>
        <v>0</v>
      </c>
      <c r="AS92" s="347">
        <f t="shared" si="351"/>
        <v>0</v>
      </c>
      <c r="AT92" s="347">
        <f t="shared" si="351"/>
        <v>0</v>
      </c>
      <c r="AU92" s="347">
        <f t="shared" si="351"/>
        <v>0</v>
      </c>
      <c r="AV92" s="349">
        <f t="shared" si="351"/>
        <v>0</v>
      </c>
      <c r="AW92" s="347">
        <f t="shared" ref="AW92:BH92" si="352">IFERROR((1+$K92)*AW76*$F76/12,0)</f>
        <v>0</v>
      </c>
      <c r="AX92" s="347">
        <f t="shared" si="352"/>
        <v>0</v>
      </c>
      <c r="AY92" s="347">
        <f t="shared" si="352"/>
        <v>0</v>
      </c>
      <c r="AZ92" s="347">
        <f t="shared" si="352"/>
        <v>0</v>
      </c>
      <c r="BA92" s="347">
        <f t="shared" si="352"/>
        <v>0</v>
      </c>
      <c r="BB92" s="347">
        <f t="shared" si="352"/>
        <v>0</v>
      </c>
      <c r="BC92" s="347">
        <f t="shared" si="352"/>
        <v>0</v>
      </c>
      <c r="BD92" s="347">
        <f t="shared" si="352"/>
        <v>0</v>
      </c>
      <c r="BE92" s="347">
        <f t="shared" si="352"/>
        <v>0</v>
      </c>
      <c r="BF92" s="347">
        <f t="shared" si="352"/>
        <v>0</v>
      </c>
      <c r="BG92" s="347">
        <f t="shared" si="352"/>
        <v>0</v>
      </c>
      <c r="BH92" s="349">
        <f t="shared" si="352"/>
        <v>0</v>
      </c>
      <c r="BI92" s="347">
        <f t="shared" ref="BI92:BT92" si="353">IFERROR((1+$L92)^2*BI76*$F76/12,0)</f>
        <v>0</v>
      </c>
      <c r="BJ92" s="347">
        <f t="shared" si="353"/>
        <v>0</v>
      </c>
      <c r="BK92" s="347">
        <f t="shared" si="353"/>
        <v>0</v>
      </c>
      <c r="BL92" s="347">
        <f t="shared" si="353"/>
        <v>0</v>
      </c>
      <c r="BM92" s="347">
        <f t="shared" si="353"/>
        <v>0</v>
      </c>
      <c r="BN92" s="347">
        <f t="shared" si="353"/>
        <v>0</v>
      </c>
      <c r="BO92" s="347">
        <f t="shared" si="353"/>
        <v>0</v>
      </c>
      <c r="BP92" s="347">
        <f t="shared" si="353"/>
        <v>0</v>
      </c>
      <c r="BQ92" s="347">
        <f t="shared" si="353"/>
        <v>0</v>
      </c>
      <c r="BR92" s="347">
        <f t="shared" si="353"/>
        <v>0</v>
      </c>
      <c r="BS92" s="347">
        <f t="shared" si="353"/>
        <v>0</v>
      </c>
      <c r="BT92" s="349">
        <f t="shared" si="353"/>
        <v>0</v>
      </c>
      <c r="BU92" s="347">
        <f t="shared" ref="BU92:CF92" si="354">IFERROR((1+$M92)^3*BU76*$F76/12,0)</f>
        <v>0</v>
      </c>
      <c r="BV92" s="347">
        <f t="shared" si="354"/>
        <v>0</v>
      </c>
      <c r="BW92" s="347">
        <f t="shared" si="354"/>
        <v>0</v>
      </c>
      <c r="BX92" s="347">
        <f t="shared" si="354"/>
        <v>0</v>
      </c>
      <c r="BY92" s="347">
        <f t="shared" si="354"/>
        <v>0</v>
      </c>
      <c r="BZ92" s="347">
        <f t="shared" si="354"/>
        <v>0</v>
      </c>
      <c r="CA92" s="347">
        <f t="shared" si="354"/>
        <v>0</v>
      </c>
      <c r="CB92" s="347">
        <f t="shared" si="354"/>
        <v>0</v>
      </c>
      <c r="CC92" s="347">
        <f t="shared" si="354"/>
        <v>0</v>
      </c>
      <c r="CD92" s="347">
        <f t="shared" si="354"/>
        <v>0</v>
      </c>
      <c r="CE92" s="347">
        <f t="shared" si="354"/>
        <v>0</v>
      </c>
      <c r="CF92" s="349">
        <f t="shared" si="354"/>
        <v>0</v>
      </c>
      <c r="CG92" s="347">
        <f t="shared" ref="CG92:CR92" si="355">IFERROR((1+$N92)^4*CG76*$F76/12,0)</f>
        <v>0</v>
      </c>
      <c r="CH92" s="347">
        <f t="shared" si="355"/>
        <v>0</v>
      </c>
      <c r="CI92" s="347">
        <f t="shared" si="355"/>
        <v>0</v>
      </c>
      <c r="CJ92" s="347">
        <f t="shared" si="355"/>
        <v>0</v>
      </c>
      <c r="CK92" s="347">
        <f t="shared" si="355"/>
        <v>0</v>
      </c>
      <c r="CL92" s="347">
        <f t="shared" si="355"/>
        <v>0</v>
      </c>
      <c r="CM92" s="347">
        <f t="shared" si="355"/>
        <v>0</v>
      </c>
      <c r="CN92" s="347">
        <f t="shared" si="355"/>
        <v>0</v>
      </c>
      <c r="CO92" s="347">
        <f t="shared" si="355"/>
        <v>0</v>
      </c>
      <c r="CP92" s="347">
        <f t="shared" si="355"/>
        <v>0</v>
      </c>
      <c r="CQ92" s="347">
        <f t="shared" si="355"/>
        <v>0</v>
      </c>
      <c r="CR92" s="349">
        <f t="shared" si="355"/>
        <v>0</v>
      </c>
      <c r="CS92" s="347">
        <f t="shared" ref="CS92:DD92" si="356">IFERROR((1+$O92)^5*CS76*$F76/12,0)</f>
        <v>0</v>
      </c>
      <c r="CT92" s="347">
        <f t="shared" si="356"/>
        <v>0</v>
      </c>
      <c r="CU92" s="347">
        <f t="shared" si="356"/>
        <v>0</v>
      </c>
      <c r="CV92" s="347">
        <f t="shared" si="356"/>
        <v>0</v>
      </c>
      <c r="CW92" s="347">
        <f t="shared" si="356"/>
        <v>0</v>
      </c>
      <c r="CX92" s="347">
        <f t="shared" si="356"/>
        <v>0</v>
      </c>
      <c r="CY92" s="347">
        <f t="shared" si="356"/>
        <v>0</v>
      </c>
      <c r="CZ92" s="347">
        <f t="shared" si="356"/>
        <v>0</v>
      </c>
      <c r="DA92" s="347">
        <f t="shared" si="356"/>
        <v>0</v>
      </c>
      <c r="DB92" s="347">
        <f t="shared" si="356"/>
        <v>0</v>
      </c>
      <c r="DC92" s="347">
        <f t="shared" si="356"/>
        <v>0</v>
      </c>
      <c r="DD92" s="349">
        <f t="shared" si="356"/>
        <v>0</v>
      </c>
    </row>
    <row r="93" spans="4:108" outlineLevel="1">
      <c r="D93" s="299"/>
      <c r="E93" s="433"/>
      <c r="G93" s="421"/>
      <c r="H93" s="421"/>
      <c r="I93" s="372"/>
      <c r="J93" s="398"/>
      <c r="K93" s="524"/>
      <c r="L93" s="524"/>
      <c r="M93" s="524"/>
      <c r="N93" s="524"/>
      <c r="O93" s="524"/>
      <c r="Q93" s="346"/>
      <c r="R93" s="347"/>
      <c r="S93" s="347"/>
      <c r="T93" s="347"/>
      <c r="U93" s="347"/>
      <c r="V93" s="347"/>
      <c r="W93" s="347"/>
      <c r="X93" s="434"/>
      <c r="Y93" s="346"/>
      <c r="Z93" s="346"/>
      <c r="AA93" s="346"/>
      <c r="AB93" s="346"/>
      <c r="AC93" s="346"/>
      <c r="AD93" s="346"/>
      <c r="AE93" s="346"/>
      <c r="AF93" s="346"/>
      <c r="AG93" s="346"/>
      <c r="AH93" s="346"/>
      <c r="AI93" s="346"/>
      <c r="AJ93" s="346"/>
      <c r="AK93" s="348"/>
      <c r="AL93" s="347"/>
      <c r="AM93" s="347"/>
      <c r="AN93" s="347"/>
      <c r="AO93" s="347"/>
      <c r="AP93" s="347"/>
      <c r="AQ93" s="347"/>
      <c r="AR93" s="347"/>
      <c r="AS93" s="347"/>
      <c r="AT93" s="347"/>
      <c r="AU93" s="347"/>
      <c r="AV93" s="349"/>
      <c r="AW93" s="347"/>
      <c r="AX93" s="347"/>
      <c r="AY93" s="347"/>
      <c r="AZ93" s="347"/>
      <c r="BA93" s="347"/>
      <c r="BB93" s="347"/>
      <c r="BC93" s="347"/>
      <c r="BD93" s="347"/>
      <c r="BE93" s="347"/>
      <c r="BF93" s="347"/>
      <c r="BG93" s="347"/>
      <c r="BH93" s="349"/>
      <c r="BI93" s="347"/>
      <c r="BJ93" s="347"/>
      <c r="BK93" s="347"/>
      <c r="BL93" s="347"/>
      <c r="BM93" s="347"/>
      <c r="BN93" s="347"/>
      <c r="BO93" s="347"/>
      <c r="BP93" s="347"/>
      <c r="BQ93" s="347"/>
      <c r="BR93" s="347"/>
      <c r="BS93" s="347"/>
      <c r="BT93" s="349"/>
      <c r="BU93" s="347"/>
      <c r="BV93" s="347"/>
      <c r="BW93" s="347"/>
      <c r="BX93" s="347"/>
      <c r="BY93" s="347"/>
      <c r="BZ93" s="347"/>
      <c r="CA93" s="347"/>
      <c r="CB93" s="347"/>
      <c r="CC93" s="347"/>
      <c r="CD93" s="347"/>
      <c r="CE93" s="347"/>
      <c r="CF93" s="349"/>
      <c r="CG93" s="347"/>
      <c r="CH93" s="347"/>
      <c r="CI93" s="347"/>
      <c r="CJ93" s="347"/>
      <c r="CK93" s="347"/>
      <c r="CL93" s="347"/>
      <c r="CM93" s="347"/>
      <c r="CN93" s="347"/>
      <c r="CO93" s="347"/>
      <c r="CP93" s="347"/>
      <c r="CQ93" s="347"/>
      <c r="CR93" s="349"/>
      <c r="CS93" s="347"/>
      <c r="CT93" s="347"/>
      <c r="CU93" s="347"/>
      <c r="CV93" s="347"/>
      <c r="CW93" s="347"/>
      <c r="CX93" s="347"/>
      <c r="CY93" s="347"/>
      <c r="CZ93" s="347"/>
      <c r="DA93" s="347"/>
      <c r="DB93" s="347"/>
      <c r="DC93" s="347"/>
      <c r="DD93" s="349"/>
    </row>
    <row r="94" spans="4:108" outlineLevel="1">
      <c r="D94" s="299"/>
      <c r="E94" s="435" t="str">
        <f t="shared" si="313"/>
        <v>Contractors</v>
      </c>
      <c r="G94" s="421"/>
      <c r="H94" s="421"/>
      <c r="I94" s="372"/>
      <c r="J94" s="398"/>
      <c r="K94" s="398"/>
      <c r="L94" s="398"/>
      <c r="M94" s="398"/>
      <c r="N94" s="398"/>
      <c r="O94" s="398"/>
      <c r="Q94" s="346"/>
      <c r="R94" s="347"/>
      <c r="S94" s="347"/>
      <c r="T94" s="347"/>
      <c r="U94" s="347"/>
      <c r="V94" s="347"/>
      <c r="W94" s="347"/>
      <c r="X94" s="434"/>
      <c r="Y94" s="346"/>
      <c r="Z94" s="346"/>
      <c r="AA94" s="346"/>
      <c r="AB94" s="346"/>
      <c r="AC94" s="346"/>
      <c r="AD94" s="346"/>
      <c r="AE94" s="346"/>
      <c r="AF94" s="346"/>
      <c r="AG94" s="346"/>
      <c r="AH94" s="346"/>
      <c r="AI94" s="346"/>
      <c r="AJ94" s="346"/>
      <c r="AK94" s="348"/>
      <c r="AL94" s="347"/>
      <c r="AM94" s="347"/>
      <c r="AN94" s="347"/>
      <c r="AO94" s="347"/>
      <c r="AP94" s="347"/>
      <c r="AQ94" s="347"/>
      <c r="AR94" s="347"/>
      <c r="AS94" s="347"/>
      <c r="AT94" s="347"/>
      <c r="AU94" s="347"/>
      <c r="AV94" s="349"/>
      <c r="AW94" s="347"/>
      <c r="AX94" s="347"/>
      <c r="AY94" s="347"/>
      <c r="AZ94" s="347"/>
      <c r="BA94" s="347"/>
      <c r="BB94" s="347"/>
      <c r="BC94" s="347"/>
      <c r="BD94" s="347"/>
      <c r="BE94" s="347"/>
      <c r="BF94" s="347"/>
      <c r="BG94" s="347"/>
      <c r="BH94" s="349"/>
      <c r="BI94" s="347"/>
      <c r="BJ94" s="347"/>
      <c r="BK94" s="347"/>
      <c r="BL94" s="347"/>
      <c r="BM94" s="347"/>
      <c r="BN94" s="347"/>
      <c r="BO94" s="347"/>
      <c r="BP94" s="347"/>
      <c r="BQ94" s="347"/>
      <c r="BR94" s="347"/>
      <c r="BS94" s="347"/>
      <c r="BT94" s="349"/>
      <c r="BU94" s="347"/>
      <c r="BV94" s="347"/>
      <c r="BW94" s="347"/>
      <c r="BX94" s="347"/>
      <c r="BY94" s="347"/>
      <c r="BZ94" s="347"/>
      <c r="CA94" s="347"/>
      <c r="CB94" s="347"/>
      <c r="CC94" s="347"/>
      <c r="CD94" s="347"/>
      <c r="CE94" s="347"/>
      <c r="CF94" s="349"/>
      <c r="CG94" s="347"/>
      <c r="CH94" s="347"/>
      <c r="CI94" s="347"/>
      <c r="CJ94" s="347"/>
      <c r="CK94" s="347"/>
      <c r="CL94" s="347"/>
      <c r="CM94" s="347"/>
      <c r="CN94" s="347"/>
      <c r="CO94" s="347"/>
      <c r="CP94" s="347"/>
      <c r="CQ94" s="347"/>
      <c r="CR94" s="349"/>
      <c r="CS94" s="347"/>
      <c r="CT94" s="347"/>
      <c r="CU94" s="347"/>
      <c r="CV94" s="347"/>
      <c r="CW94" s="347"/>
      <c r="CX94" s="347"/>
      <c r="CY94" s="347"/>
      <c r="CZ94" s="347"/>
      <c r="DA94" s="347"/>
      <c r="DB94" s="347"/>
      <c r="DC94" s="347"/>
      <c r="DD94" s="349"/>
    </row>
    <row r="95" spans="4:108" outlineLevel="1">
      <c r="D95" s="299"/>
      <c r="E95" s="433" t="str">
        <f t="shared" si="313"/>
        <v>Full-Time Contractors</v>
      </c>
      <c r="G95" s="421"/>
      <c r="H95" s="421"/>
      <c r="I95" s="372"/>
      <c r="J95" s="398"/>
      <c r="K95" s="525"/>
      <c r="L95" s="525"/>
      <c r="M95" s="525"/>
      <c r="N95" s="525"/>
      <c r="O95" s="525"/>
      <c r="Q95" s="346">
        <f t="shared" ref="Q95:Q97" si="357">SUM(Y95:AJ95)</f>
        <v>0</v>
      </c>
      <c r="R95" s="347">
        <f t="shared" si="339"/>
        <v>0</v>
      </c>
      <c r="S95" s="347">
        <f t="shared" si="340"/>
        <v>116666.66666666669</v>
      </c>
      <c r="T95" s="347">
        <f t="shared" si="341"/>
        <v>233333.33333333334</v>
      </c>
      <c r="U95" s="347">
        <f t="shared" si="342"/>
        <v>700000.00000000012</v>
      </c>
      <c r="V95" s="347">
        <f t="shared" si="343"/>
        <v>1000000.0000000001</v>
      </c>
      <c r="W95" s="347">
        <f t="shared" si="344"/>
        <v>1000000.0000000001</v>
      </c>
      <c r="X95" s="434"/>
      <c r="Y95" s="346"/>
      <c r="Z95" s="346"/>
      <c r="AA95" s="346"/>
      <c r="AB95" s="346"/>
      <c r="AC95" s="346"/>
      <c r="AD95" s="346"/>
      <c r="AE95" s="346"/>
      <c r="AF95" s="346"/>
      <c r="AG95" s="346"/>
      <c r="AH95" s="346"/>
      <c r="AI95" s="346"/>
      <c r="AJ95" s="346"/>
      <c r="AK95" s="348">
        <f t="shared" ref="AK95:AV95" si="358">IFERROR(AK79*$F79/12,0)</f>
        <v>0</v>
      </c>
      <c r="AL95" s="347">
        <f t="shared" si="358"/>
        <v>0</v>
      </c>
      <c r="AM95" s="347">
        <f t="shared" si="358"/>
        <v>0</v>
      </c>
      <c r="AN95" s="347">
        <f t="shared" si="358"/>
        <v>0</v>
      </c>
      <c r="AO95" s="347">
        <f t="shared" si="358"/>
        <v>0</v>
      </c>
      <c r="AP95" s="347">
        <f t="shared" si="358"/>
        <v>0</v>
      </c>
      <c r="AQ95" s="347">
        <f t="shared" si="358"/>
        <v>0</v>
      </c>
      <c r="AR95" s="347">
        <f t="shared" si="358"/>
        <v>0</v>
      </c>
      <c r="AS95" s="347">
        <f t="shared" si="358"/>
        <v>0</v>
      </c>
      <c r="AT95" s="347">
        <f t="shared" si="358"/>
        <v>0</v>
      </c>
      <c r="AU95" s="347">
        <f t="shared" si="358"/>
        <v>0</v>
      </c>
      <c r="AV95" s="349">
        <f t="shared" si="358"/>
        <v>0</v>
      </c>
      <c r="AW95" s="347">
        <f t="shared" ref="AW95:BH95" si="359">IFERROR((1+$K95)*AW79*$F79/12,0)</f>
        <v>0</v>
      </c>
      <c r="AX95" s="347">
        <f t="shared" si="359"/>
        <v>0</v>
      </c>
      <c r="AY95" s="347">
        <f t="shared" si="359"/>
        <v>0</v>
      </c>
      <c r="AZ95" s="347">
        <f t="shared" si="359"/>
        <v>0</v>
      </c>
      <c r="BA95" s="347">
        <f t="shared" si="359"/>
        <v>0</v>
      </c>
      <c r="BB95" s="347">
        <f t="shared" si="359"/>
        <v>16666.666666666668</v>
      </c>
      <c r="BC95" s="347">
        <f t="shared" si="359"/>
        <v>16666.666666666668</v>
      </c>
      <c r="BD95" s="347">
        <f t="shared" si="359"/>
        <v>16666.666666666668</v>
      </c>
      <c r="BE95" s="347">
        <f t="shared" si="359"/>
        <v>16666.666666666668</v>
      </c>
      <c r="BF95" s="347">
        <f t="shared" si="359"/>
        <v>16666.666666666668</v>
      </c>
      <c r="BG95" s="347">
        <f t="shared" si="359"/>
        <v>16666.666666666668</v>
      </c>
      <c r="BH95" s="349">
        <f t="shared" si="359"/>
        <v>16666.666666666668</v>
      </c>
      <c r="BI95" s="347">
        <f t="shared" ref="BI95:BT95" si="360">IFERROR((1+$L95)^2*BI79*$F79/12,0)</f>
        <v>16666.666666666668</v>
      </c>
      <c r="BJ95" s="347">
        <f t="shared" si="360"/>
        <v>16666.666666666668</v>
      </c>
      <c r="BK95" s="347">
        <f t="shared" si="360"/>
        <v>16666.666666666668</v>
      </c>
      <c r="BL95" s="347">
        <f t="shared" si="360"/>
        <v>16666.666666666668</v>
      </c>
      <c r="BM95" s="347">
        <f t="shared" si="360"/>
        <v>16666.666666666668</v>
      </c>
      <c r="BN95" s="347">
        <f t="shared" si="360"/>
        <v>16666.666666666668</v>
      </c>
      <c r="BO95" s="347">
        <f t="shared" si="360"/>
        <v>16666.666666666668</v>
      </c>
      <c r="BP95" s="347">
        <f t="shared" si="360"/>
        <v>16666.666666666668</v>
      </c>
      <c r="BQ95" s="347">
        <f t="shared" si="360"/>
        <v>16666.666666666668</v>
      </c>
      <c r="BR95" s="347">
        <f t="shared" si="360"/>
        <v>16666.666666666668</v>
      </c>
      <c r="BS95" s="347">
        <f t="shared" si="360"/>
        <v>33333.333333333336</v>
      </c>
      <c r="BT95" s="349">
        <f t="shared" si="360"/>
        <v>33333.333333333336</v>
      </c>
      <c r="BU95" s="347">
        <f t="shared" ref="BU95:CF95" si="361">IFERROR((1+$M95)^3*BU79*$F79/12,0)</f>
        <v>33333.333333333336</v>
      </c>
      <c r="BV95" s="347">
        <f t="shared" si="361"/>
        <v>33333.333333333336</v>
      </c>
      <c r="BW95" s="347">
        <f t="shared" si="361"/>
        <v>33333.333333333336</v>
      </c>
      <c r="BX95" s="347">
        <f t="shared" si="361"/>
        <v>33333.333333333336</v>
      </c>
      <c r="BY95" s="347">
        <f t="shared" si="361"/>
        <v>33333.333333333336</v>
      </c>
      <c r="BZ95" s="347">
        <f t="shared" si="361"/>
        <v>33333.333333333336</v>
      </c>
      <c r="CA95" s="347">
        <f t="shared" si="361"/>
        <v>83333.333333333328</v>
      </c>
      <c r="CB95" s="347">
        <f t="shared" si="361"/>
        <v>83333.333333333328</v>
      </c>
      <c r="CC95" s="347">
        <f t="shared" si="361"/>
        <v>83333.333333333328</v>
      </c>
      <c r="CD95" s="347">
        <f t="shared" si="361"/>
        <v>83333.333333333328</v>
      </c>
      <c r="CE95" s="347">
        <f t="shared" si="361"/>
        <v>83333.333333333328</v>
      </c>
      <c r="CF95" s="349">
        <f t="shared" si="361"/>
        <v>83333.333333333328</v>
      </c>
      <c r="CG95" s="347">
        <f t="shared" ref="CG95:CR95" si="362">IFERROR((1+$N95)^4*CG79*$F79/12,0)</f>
        <v>83333.333333333328</v>
      </c>
      <c r="CH95" s="347">
        <f t="shared" si="362"/>
        <v>83333.333333333328</v>
      </c>
      <c r="CI95" s="347">
        <f t="shared" si="362"/>
        <v>83333.333333333328</v>
      </c>
      <c r="CJ95" s="347">
        <f t="shared" si="362"/>
        <v>83333.333333333328</v>
      </c>
      <c r="CK95" s="347">
        <f t="shared" si="362"/>
        <v>83333.333333333328</v>
      </c>
      <c r="CL95" s="347">
        <f t="shared" si="362"/>
        <v>83333.333333333328</v>
      </c>
      <c r="CM95" s="347">
        <f t="shared" si="362"/>
        <v>83333.333333333328</v>
      </c>
      <c r="CN95" s="347">
        <f t="shared" si="362"/>
        <v>83333.333333333328</v>
      </c>
      <c r="CO95" s="347">
        <f t="shared" si="362"/>
        <v>83333.333333333328</v>
      </c>
      <c r="CP95" s="347">
        <f t="shared" si="362"/>
        <v>83333.333333333328</v>
      </c>
      <c r="CQ95" s="347">
        <f t="shared" si="362"/>
        <v>83333.333333333328</v>
      </c>
      <c r="CR95" s="349">
        <f t="shared" si="362"/>
        <v>83333.333333333328</v>
      </c>
      <c r="CS95" s="347">
        <f t="shared" ref="CS95:DD95" si="363">IFERROR((1+$O95)^5*CS79*$F79/12,0)</f>
        <v>83333.333333333328</v>
      </c>
      <c r="CT95" s="347">
        <f t="shared" si="363"/>
        <v>83333.333333333328</v>
      </c>
      <c r="CU95" s="347">
        <f t="shared" si="363"/>
        <v>83333.333333333328</v>
      </c>
      <c r="CV95" s="347">
        <f t="shared" si="363"/>
        <v>83333.333333333328</v>
      </c>
      <c r="CW95" s="347">
        <f t="shared" si="363"/>
        <v>83333.333333333328</v>
      </c>
      <c r="CX95" s="347">
        <f t="shared" si="363"/>
        <v>83333.333333333328</v>
      </c>
      <c r="CY95" s="347">
        <f t="shared" si="363"/>
        <v>83333.333333333328</v>
      </c>
      <c r="CZ95" s="347">
        <f t="shared" si="363"/>
        <v>83333.333333333328</v>
      </c>
      <c r="DA95" s="347">
        <f t="shared" si="363"/>
        <v>83333.333333333328</v>
      </c>
      <c r="DB95" s="347">
        <f t="shared" si="363"/>
        <v>83333.333333333328</v>
      </c>
      <c r="DC95" s="347">
        <f t="shared" si="363"/>
        <v>83333.333333333328</v>
      </c>
      <c r="DD95" s="349">
        <f t="shared" si="363"/>
        <v>83333.333333333328</v>
      </c>
    </row>
    <row r="96" spans="4:108" outlineLevel="1">
      <c r="D96" s="299"/>
      <c r="E96" s="433">
        <f t="shared" si="313"/>
        <v>0</v>
      </c>
      <c r="G96" s="421"/>
      <c r="H96" s="421"/>
      <c r="I96" s="372"/>
      <c r="J96" s="398"/>
      <c r="K96" s="525"/>
      <c r="L96" s="525"/>
      <c r="M96" s="525"/>
      <c r="N96" s="525"/>
      <c r="O96" s="525"/>
      <c r="Q96" s="346">
        <f t="shared" si="357"/>
        <v>0</v>
      </c>
      <c r="R96" s="347">
        <f t="shared" si="339"/>
        <v>0</v>
      </c>
      <c r="S96" s="347">
        <f t="shared" si="340"/>
        <v>0</v>
      </c>
      <c r="T96" s="347">
        <f t="shared" si="341"/>
        <v>0</v>
      </c>
      <c r="U96" s="347">
        <f t="shared" si="342"/>
        <v>0</v>
      </c>
      <c r="V96" s="347">
        <f t="shared" si="343"/>
        <v>0</v>
      </c>
      <c r="W96" s="347">
        <f t="shared" si="344"/>
        <v>0</v>
      </c>
      <c r="X96" s="434"/>
      <c r="Y96" s="346"/>
      <c r="Z96" s="346"/>
      <c r="AA96" s="346"/>
      <c r="AB96" s="346"/>
      <c r="AC96" s="346"/>
      <c r="AD96" s="346"/>
      <c r="AE96" s="346"/>
      <c r="AF96" s="346"/>
      <c r="AG96" s="346"/>
      <c r="AH96" s="346"/>
      <c r="AI96" s="346"/>
      <c r="AJ96" s="346"/>
      <c r="AK96" s="348">
        <f t="shared" ref="AK96:AV96" si="364">IFERROR(AK80*$F80/12,0)</f>
        <v>0</v>
      </c>
      <c r="AL96" s="347">
        <f t="shared" si="364"/>
        <v>0</v>
      </c>
      <c r="AM96" s="347">
        <f t="shared" si="364"/>
        <v>0</v>
      </c>
      <c r="AN96" s="347">
        <f t="shared" si="364"/>
        <v>0</v>
      </c>
      <c r="AO96" s="347">
        <f t="shared" si="364"/>
        <v>0</v>
      </c>
      <c r="AP96" s="347">
        <f t="shared" si="364"/>
        <v>0</v>
      </c>
      <c r="AQ96" s="347">
        <f t="shared" si="364"/>
        <v>0</v>
      </c>
      <c r="AR96" s="347">
        <f t="shared" si="364"/>
        <v>0</v>
      </c>
      <c r="AS96" s="347">
        <f t="shared" si="364"/>
        <v>0</v>
      </c>
      <c r="AT96" s="347">
        <f t="shared" si="364"/>
        <v>0</v>
      </c>
      <c r="AU96" s="347">
        <f t="shared" si="364"/>
        <v>0</v>
      </c>
      <c r="AV96" s="349">
        <f t="shared" si="364"/>
        <v>0</v>
      </c>
      <c r="AW96" s="347">
        <f t="shared" ref="AW96:BH96" si="365">IFERROR((1+$K96)*AW80*$F80/12,0)</f>
        <v>0</v>
      </c>
      <c r="AX96" s="347">
        <f t="shared" si="365"/>
        <v>0</v>
      </c>
      <c r="AY96" s="347">
        <f t="shared" si="365"/>
        <v>0</v>
      </c>
      <c r="AZ96" s="347">
        <f t="shared" si="365"/>
        <v>0</v>
      </c>
      <c r="BA96" s="347">
        <f t="shared" si="365"/>
        <v>0</v>
      </c>
      <c r="BB96" s="347">
        <f t="shared" si="365"/>
        <v>0</v>
      </c>
      <c r="BC96" s="347">
        <f t="shared" si="365"/>
        <v>0</v>
      </c>
      <c r="BD96" s="347">
        <f t="shared" si="365"/>
        <v>0</v>
      </c>
      <c r="BE96" s="347">
        <f t="shared" si="365"/>
        <v>0</v>
      </c>
      <c r="BF96" s="347">
        <f t="shared" si="365"/>
        <v>0</v>
      </c>
      <c r="BG96" s="347">
        <f t="shared" si="365"/>
        <v>0</v>
      </c>
      <c r="BH96" s="349">
        <f t="shared" si="365"/>
        <v>0</v>
      </c>
      <c r="BI96" s="347">
        <f t="shared" ref="BI96:BT96" si="366">IFERROR((1+$L96)^2*BI80*$F80/12,0)</f>
        <v>0</v>
      </c>
      <c r="BJ96" s="347">
        <f t="shared" si="366"/>
        <v>0</v>
      </c>
      <c r="BK96" s="347">
        <f t="shared" si="366"/>
        <v>0</v>
      </c>
      <c r="BL96" s="347">
        <f t="shared" si="366"/>
        <v>0</v>
      </c>
      <c r="BM96" s="347">
        <f t="shared" si="366"/>
        <v>0</v>
      </c>
      <c r="BN96" s="347">
        <f t="shared" si="366"/>
        <v>0</v>
      </c>
      <c r="BO96" s="347">
        <f t="shared" si="366"/>
        <v>0</v>
      </c>
      <c r="BP96" s="347">
        <f t="shared" si="366"/>
        <v>0</v>
      </c>
      <c r="BQ96" s="347">
        <f t="shared" si="366"/>
        <v>0</v>
      </c>
      <c r="BR96" s="347">
        <f t="shared" si="366"/>
        <v>0</v>
      </c>
      <c r="BS96" s="347">
        <f t="shared" si="366"/>
        <v>0</v>
      </c>
      <c r="BT96" s="349">
        <f t="shared" si="366"/>
        <v>0</v>
      </c>
      <c r="BU96" s="347">
        <f t="shared" ref="BU96:CF96" si="367">IFERROR((1+$M96)^3*BU80*$F80/12,0)</f>
        <v>0</v>
      </c>
      <c r="BV96" s="347">
        <f t="shared" si="367"/>
        <v>0</v>
      </c>
      <c r="BW96" s="347">
        <f t="shared" si="367"/>
        <v>0</v>
      </c>
      <c r="BX96" s="347">
        <f t="shared" si="367"/>
        <v>0</v>
      </c>
      <c r="BY96" s="347">
        <f t="shared" si="367"/>
        <v>0</v>
      </c>
      <c r="BZ96" s="347">
        <f t="shared" si="367"/>
        <v>0</v>
      </c>
      <c r="CA96" s="347">
        <f t="shared" si="367"/>
        <v>0</v>
      </c>
      <c r="CB96" s="347">
        <f t="shared" si="367"/>
        <v>0</v>
      </c>
      <c r="CC96" s="347">
        <f t="shared" si="367"/>
        <v>0</v>
      </c>
      <c r="CD96" s="347">
        <f t="shared" si="367"/>
        <v>0</v>
      </c>
      <c r="CE96" s="347">
        <f t="shared" si="367"/>
        <v>0</v>
      </c>
      <c r="CF96" s="349">
        <f t="shared" si="367"/>
        <v>0</v>
      </c>
      <c r="CG96" s="347">
        <f t="shared" ref="CG96:CR96" si="368">IFERROR((1+$N96)^4*CG80*$F80/12,0)</f>
        <v>0</v>
      </c>
      <c r="CH96" s="347">
        <f t="shared" si="368"/>
        <v>0</v>
      </c>
      <c r="CI96" s="347">
        <f t="shared" si="368"/>
        <v>0</v>
      </c>
      <c r="CJ96" s="347">
        <f t="shared" si="368"/>
        <v>0</v>
      </c>
      <c r="CK96" s="347">
        <f t="shared" si="368"/>
        <v>0</v>
      </c>
      <c r="CL96" s="347">
        <f t="shared" si="368"/>
        <v>0</v>
      </c>
      <c r="CM96" s="347">
        <f t="shared" si="368"/>
        <v>0</v>
      </c>
      <c r="CN96" s="347">
        <f t="shared" si="368"/>
        <v>0</v>
      </c>
      <c r="CO96" s="347">
        <f t="shared" si="368"/>
        <v>0</v>
      </c>
      <c r="CP96" s="347">
        <f t="shared" si="368"/>
        <v>0</v>
      </c>
      <c r="CQ96" s="347">
        <f t="shared" si="368"/>
        <v>0</v>
      </c>
      <c r="CR96" s="349">
        <f t="shared" si="368"/>
        <v>0</v>
      </c>
      <c r="CS96" s="347">
        <f t="shared" ref="CS96:DD96" si="369">IFERROR((1+$O96)^5*CS80*$F80/12,0)</f>
        <v>0</v>
      </c>
      <c r="CT96" s="347">
        <f t="shared" si="369"/>
        <v>0</v>
      </c>
      <c r="CU96" s="347">
        <f t="shared" si="369"/>
        <v>0</v>
      </c>
      <c r="CV96" s="347">
        <f t="shared" si="369"/>
        <v>0</v>
      </c>
      <c r="CW96" s="347">
        <f t="shared" si="369"/>
        <v>0</v>
      </c>
      <c r="CX96" s="347">
        <f t="shared" si="369"/>
        <v>0</v>
      </c>
      <c r="CY96" s="347">
        <f t="shared" si="369"/>
        <v>0</v>
      </c>
      <c r="CZ96" s="347">
        <f t="shared" si="369"/>
        <v>0</v>
      </c>
      <c r="DA96" s="347">
        <f t="shared" si="369"/>
        <v>0</v>
      </c>
      <c r="DB96" s="347">
        <f t="shared" si="369"/>
        <v>0</v>
      </c>
      <c r="DC96" s="347">
        <f t="shared" si="369"/>
        <v>0</v>
      </c>
      <c r="DD96" s="349">
        <f t="shared" si="369"/>
        <v>0</v>
      </c>
    </row>
    <row r="97" spans="3:108" outlineLevel="1">
      <c r="D97" s="299"/>
      <c r="E97" s="433">
        <f t="shared" si="313"/>
        <v>0</v>
      </c>
      <c r="G97" s="421"/>
      <c r="H97" s="421"/>
      <c r="I97" s="372"/>
      <c r="J97" s="398"/>
      <c r="K97" s="525"/>
      <c r="L97" s="525"/>
      <c r="M97" s="525"/>
      <c r="N97" s="525"/>
      <c r="O97" s="525"/>
      <c r="Q97" s="346">
        <f t="shared" si="357"/>
        <v>0</v>
      </c>
      <c r="R97" s="347">
        <f t="shared" si="339"/>
        <v>0</v>
      </c>
      <c r="S97" s="347">
        <f t="shared" si="340"/>
        <v>0</v>
      </c>
      <c r="T97" s="347">
        <f t="shared" si="341"/>
        <v>0</v>
      </c>
      <c r="U97" s="347">
        <f t="shared" si="342"/>
        <v>0</v>
      </c>
      <c r="V97" s="347">
        <f t="shared" si="343"/>
        <v>0</v>
      </c>
      <c r="W97" s="347">
        <f t="shared" si="344"/>
        <v>0</v>
      </c>
      <c r="X97" s="434"/>
      <c r="Y97" s="346"/>
      <c r="Z97" s="346"/>
      <c r="AA97" s="346"/>
      <c r="AB97" s="346"/>
      <c r="AC97" s="346"/>
      <c r="AD97" s="346"/>
      <c r="AE97" s="346"/>
      <c r="AF97" s="346"/>
      <c r="AG97" s="346"/>
      <c r="AH97" s="346"/>
      <c r="AI97" s="346"/>
      <c r="AJ97" s="346"/>
      <c r="AK97" s="348">
        <f t="shared" ref="AK97:AV97" si="370">IFERROR(AK81*$F81/12,0)</f>
        <v>0</v>
      </c>
      <c r="AL97" s="347">
        <f t="shared" si="370"/>
        <v>0</v>
      </c>
      <c r="AM97" s="347">
        <f t="shared" si="370"/>
        <v>0</v>
      </c>
      <c r="AN97" s="347">
        <f t="shared" si="370"/>
        <v>0</v>
      </c>
      <c r="AO97" s="347">
        <f t="shared" si="370"/>
        <v>0</v>
      </c>
      <c r="AP97" s="347">
        <f t="shared" si="370"/>
        <v>0</v>
      </c>
      <c r="AQ97" s="347">
        <f t="shared" si="370"/>
        <v>0</v>
      </c>
      <c r="AR97" s="347">
        <f t="shared" si="370"/>
        <v>0</v>
      </c>
      <c r="AS97" s="347">
        <f t="shared" si="370"/>
        <v>0</v>
      </c>
      <c r="AT97" s="347">
        <f t="shared" si="370"/>
        <v>0</v>
      </c>
      <c r="AU97" s="347">
        <f t="shared" si="370"/>
        <v>0</v>
      </c>
      <c r="AV97" s="349">
        <f t="shared" si="370"/>
        <v>0</v>
      </c>
      <c r="AW97" s="347">
        <f t="shared" ref="AW97:BH97" si="371">IFERROR((1+$K97)*AW81*$F81/12,0)</f>
        <v>0</v>
      </c>
      <c r="AX97" s="347">
        <f t="shared" si="371"/>
        <v>0</v>
      </c>
      <c r="AY97" s="347">
        <f t="shared" si="371"/>
        <v>0</v>
      </c>
      <c r="AZ97" s="347">
        <f t="shared" si="371"/>
        <v>0</v>
      </c>
      <c r="BA97" s="347">
        <f t="shared" si="371"/>
        <v>0</v>
      </c>
      <c r="BB97" s="347">
        <f t="shared" si="371"/>
        <v>0</v>
      </c>
      <c r="BC97" s="347">
        <f t="shared" si="371"/>
        <v>0</v>
      </c>
      <c r="BD97" s="347">
        <f t="shared" si="371"/>
        <v>0</v>
      </c>
      <c r="BE97" s="347">
        <f t="shared" si="371"/>
        <v>0</v>
      </c>
      <c r="BF97" s="347">
        <f t="shared" si="371"/>
        <v>0</v>
      </c>
      <c r="BG97" s="347">
        <f t="shared" si="371"/>
        <v>0</v>
      </c>
      <c r="BH97" s="349">
        <f t="shared" si="371"/>
        <v>0</v>
      </c>
      <c r="BI97" s="347">
        <f t="shared" ref="BI97:BT97" si="372">IFERROR((1+$L97)^2*BI81*$F81/12,0)</f>
        <v>0</v>
      </c>
      <c r="BJ97" s="347">
        <f t="shared" si="372"/>
        <v>0</v>
      </c>
      <c r="BK97" s="347">
        <f t="shared" si="372"/>
        <v>0</v>
      </c>
      <c r="BL97" s="347">
        <f t="shared" si="372"/>
        <v>0</v>
      </c>
      <c r="BM97" s="347">
        <f t="shared" si="372"/>
        <v>0</v>
      </c>
      <c r="BN97" s="347">
        <f t="shared" si="372"/>
        <v>0</v>
      </c>
      <c r="BO97" s="347">
        <f t="shared" si="372"/>
        <v>0</v>
      </c>
      <c r="BP97" s="347">
        <f t="shared" si="372"/>
        <v>0</v>
      </c>
      <c r="BQ97" s="347">
        <f t="shared" si="372"/>
        <v>0</v>
      </c>
      <c r="BR97" s="347">
        <f t="shared" si="372"/>
        <v>0</v>
      </c>
      <c r="BS97" s="347">
        <f t="shared" si="372"/>
        <v>0</v>
      </c>
      <c r="BT97" s="349">
        <f t="shared" si="372"/>
        <v>0</v>
      </c>
      <c r="BU97" s="347">
        <f t="shared" ref="BU97:CF97" si="373">IFERROR((1+$M97)^3*BU81*$F81/12,0)</f>
        <v>0</v>
      </c>
      <c r="BV97" s="347">
        <f t="shared" si="373"/>
        <v>0</v>
      </c>
      <c r="BW97" s="347">
        <f t="shared" si="373"/>
        <v>0</v>
      </c>
      <c r="BX97" s="347">
        <f t="shared" si="373"/>
        <v>0</v>
      </c>
      <c r="BY97" s="347">
        <f t="shared" si="373"/>
        <v>0</v>
      </c>
      <c r="BZ97" s="347">
        <f t="shared" si="373"/>
        <v>0</v>
      </c>
      <c r="CA97" s="347">
        <f t="shared" si="373"/>
        <v>0</v>
      </c>
      <c r="CB97" s="347">
        <f t="shared" si="373"/>
        <v>0</v>
      </c>
      <c r="CC97" s="347">
        <f t="shared" si="373"/>
        <v>0</v>
      </c>
      <c r="CD97" s="347">
        <f t="shared" si="373"/>
        <v>0</v>
      </c>
      <c r="CE97" s="347">
        <f t="shared" si="373"/>
        <v>0</v>
      </c>
      <c r="CF97" s="349">
        <f t="shared" si="373"/>
        <v>0</v>
      </c>
      <c r="CG97" s="347">
        <f t="shared" ref="CG97:CR97" si="374">IFERROR((1+$N97)^4*CG81*$F81/12,0)</f>
        <v>0</v>
      </c>
      <c r="CH97" s="347">
        <f t="shared" si="374"/>
        <v>0</v>
      </c>
      <c r="CI97" s="347">
        <f t="shared" si="374"/>
        <v>0</v>
      </c>
      <c r="CJ97" s="347">
        <f t="shared" si="374"/>
        <v>0</v>
      </c>
      <c r="CK97" s="347">
        <f t="shared" si="374"/>
        <v>0</v>
      </c>
      <c r="CL97" s="347">
        <f t="shared" si="374"/>
        <v>0</v>
      </c>
      <c r="CM97" s="347">
        <f t="shared" si="374"/>
        <v>0</v>
      </c>
      <c r="CN97" s="347">
        <f t="shared" si="374"/>
        <v>0</v>
      </c>
      <c r="CO97" s="347">
        <f t="shared" si="374"/>
        <v>0</v>
      </c>
      <c r="CP97" s="347">
        <f t="shared" si="374"/>
        <v>0</v>
      </c>
      <c r="CQ97" s="347">
        <f t="shared" si="374"/>
        <v>0</v>
      </c>
      <c r="CR97" s="349">
        <f t="shared" si="374"/>
        <v>0</v>
      </c>
      <c r="CS97" s="347">
        <f t="shared" ref="CS97:DD97" si="375">IFERROR((1+$O97)^5*CS81*$F81/12,0)</f>
        <v>0</v>
      </c>
      <c r="CT97" s="347">
        <f t="shared" si="375"/>
        <v>0</v>
      </c>
      <c r="CU97" s="347">
        <f t="shared" si="375"/>
        <v>0</v>
      </c>
      <c r="CV97" s="347">
        <f t="shared" si="375"/>
        <v>0</v>
      </c>
      <c r="CW97" s="347">
        <f t="shared" si="375"/>
        <v>0</v>
      </c>
      <c r="CX97" s="347">
        <f t="shared" si="375"/>
        <v>0</v>
      </c>
      <c r="CY97" s="347">
        <f t="shared" si="375"/>
        <v>0</v>
      </c>
      <c r="CZ97" s="347">
        <f t="shared" si="375"/>
        <v>0</v>
      </c>
      <c r="DA97" s="347">
        <f t="shared" si="375"/>
        <v>0</v>
      </c>
      <c r="DB97" s="347">
        <f t="shared" si="375"/>
        <v>0</v>
      </c>
      <c r="DC97" s="347">
        <f t="shared" si="375"/>
        <v>0</v>
      </c>
      <c r="DD97" s="349">
        <f t="shared" si="375"/>
        <v>0</v>
      </c>
    </row>
    <row r="98" spans="3:108" s="340" customFormat="1" outlineLevel="1">
      <c r="C98" s="299"/>
      <c r="D98" s="299"/>
      <c r="E98" s="332" t="s">
        <v>204</v>
      </c>
      <c r="F98" s="333"/>
      <c r="G98" s="333"/>
      <c r="H98" s="333"/>
      <c r="I98" s="334"/>
      <c r="J98" s="332"/>
      <c r="K98" s="332"/>
      <c r="L98" s="332"/>
      <c r="M98" s="332"/>
      <c r="N98" s="332"/>
      <c r="O98" s="332"/>
      <c r="Q98" s="335">
        <f>SUM(Y98:AJ98)</f>
        <v>0</v>
      </c>
      <c r="R98" s="336">
        <f>SUM(AK98:AV98)</f>
        <v>547916.66666666674</v>
      </c>
      <c r="S98" s="336">
        <f>SUM(AW98:BH98)</f>
        <v>3161500</v>
      </c>
      <c r="T98" s="336">
        <f>SUM(BI98:BT98)</f>
        <v>6104976.0000000009</v>
      </c>
      <c r="U98" s="336">
        <f>SUM(BU98:CF98)</f>
        <v>12051273.306666669</v>
      </c>
      <c r="V98" s="336">
        <f>SUM(CG98:CR98)</f>
        <v>23010370.214400001</v>
      </c>
      <c r="W98" s="336">
        <f>SUM(CS98:DD98)</f>
        <v>34215566.955349341</v>
      </c>
      <c r="X98" s="337"/>
      <c r="Y98" s="335">
        <f t="shared" ref="Y98:BD98" si="376">SUM(Y86:Y97)</f>
        <v>0</v>
      </c>
      <c r="Z98" s="335">
        <f t="shared" si="376"/>
        <v>0</v>
      </c>
      <c r="AA98" s="335">
        <f t="shared" si="376"/>
        <v>0</v>
      </c>
      <c r="AB98" s="335">
        <f t="shared" si="376"/>
        <v>0</v>
      </c>
      <c r="AC98" s="335">
        <f t="shared" si="376"/>
        <v>0</v>
      </c>
      <c r="AD98" s="335">
        <f t="shared" si="376"/>
        <v>0</v>
      </c>
      <c r="AE98" s="335">
        <f t="shared" si="376"/>
        <v>0</v>
      </c>
      <c r="AF98" s="335">
        <f t="shared" si="376"/>
        <v>0</v>
      </c>
      <c r="AG98" s="335">
        <f t="shared" si="376"/>
        <v>0</v>
      </c>
      <c r="AH98" s="335">
        <f t="shared" si="376"/>
        <v>0</v>
      </c>
      <c r="AI98" s="335">
        <f t="shared" si="376"/>
        <v>0</v>
      </c>
      <c r="AJ98" s="335">
        <f t="shared" si="376"/>
        <v>0</v>
      </c>
      <c r="AK98" s="338">
        <f t="shared" si="376"/>
        <v>0</v>
      </c>
      <c r="AL98" s="336">
        <f t="shared" si="376"/>
        <v>0</v>
      </c>
      <c r="AM98" s="336">
        <f t="shared" si="376"/>
        <v>0</v>
      </c>
      <c r="AN98" s="336">
        <f t="shared" si="376"/>
        <v>0</v>
      </c>
      <c r="AO98" s="336">
        <f t="shared" si="376"/>
        <v>0</v>
      </c>
      <c r="AP98" s="336">
        <f t="shared" si="376"/>
        <v>0</v>
      </c>
      <c r="AQ98" s="336">
        <f t="shared" si="376"/>
        <v>0</v>
      </c>
      <c r="AR98" s="336">
        <f t="shared" si="376"/>
        <v>67083.333333333343</v>
      </c>
      <c r="AS98" s="336">
        <f t="shared" si="376"/>
        <v>94166.666666666672</v>
      </c>
      <c r="AT98" s="336">
        <f t="shared" si="376"/>
        <v>119166.66666666667</v>
      </c>
      <c r="AU98" s="336">
        <f t="shared" si="376"/>
        <v>133750</v>
      </c>
      <c r="AV98" s="339">
        <f t="shared" si="376"/>
        <v>133750</v>
      </c>
      <c r="AW98" s="336">
        <f t="shared" si="376"/>
        <v>154983.33333333334</v>
      </c>
      <c r="AX98" s="336">
        <f t="shared" si="376"/>
        <v>185316.66666666666</v>
      </c>
      <c r="AY98" s="336">
        <f t="shared" si="376"/>
        <v>197016.66666666666</v>
      </c>
      <c r="AZ98" s="336">
        <f t="shared" si="376"/>
        <v>205566.66666666666</v>
      </c>
      <c r="BA98" s="336">
        <f t="shared" si="376"/>
        <v>235900</v>
      </c>
      <c r="BB98" s="336">
        <f t="shared" si="376"/>
        <v>303150</v>
      </c>
      <c r="BC98" s="336">
        <f t="shared" si="376"/>
        <v>303150</v>
      </c>
      <c r="BD98" s="336">
        <f t="shared" si="376"/>
        <v>303150</v>
      </c>
      <c r="BE98" s="336">
        <f t="shared" ref="BE98:CJ98" si="377">SUM(BE86:BE97)</f>
        <v>303150</v>
      </c>
      <c r="BF98" s="336">
        <f t="shared" si="377"/>
        <v>303150</v>
      </c>
      <c r="BG98" s="336">
        <f t="shared" si="377"/>
        <v>333483.33333333337</v>
      </c>
      <c r="BH98" s="339">
        <f t="shared" si="377"/>
        <v>333483.33333333337</v>
      </c>
      <c r="BI98" s="336">
        <f t="shared" si="377"/>
        <v>352995.33333333337</v>
      </c>
      <c r="BJ98" s="336">
        <f t="shared" si="377"/>
        <v>370005.33333333337</v>
      </c>
      <c r="BK98" s="336">
        <f t="shared" si="377"/>
        <v>412287.33333333337</v>
      </c>
      <c r="BL98" s="336">
        <f t="shared" si="377"/>
        <v>429297.33333333337</v>
      </c>
      <c r="BM98" s="336">
        <f t="shared" si="377"/>
        <v>446307.33333333337</v>
      </c>
      <c r="BN98" s="336">
        <f t="shared" si="377"/>
        <v>492484</v>
      </c>
      <c r="BO98" s="336">
        <f t="shared" si="377"/>
        <v>522130</v>
      </c>
      <c r="BP98" s="336">
        <f t="shared" si="377"/>
        <v>539140</v>
      </c>
      <c r="BQ98" s="336">
        <f t="shared" si="377"/>
        <v>578023.33333333337</v>
      </c>
      <c r="BR98" s="336">
        <f t="shared" si="377"/>
        <v>609616.66666666663</v>
      </c>
      <c r="BS98" s="336">
        <f t="shared" si="377"/>
        <v>676344.66666666674</v>
      </c>
      <c r="BT98" s="339">
        <f t="shared" si="377"/>
        <v>676344.66666666674</v>
      </c>
      <c r="BU98" s="336">
        <f t="shared" si="377"/>
        <v>716118.90666666685</v>
      </c>
      <c r="BV98" s="336">
        <f t="shared" si="377"/>
        <v>723992.10666666692</v>
      </c>
      <c r="BW98" s="336">
        <f t="shared" si="377"/>
        <v>764819.44000000006</v>
      </c>
      <c r="BX98" s="336">
        <f t="shared" si="377"/>
        <v>805646.77333333343</v>
      </c>
      <c r="BY98" s="336">
        <f t="shared" si="377"/>
        <v>838600.90666666685</v>
      </c>
      <c r="BZ98" s="336">
        <f t="shared" si="377"/>
        <v>871555.04000000015</v>
      </c>
      <c r="CA98" s="336">
        <f t="shared" si="377"/>
        <v>1027992.3733333335</v>
      </c>
      <c r="CB98" s="336">
        <f t="shared" si="377"/>
        <v>1093900.6400000001</v>
      </c>
      <c r="CC98" s="336">
        <f t="shared" si="377"/>
        <v>1183428.5066666666</v>
      </c>
      <c r="CD98" s="336">
        <f t="shared" si="377"/>
        <v>1272956.3733333333</v>
      </c>
      <c r="CE98" s="336">
        <f t="shared" si="377"/>
        <v>1376131.12</v>
      </c>
      <c r="CF98" s="339">
        <f t="shared" si="377"/>
        <v>1376131.12</v>
      </c>
      <c r="CG98" s="336">
        <f t="shared" si="377"/>
        <v>1506574.2976000002</v>
      </c>
      <c r="CH98" s="336">
        <f t="shared" si="377"/>
        <v>1575421.8922666665</v>
      </c>
      <c r="CI98" s="336">
        <f t="shared" si="377"/>
        <v>1644269.4869333336</v>
      </c>
      <c r="CJ98" s="336">
        <f t="shared" si="377"/>
        <v>1721620.1376000002</v>
      </c>
      <c r="CK98" s="336">
        <f t="shared" ref="CK98:DD98" si="378">SUM(CK86:CK97)</f>
        <v>1813709.4186666666</v>
      </c>
      <c r="CL98" s="336">
        <f t="shared" si="378"/>
        <v>1908066.1813333337</v>
      </c>
      <c r="CM98" s="336">
        <f t="shared" si="378"/>
        <v>1976913.7760000003</v>
      </c>
      <c r="CN98" s="336">
        <f t="shared" si="378"/>
        <v>2054264.426666667</v>
      </c>
      <c r="CO98" s="336">
        <f t="shared" si="378"/>
        <v>2131615.0773333339</v>
      </c>
      <c r="CP98" s="336">
        <f t="shared" si="378"/>
        <v>2225971.8400000003</v>
      </c>
      <c r="CQ98" s="336">
        <f t="shared" si="378"/>
        <v>2225971.8400000003</v>
      </c>
      <c r="CR98" s="339">
        <f t="shared" si="378"/>
        <v>2225971.8400000003</v>
      </c>
      <c r="CS98" s="336">
        <f t="shared" si="378"/>
        <v>2349549.5872000009</v>
      </c>
      <c r="CT98" s="336">
        <f t="shared" si="378"/>
        <v>2446672.6774186674</v>
      </c>
      <c r="CU98" s="336">
        <f t="shared" si="378"/>
        <v>2543795.7676373334</v>
      </c>
      <c r="CV98" s="336">
        <f t="shared" si="378"/>
        <v>2640918.8578560003</v>
      </c>
      <c r="CW98" s="336">
        <f t="shared" si="378"/>
        <v>2738041.9480746668</v>
      </c>
      <c r="CX98" s="336">
        <f t="shared" si="378"/>
        <v>2837613.9184213341</v>
      </c>
      <c r="CY98" s="336">
        <f t="shared" si="378"/>
        <v>2918819.2878080006</v>
      </c>
      <c r="CZ98" s="336">
        <f t="shared" si="378"/>
        <v>3000024.6571946675</v>
      </c>
      <c r="DA98" s="336">
        <f t="shared" si="378"/>
        <v>3081230.026581334</v>
      </c>
      <c r="DB98" s="336">
        <f t="shared" si="378"/>
        <v>3153252.0954880007</v>
      </c>
      <c r="DC98" s="336">
        <f t="shared" si="378"/>
        <v>3225274.1643946678</v>
      </c>
      <c r="DD98" s="339">
        <f t="shared" si="378"/>
        <v>3280373.9672746677</v>
      </c>
    </row>
    <row r="99" spans="3:108" s="340" customFormat="1" outlineLevel="1">
      <c r="C99" s="299"/>
      <c r="D99" s="299"/>
      <c r="E99" s="332"/>
      <c r="F99" s="333"/>
      <c r="G99" s="333"/>
      <c r="H99" s="333"/>
      <c r="I99" s="334"/>
      <c r="J99" s="332"/>
      <c r="K99" s="332"/>
      <c r="L99" s="332"/>
      <c r="M99" s="332"/>
      <c r="N99" s="332"/>
      <c r="O99" s="332"/>
      <c r="Q99" s="335"/>
      <c r="R99" s="336"/>
      <c r="S99" s="336"/>
      <c r="T99" s="336"/>
      <c r="U99" s="336"/>
      <c r="V99" s="336"/>
      <c r="W99" s="336"/>
      <c r="X99" s="337"/>
      <c r="Y99" s="335"/>
      <c r="Z99" s="335"/>
      <c r="AA99" s="335"/>
      <c r="AB99" s="335"/>
      <c r="AC99" s="335"/>
      <c r="AD99" s="335"/>
      <c r="AE99" s="335"/>
      <c r="AF99" s="335"/>
      <c r="AG99" s="335"/>
      <c r="AH99" s="335"/>
      <c r="AI99" s="335"/>
      <c r="AJ99" s="335"/>
      <c r="AK99" s="338"/>
      <c r="AL99" s="336"/>
      <c r="AM99" s="336"/>
      <c r="AN99" s="336"/>
      <c r="AO99" s="336"/>
      <c r="AP99" s="336"/>
      <c r="AQ99" s="336"/>
      <c r="AR99" s="336"/>
      <c r="AS99" s="336"/>
      <c r="AT99" s="336"/>
      <c r="AU99" s="336"/>
      <c r="AV99" s="339"/>
      <c r="AW99" s="336"/>
      <c r="AX99" s="336"/>
      <c r="AY99" s="336"/>
      <c r="AZ99" s="336"/>
      <c r="BA99" s="336"/>
      <c r="BB99" s="336"/>
      <c r="BC99" s="336"/>
      <c r="BD99" s="336"/>
      <c r="BE99" s="336"/>
      <c r="BF99" s="336"/>
      <c r="BG99" s="336"/>
      <c r="BH99" s="339"/>
      <c r="BI99" s="336"/>
      <c r="BJ99" s="336"/>
      <c r="BK99" s="336"/>
      <c r="BL99" s="336"/>
      <c r="BM99" s="336"/>
      <c r="BN99" s="336"/>
      <c r="BO99" s="336"/>
      <c r="BP99" s="336"/>
      <c r="BQ99" s="336"/>
      <c r="BR99" s="336"/>
      <c r="BS99" s="336"/>
      <c r="BT99" s="339"/>
      <c r="BU99" s="336"/>
      <c r="BV99" s="336"/>
      <c r="BW99" s="336"/>
      <c r="BX99" s="336"/>
      <c r="BY99" s="336"/>
      <c r="BZ99" s="336"/>
      <c r="CA99" s="336"/>
      <c r="CB99" s="336"/>
      <c r="CC99" s="336"/>
      <c r="CD99" s="336"/>
      <c r="CE99" s="336"/>
      <c r="CF99" s="339"/>
      <c r="CG99" s="336"/>
      <c r="CH99" s="336"/>
      <c r="CI99" s="336"/>
      <c r="CJ99" s="336"/>
      <c r="CK99" s="336"/>
      <c r="CL99" s="336"/>
      <c r="CM99" s="336"/>
      <c r="CN99" s="336"/>
      <c r="CO99" s="336"/>
      <c r="CP99" s="336"/>
      <c r="CQ99" s="336"/>
      <c r="CR99" s="339"/>
      <c r="CS99" s="336"/>
      <c r="CT99" s="336"/>
      <c r="CU99" s="336"/>
      <c r="CV99" s="336"/>
      <c r="CW99" s="336"/>
      <c r="CX99" s="336"/>
      <c r="CY99" s="336"/>
      <c r="CZ99" s="336"/>
      <c r="DA99" s="336"/>
      <c r="DB99" s="336"/>
      <c r="DC99" s="336"/>
      <c r="DD99" s="339"/>
    </row>
    <row r="100" spans="3:108" ht="13.25" customHeight="1" outlineLevel="1">
      <c r="D100" s="299"/>
      <c r="E100" s="436" t="s">
        <v>29</v>
      </c>
      <c r="I100" s="341"/>
      <c r="Q100" s="341"/>
      <c r="Y100" s="341"/>
      <c r="Z100" s="341"/>
      <c r="AA100" s="341"/>
      <c r="AB100" s="341"/>
      <c r="AC100" s="341"/>
      <c r="AD100" s="341"/>
      <c r="AE100" s="341"/>
      <c r="AF100" s="341"/>
      <c r="AG100" s="341"/>
      <c r="AH100" s="341"/>
      <c r="AI100" s="341"/>
      <c r="AJ100" s="341"/>
      <c r="AK100" s="342"/>
      <c r="AL100" s="300"/>
      <c r="AM100" s="300"/>
      <c r="AN100" s="300"/>
      <c r="AO100" s="300"/>
      <c r="AP100" s="300"/>
      <c r="AQ100" s="300"/>
      <c r="AR100" s="300"/>
      <c r="AS100" s="300"/>
      <c r="AT100" s="300"/>
      <c r="AU100" s="300"/>
      <c r="AV100" s="343"/>
      <c r="AW100" s="300"/>
      <c r="AX100" s="300"/>
      <c r="AY100" s="300"/>
      <c r="AZ100" s="300"/>
      <c r="BA100" s="300"/>
      <c r="BB100" s="300"/>
      <c r="BC100" s="300"/>
      <c r="BD100" s="300"/>
      <c r="BE100" s="300"/>
      <c r="BF100" s="300"/>
      <c r="BG100" s="300"/>
      <c r="BH100" s="343"/>
      <c r="BI100" s="300"/>
      <c r="BJ100" s="300"/>
      <c r="BK100" s="300"/>
      <c r="BL100" s="300"/>
      <c r="BM100" s="300"/>
      <c r="BN100" s="300"/>
      <c r="BO100" s="300"/>
      <c r="BP100" s="300"/>
      <c r="BQ100" s="300"/>
      <c r="BR100" s="300"/>
      <c r="BS100" s="300"/>
      <c r="BT100" s="343"/>
      <c r="BU100" s="300"/>
      <c r="BV100" s="300"/>
      <c r="BW100" s="300"/>
      <c r="BX100" s="300"/>
      <c r="BY100" s="300"/>
      <c r="BZ100" s="300"/>
      <c r="CA100" s="300"/>
      <c r="CB100" s="300"/>
      <c r="CC100" s="300"/>
      <c r="CD100" s="300"/>
      <c r="CE100" s="300"/>
      <c r="CF100" s="343"/>
      <c r="CG100" s="300"/>
      <c r="CH100" s="300"/>
      <c r="CI100" s="300"/>
      <c r="CJ100" s="300"/>
      <c r="CK100" s="300"/>
      <c r="CL100" s="300"/>
      <c r="CM100" s="300"/>
      <c r="CN100" s="300"/>
      <c r="CO100" s="300"/>
      <c r="CP100" s="300"/>
      <c r="CQ100" s="300"/>
      <c r="CR100" s="343"/>
      <c r="CS100" s="300"/>
      <c r="CT100" s="300"/>
      <c r="CU100" s="300"/>
      <c r="CV100" s="300"/>
      <c r="CW100" s="300"/>
      <c r="CX100" s="300"/>
      <c r="CY100" s="300"/>
      <c r="CZ100" s="300"/>
      <c r="DA100" s="300"/>
      <c r="DB100" s="300"/>
      <c r="DC100" s="300"/>
      <c r="DD100" s="343"/>
    </row>
    <row r="101" spans="3:108" ht="13.25" customHeight="1" outlineLevel="1">
      <c r="D101" s="299"/>
      <c r="E101" s="437" t="s">
        <v>200</v>
      </c>
      <c r="F101" s="438" t="s">
        <v>30</v>
      </c>
      <c r="G101" s="438"/>
      <c r="H101" s="438"/>
      <c r="I101" s="341"/>
      <c r="Q101" s="346">
        <f t="shared" ref="Q101:Q105" si="379">SUM(Y101:AJ101)</f>
        <v>0</v>
      </c>
      <c r="R101" s="347">
        <f t="shared" ref="R101:R119" si="380">SUM(AK101:AV101)</f>
        <v>547916.66666666674</v>
      </c>
      <c r="S101" s="347">
        <f t="shared" ref="S101:S119" si="381">SUM(AW101:BH101)</f>
        <v>3044833.333333333</v>
      </c>
      <c r="T101" s="347">
        <f t="shared" ref="T101:T119" si="382">SUM(BI101:BT101)</f>
        <v>5871642.666666667</v>
      </c>
      <c r="U101" s="347">
        <f t="shared" ref="U101:U119" si="383">SUM(BU101:CF101)</f>
        <v>11351273.306666669</v>
      </c>
      <c r="V101" s="347">
        <f t="shared" ref="V101:V119" si="384">SUM(CG101:CR101)</f>
        <v>22010370.214400005</v>
      </c>
      <c r="W101" s="347">
        <f t="shared" ref="W101:W119" si="385">SUM(CS101:DD101)</f>
        <v>33215566.955349337</v>
      </c>
      <c r="Y101" s="439"/>
      <c r="Z101" s="440"/>
      <c r="AA101" s="440"/>
      <c r="AB101" s="440"/>
      <c r="AC101" s="440"/>
      <c r="AD101" s="440"/>
      <c r="AE101" s="440"/>
      <c r="AF101" s="440"/>
      <c r="AG101" s="440"/>
      <c r="AH101" s="440"/>
      <c r="AI101" s="440"/>
      <c r="AJ101" s="440"/>
      <c r="AK101" s="441">
        <f t="shared" ref="AK101:BP101" si="386">SUM(AK86:AK93)</f>
        <v>0</v>
      </c>
      <c r="AL101" s="442">
        <f t="shared" si="386"/>
        <v>0</v>
      </c>
      <c r="AM101" s="442">
        <f t="shared" si="386"/>
        <v>0</v>
      </c>
      <c r="AN101" s="442">
        <f t="shared" si="386"/>
        <v>0</v>
      </c>
      <c r="AO101" s="442">
        <f t="shared" si="386"/>
        <v>0</v>
      </c>
      <c r="AP101" s="442">
        <f t="shared" si="386"/>
        <v>0</v>
      </c>
      <c r="AQ101" s="442">
        <f t="shared" si="386"/>
        <v>0</v>
      </c>
      <c r="AR101" s="442">
        <f t="shared" si="386"/>
        <v>67083.333333333343</v>
      </c>
      <c r="AS101" s="442">
        <f t="shared" si="386"/>
        <v>94166.666666666672</v>
      </c>
      <c r="AT101" s="442">
        <f t="shared" si="386"/>
        <v>119166.66666666667</v>
      </c>
      <c r="AU101" s="442">
        <f t="shared" si="386"/>
        <v>133750</v>
      </c>
      <c r="AV101" s="443">
        <f t="shared" si="386"/>
        <v>133750</v>
      </c>
      <c r="AW101" s="442">
        <f t="shared" si="386"/>
        <v>154983.33333333334</v>
      </c>
      <c r="AX101" s="442">
        <f t="shared" si="386"/>
        <v>185316.66666666666</v>
      </c>
      <c r="AY101" s="442">
        <f t="shared" si="386"/>
        <v>197016.66666666666</v>
      </c>
      <c r="AZ101" s="442">
        <f t="shared" si="386"/>
        <v>205566.66666666666</v>
      </c>
      <c r="BA101" s="442">
        <f t="shared" si="386"/>
        <v>235900</v>
      </c>
      <c r="BB101" s="442">
        <f t="shared" si="386"/>
        <v>286483.33333333331</v>
      </c>
      <c r="BC101" s="442">
        <f t="shared" si="386"/>
        <v>286483.33333333331</v>
      </c>
      <c r="BD101" s="442">
        <f t="shared" si="386"/>
        <v>286483.33333333331</v>
      </c>
      <c r="BE101" s="442">
        <f t="shared" si="386"/>
        <v>286483.33333333331</v>
      </c>
      <c r="BF101" s="442">
        <f t="shared" si="386"/>
        <v>286483.33333333331</v>
      </c>
      <c r="BG101" s="442">
        <f t="shared" si="386"/>
        <v>316816.66666666669</v>
      </c>
      <c r="BH101" s="443">
        <f t="shared" si="386"/>
        <v>316816.66666666669</v>
      </c>
      <c r="BI101" s="442">
        <f t="shared" si="386"/>
        <v>336328.66666666669</v>
      </c>
      <c r="BJ101" s="442">
        <f t="shared" si="386"/>
        <v>353338.66666666669</v>
      </c>
      <c r="BK101" s="442">
        <f t="shared" si="386"/>
        <v>395620.66666666669</v>
      </c>
      <c r="BL101" s="442">
        <f t="shared" si="386"/>
        <v>412630.66666666669</v>
      </c>
      <c r="BM101" s="442">
        <f t="shared" si="386"/>
        <v>429640.66666666669</v>
      </c>
      <c r="BN101" s="442">
        <f t="shared" si="386"/>
        <v>475817.33333333331</v>
      </c>
      <c r="BO101" s="442">
        <f t="shared" si="386"/>
        <v>505463.33333333331</v>
      </c>
      <c r="BP101" s="442">
        <f t="shared" si="386"/>
        <v>522473.33333333331</v>
      </c>
      <c r="BQ101" s="442">
        <f t="shared" ref="BQ101:CV101" si="387">SUM(BQ86:BQ93)</f>
        <v>561356.66666666674</v>
      </c>
      <c r="BR101" s="442">
        <f t="shared" si="387"/>
        <v>592950</v>
      </c>
      <c r="BS101" s="442">
        <f t="shared" si="387"/>
        <v>643011.33333333337</v>
      </c>
      <c r="BT101" s="443">
        <f t="shared" si="387"/>
        <v>643011.33333333337</v>
      </c>
      <c r="BU101" s="442">
        <f t="shared" si="387"/>
        <v>682785.57333333348</v>
      </c>
      <c r="BV101" s="442">
        <f t="shared" si="387"/>
        <v>690658.77333333355</v>
      </c>
      <c r="BW101" s="442">
        <f t="shared" si="387"/>
        <v>731486.10666666669</v>
      </c>
      <c r="BX101" s="442">
        <f t="shared" si="387"/>
        <v>772313.44000000006</v>
      </c>
      <c r="BY101" s="442">
        <f t="shared" si="387"/>
        <v>805267.57333333348</v>
      </c>
      <c r="BZ101" s="442">
        <f t="shared" si="387"/>
        <v>838221.70666666678</v>
      </c>
      <c r="CA101" s="442">
        <f t="shared" si="387"/>
        <v>944659.04000000015</v>
      </c>
      <c r="CB101" s="442">
        <f t="shared" si="387"/>
        <v>1010567.3066666669</v>
      </c>
      <c r="CC101" s="442">
        <f t="shared" si="387"/>
        <v>1100095.1733333333</v>
      </c>
      <c r="CD101" s="442">
        <f t="shared" si="387"/>
        <v>1189623.04</v>
      </c>
      <c r="CE101" s="442">
        <f t="shared" si="387"/>
        <v>1292797.7866666669</v>
      </c>
      <c r="CF101" s="443">
        <f t="shared" si="387"/>
        <v>1292797.7866666669</v>
      </c>
      <c r="CG101" s="442">
        <f t="shared" si="387"/>
        <v>1423240.9642666669</v>
      </c>
      <c r="CH101" s="442">
        <f t="shared" si="387"/>
        <v>1492088.5589333333</v>
      </c>
      <c r="CI101" s="442">
        <f t="shared" si="387"/>
        <v>1560936.1536000003</v>
      </c>
      <c r="CJ101" s="442">
        <f t="shared" si="387"/>
        <v>1638286.804266667</v>
      </c>
      <c r="CK101" s="442">
        <f t="shared" si="387"/>
        <v>1730376.0853333334</v>
      </c>
      <c r="CL101" s="442">
        <f t="shared" si="387"/>
        <v>1824732.8480000005</v>
      </c>
      <c r="CM101" s="442">
        <f t="shared" si="387"/>
        <v>1893580.442666667</v>
      </c>
      <c r="CN101" s="442">
        <f t="shared" si="387"/>
        <v>1970931.0933333337</v>
      </c>
      <c r="CO101" s="442">
        <f t="shared" si="387"/>
        <v>2048281.7440000004</v>
      </c>
      <c r="CP101" s="442">
        <f t="shared" si="387"/>
        <v>2142638.5066666668</v>
      </c>
      <c r="CQ101" s="442">
        <f t="shared" si="387"/>
        <v>2142638.5066666668</v>
      </c>
      <c r="CR101" s="443">
        <f t="shared" si="387"/>
        <v>2142638.5066666668</v>
      </c>
      <c r="CS101" s="442">
        <f t="shared" si="387"/>
        <v>2266216.2538666674</v>
      </c>
      <c r="CT101" s="442">
        <f t="shared" si="387"/>
        <v>2363339.3440853339</v>
      </c>
      <c r="CU101" s="442">
        <f t="shared" si="387"/>
        <v>2460462.4343039999</v>
      </c>
      <c r="CV101" s="442">
        <f t="shared" si="387"/>
        <v>2557585.5245226668</v>
      </c>
      <c r="CW101" s="442">
        <f t="shared" ref="CW101:DD101" si="388">SUM(CW86:CW93)</f>
        <v>2654708.6147413333</v>
      </c>
      <c r="CX101" s="442">
        <f t="shared" si="388"/>
        <v>2754280.5850880006</v>
      </c>
      <c r="CY101" s="442">
        <f t="shared" si="388"/>
        <v>2835485.9544746671</v>
      </c>
      <c r="CZ101" s="442">
        <f t="shared" si="388"/>
        <v>2916691.323861334</v>
      </c>
      <c r="DA101" s="442">
        <f t="shared" si="388"/>
        <v>2997896.6932480005</v>
      </c>
      <c r="DB101" s="442">
        <f t="shared" si="388"/>
        <v>3069918.7621546672</v>
      </c>
      <c r="DC101" s="442">
        <f t="shared" si="388"/>
        <v>3141940.8310613343</v>
      </c>
      <c r="DD101" s="443">
        <f t="shared" si="388"/>
        <v>3197040.6339413342</v>
      </c>
    </row>
    <row r="102" spans="3:108" ht="13.25" customHeight="1" outlineLevel="1">
      <c r="E102" s="437" t="s">
        <v>31</v>
      </c>
      <c r="F102" s="301" t="s">
        <v>31</v>
      </c>
      <c r="I102" s="444">
        <v>0</v>
      </c>
      <c r="J102" s="526">
        <v>0.1</v>
      </c>
      <c r="K102" s="526">
        <v>0.1</v>
      </c>
      <c r="L102" s="526">
        <v>0.1</v>
      </c>
      <c r="M102" s="526">
        <v>0.1</v>
      </c>
      <c r="N102" s="526">
        <v>0.1</v>
      </c>
      <c r="O102" s="526">
        <v>0.1</v>
      </c>
      <c r="Q102" s="346">
        <f t="shared" si="379"/>
        <v>0</v>
      </c>
      <c r="R102" s="347">
        <f t="shared" si="380"/>
        <v>54791.666666666679</v>
      </c>
      <c r="S102" s="347">
        <f t="shared" si="381"/>
        <v>304483.33333333331</v>
      </c>
      <c r="T102" s="347">
        <f t="shared" si="382"/>
        <v>587164.26666666672</v>
      </c>
      <c r="U102" s="347">
        <f t="shared" si="383"/>
        <v>1135127.3306666669</v>
      </c>
      <c r="V102" s="347">
        <f>SUM(CG102:CR102)</f>
        <v>2201037.0214400007</v>
      </c>
      <c r="W102" s="347">
        <f t="shared" si="385"/>
        <v>3321556.6955349338</v>
      </c>
      <c r="Y102" s="399"/>
      <c r="Z102" s="399"/>
      <c r="AA102" s="399"/>
      <c r="AB102" s="399"/>
      <c r="AC102" s="399"/>
      <c r="AD102" s="399"/>
      <c r="AE102" s="399"/>
      <c r="AF102" s="399"/>
      <c r="AG102" s="399"/>
      <c r="AH102" s="399"/>
      <c r="AI102" s="399"/>
      <c r="AJ102" s="399"/>
      <c r="AK102" s="400">
        <v>0</v>
      </c>
      <c r="AL102" s="401">
        <v>0</v>
      </c>
      <c r="AM102" s="401">
        <v>0</v>
      </c>
      <c r="AN102" s="401">
        <v>0</v>
      </c>
      <c r="AO102" s="401">
        <v>0</v>
      </c>
      <c r="AP102" s="401">
        <v>0</v>
      </c>
      <c r="AQ102" s="401">
        <v>0</v>
      </c>
      <c r="AR102" s="401">
        <v>0</v>
      </c>
      <c r="AS102" s="401">
        <v>0</v>
      </c>
      <c r="AT102" s="401">
        <v>0</v>
      </c>
      <c r="AU102" s="401">
        <v>0</v>
      </c>
      <c r="AV102" s="402">
        <f>J102*SUM($R$101:$R$101)</f>
        <v>54791.666666666679</v>
      </c>
      <c r="AW102" s="401">
        <v>0</v>
      </c>
      <c r="AX102" s="401">
        <v>0</v>
      </c>
      <c r="AY102" s="401">
        <v>0</v>
      </c>
      <c r="AZ102" s="401">
        <v>0</v>
      </c>
      <c r="BA102" s="401">
        <v>0</v>
      </c>
      <c r="BB102" s="401">
        <v>0</v>
      </c>
      <c r="BC102" s="401">
        <v>0</v>
      </c>
      <c r="BD102" s="401">
        <v>0</v>
      </c>
      <c r="BE102" s="401">
        <v>0</v>
      </c>
      <c r="BF102" s="401">
        <v>0</v>
      </c>
      <c r="BG102" s="401">
        <v>0</v>
      </c>
      <c r="BH102" s="402">
        <f>K102*SUM(S101:S101)</f>
        <v>304483.33333333331</v>
      </c>
      <c r="BI102" s="401">
        <v>0</v>
      </c>
      <c r="BJ102" s="401">
        <v>0</v>
      </c>
      <c r="BK102" s="401">
        <v>0</v>
      </c>
      <c r="BL102" s="401">
        <v>0</v>
      </c>
      <c r="BM102" s="401">
        <v>0</v>
      </c>
      <c r="BN102" s="401">
        <v>0</v>
      </c>
      <c r="BO102" s="401">
        <v>0</v>
      </c>
      <c r="BP102" s="401">
        <v>0</v>
      </c>
      <c r="BQ102" s="401">
        <v>0</v>
      </c>
      <c r="BR102" s="401">
        <v>0</v>
      </c>
      <c r="BS102" s="401">
        <v>0</v>
      </c>
      <c r="BT102" s="402">
        <f>L102*SUM(T101:T101)</f>
        <v>587164.26666666672</v>
      </c>
      <c r="BU102" s="401">
        <v>0</v>
      </c>
      <c r="BV102" s="401">
        <v>0</v>
      </c>
      <c r="BW102" s="401">
        <v>0</v>
      </c>
      <c r="BX102" s="401">
        <v>0</v>
      </c>
      <c r="BY102" s="401">
        <v>0</v>
      </c>
      <c r="BZ102" s="401">
        <v>0</v>
      </c>
      <c r="CA102" s="401">
        <v>0</v>
      </c>
      <c r="CB102" s="401">
        <v>0</v>
      </c>
      <c r="CC102" s="401">
        <v>0</v>
      </c>
      <c r="CD102" s="401">
        <v>0</v>
      </c>
      <c r="CE102" s="401">
        <v>0</v>
      </c>
      <c r="CF102" s="402">
        <f>M102*SUM(U101:U101)</f>
        <v>1135127.3306666669</v>
      </c>
      <c r="CG102" s="401">
        <v>0</v>
      </c>
      <c r="CH102" s="401">
        <v>0</v>
      </c>
      <c r="CI102" s="401">
        <v>0</v>
      </c>
      <c r="CJ102" s="401">
        <v>0</v>
      </c>
      <c r="CK102" s="401">
        <v>0</v>
      </c>
      <c r="CL102" s="401">
        <v>0</v>
      </c>
      <c r="CM102" s="401">
        <v>0</v>
      </c>
      <c r="CN102" s="401">
        <v>0</v>
      </c>
      <c r="CO102" s="401">
        <v>0</v>
      </c>
      <c r="CP102" s="401">
        <v>0</v>
      </c>
      <c r="CQ102" s="401">
        <v>0</v>
      </c>
      <c r="CR102" s="402">
        <f>N102*SUM(V101:V101)</f>
        <v>2201037.0214400007</v>
      </c>
      <c r="CS102" s="401">
        <v>0</v>
      </c>
      <c r="CT102" s="401">
        <v>0</v>
      </c>
      <c r="CU102" s="401">
        <v>0</v>
      </c>
      <c r="CV102" s="401">
        <v>0</v>
      </c>
      <c r="CW102" s="401">
        <v>0</v>
      </c>
      <c r="CX102" s="401">
        <v>0</v>
      </c>
      <c r="CY102" s="401">
        <v>0</v>
      </c>
      <c r="CZ102" s="401">
        <v>0</v>
      </c>
      <c r="DA102" s="401">
        <v>0</v>
      </c>
      <c r="DB102" s="401">
        <v>0</v>
      </c>
      <c r="DC102" s="401">
        <v>0</v>
      </c>
      <c r="DD102" s="349">
        <f>$O$102*SUM(W101:W101)</f>
        <v>3321556.6955349338</v>
      </c>
    </row>
    <row r="103" spans="3:108" ht="13.25" customHeight="1" outlineLevel="1">
      <c r="E103" s="445" t="s">
        <v>32</v>
      </c>
      <c r="F103" s="301" t="s">
        <v>33</v>
      </c>
      <c r="I103" s="341"/>
      <c r="J103" s="526">
        <v>0.1</v>
      </c>
      <c r="K103" s="384"/>
      <c r="L103" s="384"/>
      <c r="M103" s="384"/>
      <c r="N103" s="384"/>
      <c r="O103" s="384"/>
      <c r="Q103" s="346">
        <f t="shared" si="379"/>
        <v>0</v>
      </c>
      <c r="R103" s="347">
        <f t="shared" si="380"/>
        <v>60270.833333333343</v>
      </c>
      <c r="S103" s="347">
        <f t="shared" si="381"/>
        <v>334931.66666666669</v>
      </c>
      <c r="T103" s="347">
        <f t="shared" si="382"/>
        <v>645880.69333333347</v>
      </c>
      <c r="U103" s="347">
        <f t="shared" si="383"/>
        <v>1248640.0637333335</v>
      </c>
      <c r="V103" s="347">
        <f t="shared" si="384"/>
        <v>2421140.7235840005</v>
      </c>
      <c r="W103" s="347">
        <f t="shared" si="385"/>
        <v>3653712.3650884274</v>
      </c>
      <c r="Y103" s="346"/>
      <c r="Z103" s="346"/>
      <c r="AA103" s="346"/>
      <c r="AB103" s="346"/>
      <c r="AC103" s="346"/>
      <c r="AD103" s="346"/>
      <c r="AE103" s="346"/>
      <c r="AF103" s="346"/>
      <c r="AG103" s="346"/>
      <c r="AH103" s="346"/>
      <c r="AI103" s="346"/>
      <c r="AJ103" s="346"/>
      <c r="AK103" s="348">
        <f t="shared" ref="AK103:BP103" si="389">SUM(AK101:AK102)*$J$103</f>
        <v>0</v>
      </c>
      <c r="AL103" s="347">
        <f t="shared" si="389"/>
        <v>0</v>
      </c>
      <c r="AM103" s="347">
        <f t="shared" si="389"/>
        <v>0</v>
      </c>
      <c r="AN103" s="347">
        <f t="shared" si="389"/>
        <v>0</v>
      </c>
      <c r="AO103" s="347">
        <f t="shared" si="389"/>
        <v>0</v>
      </c>
      <c r="AP103" s="347">
        <f t="shared" si="389"/>
        <v>0</v>
      </c>
      <c r="AQ103" s="347">
        <f t="shared" si="389"/>
        <v>0</v>
      </c>
      <c r="AR103" s="347">
        <f t="shared" si="389"/>
        <v>6708.3333333333348</v>
      </c>
      <c r="AS103" s="347">
        <f t="shared" si="389"/>
        <v>9416.6666666666679</v>
      </c>
      <c r="AT103" s="347">
        <f t="shared" si="389"/>
        <v>11916.666666666668</v>
      </c>
      <c r="AU103" s="347">
        <f t="shared" si="389"/>
        <v>13375</v>
      </c>
      <c r="AV103" s="349">
        <f t="shared" si="389"/>
        <v>18854.166666666668</v>
      </c>
      <c r="AW103" s="401">
        <f t="shared" si="389"/>
        <v>15498.333333333336</v>
      </c>
      <c r="AX103" s="401">
        <f t="shared" si="389"/>
        <v>18531.666666666668</v>
      </c>
      <c r="AY103" s="401">
        <f t="shared" si="389"/>
        <v>19701.666666666668</v>
      </c>
      <c r="AZ103" s="401">
        <f t="shared" si="389"/>
        <v>20556.666666666668</v>
      </c>
      <c r="BA103" s="401">
        <f t="shared" si="389"/>
        <v>23590</v>
      </c>
      <c r="BB103" s="401">
        <f t="shared" si="389"/>
        <v>28648.333333333332</v>
      </c>
      <c r="BC103" s="401">
        <f t="shared" si="389"/>
        <v>28648.333333333332</v>
      </c>
      <c r="BD103" s="401">
        <f t="shared" si="389"/>
        <v>28648.333333333332</v>
      </c>
      <c r="BE103" s="401">
        <f t="shared" si="389"/>
        <v>28648.333333333332</v>
      </c>
      <c r="BF103" s="401">
        <f t="shared" si="389"/>
        <v>28648.333333333332</v>
      </c>
      <c r="BG103" s="401">
        <f t="shared" si="389"/>
        <v>31681.666666666672</v>
      </c>
      <c r="BH103" s="402">
        <f t="shared" si="389"/>
        <v>62130</v>
      </c>
      <c r="BI103" s="401">
        <f t="shared" si="389"/>
        <v>33632.866666666669</v>
      </c>
      <c r="BJ103" s="401">
        <f t="shared" si="389"/>
        <v>35333.866666666669</v>
      </c>
      <c r="BK103" s="401">
        <f t="shared" si="389"/>
        <v>39562.066666666673</v>
      </c>
      <c r="BL103" s="401">
        <f t="shared" si="389"/>
        <v>41263.066666666673</v>
      </c>
      <c r="BM103" s="401">
        <f t="shared" si="389"/>
        <v>42964.066666666673</v>
      </c>
      <c r="BN103" s="401">
        <f t="shared" si="389"/>
        <v>47581.733333333337</v>
      </c>
      <c r="BO103" s="347">
        <f t="shared" si="389"/>
        <v>50546.333333333336</v>
      </c>
      <c r="BP103" s="347">
        <f t="shared" si="389"/>
        <v>52247.333333333336</v>
      </c>
      <c r="BQ103" s="347">
        <f t="shared" ref="BQ103:CV103" si="390">SUM(BQ101:BQ102)*$J$103</f>
        <v>56135.666666666679</v>
      </c>
      <c r="BR103" s="347">
        <f t="shared" si="390"/>
        <v>59295</v>
      </c>
      <c r="BS103" s="347">
        <f t="shared" si="390"/>
        <v>64301.133333333339</v>
      </c>
      <c r="BT103" s="349">
        <f t="shared" si="390"/>
        <v>123017.56000000001</v>
      </c>
      <c r="BU103" s="347">
        <f t="shared" si="390"/>
        <v>68278.557333333345</v>
      </c>
      <c r="BV103" s="347">
        <f t="shared" si="390"/>
        <v>69065.877333333352</v>
      </c>
      <c r="BW103" s="347">
        <f t="shared" si="390"/>
        <v>73148.610666666675</v>
      </c>
      <c r="BX103" s="347">
        <f t="shared" si="390"/>
        <v>77231.344000000012</v>
      </c>
      <c r="BY103" s="347">
        <f t="shared" si="390"/>
        <v>80526.757333333357</v>
      </c>
      <c r="BZ103" s="347">
        <f t="shared" si="390"/>
        <v>83822.170666666687</v>
      </c>
      <c r="CA103" s="347">
        <f t="shared" si="390"/>
        <v>94465.904000000024</v>
      </c>
      <c r="CB103" s="347">
        <f t="shared" si="390"/>
        <v>101056.7306666667</v>
      </c>
      <c r="CC103" s="347">
        <f t="shared" si="390"/>
        <v>110009.51733333334</v>
      </c>
      <c r="CD103" s="347">
        <f t="shared" si="390"/>
        <v>118962.304</v>
      </c>
      <c r="CE103" s="347">
        <f t="shared" si="390"/>
        <v>129279.77866666669</v>
      </c>
      <c r="CF103" s="349">
        <f t="shared" si="390"/>
        <v>242792.51173333341</v>
      </c>
      <c r="CG103" s="347">
        <f t="shared" si="390"/>
        <v>142324.09642666669</v>
      </c>
      <c r="CH103" s="347">
        <f t="shared" si="390"/>
        <v>149208.85589333333</v>
      </c>
      <c r="CI103" s="347">
        <f t="shared" si="390"/>
        <v>156093.61536000003</v>
      </c>
      <c r="CJ103" s="347">
        <f t="shared" si="390"/>
        <v>163828.68042666672</v>
      </c>
      <c r="CK103" s="347">
        <f t="shared" si="390"/>
        <v>173037.60853333335</v>
      </c>
      <c r="CL103" s="347">
        <f t="shared" si="390"/>
        <v>182473.28480000005</v>
      </c>
      <c r="CM103" s="347">
        <f t="shared" si="390"/>
        <v>189358.04426666672</v>
      </c>
      <c r="CN103" s="347">
        <f t="shared" si="390"/>
        <v>197093.10933333338</v>
      </c>
      <c r="CO103" s="347">
        <f t="shared" si="390"/>
        <v>204828.17440000005</v>
      </c>
      <c r="CP103" s="347">
        <f t="shared" si="390"/>
        <v>214263.85066666669</v>
      </c>
      <c r="CQ103" s="347">
        <f t="shared" si="390"/>
        <v>214263.85066666669</v>
      </c>
      <c r="CR103" s="349">
        <f t="shared" si="390"/>
        <v>434367.55281066673</v>
      </c>
      <c r="CS103" s="347">
        <f t="shared" si="390"/>
        <v>226621.62538666674</v>
      </c>
      <c r="CT103" s="347">
        <f t="shared" si="390"/>
        <v>236333.93440853339</v>
      </c>
      <c r="CU103" s="347">
        <f t="shared" si="390"/>
        <v>246046.24343040001</v>
      </c>
      <c r="CV103" s="347">
        <f t="shared" si="390"/>
        <v>255758.55245226668</v>
      </c>
      <c r="CW103" s="347">
        <f t="shared" ref="CW103:DD103" si="391">SUM(CW101:CW102)*$J$103</f>
        <v>265470.86147413333</v>
      </c>
      <c r="CX103" s="347">
        <f t="shared" si="391"/>
        <v>275428.05850880005</v>
      </c>
      <c r="CY103" s="347">
        <f t="shared" si="391"/>
        <v>283548.59544746671</v>
      </c>
      <c r="CZ103" s="347">
        <f t="shared" si="391"/>
        <v>291669.13238613342</v>
      </c>
      <c r="DA103" s="347">
        <f t="shared" si="391"/>
        <v>299789.66932480008</v>
      </c>
      <c r="DB103" s="347">
        <f t="shared" si="391"/>
        <v>306991.87621546671</v>
      </c>
      <c r="DC103" s="347">
        <f t="shared" si="391"/>
        <v>314194.08310613345</v>
      </c>
      <c r="DD103" s="349">
        <f t="shared" si="391"/>
        <v>651859.73294762685</v>
      </c>
    </row>
    <row r="104" spans="3:108" ht="13.25" customHeight="1" outlineLevel="1">
      <c r="E104" s="445" t="s">
        <v>34</v>
      </c>
      <c r="F104" s="301" t="s">
        <v>349</v>
      </c>
      <c r="I104" s="446">
        <v>500</v>
      </c>
      <c r="J104" s="527">
        <v>600</v>
      </c>
      <c r="K104" s="527">
        <v>600</v>
      </c>
      <c r="L104" s="527">
        <v>750</v>
      </c>
      <c r="M104" s="527">
        <v>1500</v>
      </c>
      <c r="N104" s="527">
        <v>2500</v>
      </c>
      <c r="O104" s="527">
        <v>2500</v>
      </c>
      <c r="Q104" s="346">
        <f t="shared" si="379"/>
        <v>0</v>
      </c>
      <c r="R104" s="347">
        <f t="shared" si="380"/>
        <v>27600</v>
      </c>
      <c r="S104" s="347">
        <f t="shared" si="381"/>
        <v>152400</v>
      </c>
      <c r="T104" s="347">
        <f t="shared" si="382"/>
        <v>337500</v>
      </c>
      <c r="U104" s="347">
        <f t="shared" si="383"/>
        <v>1296000</v>
      </c>
      <c r="V104" s="347">
        <f t="shared" si="384"/>
        <v>3885000</v>
      </c>
      <c r="W104" s="347">
        <f t="shared" si="385"/>
        <v>5392500</v>
      </c>
      <c r="Y104" s="346"/>
      <c r="Z104" s="346"/>
      <c r="AA104" s="346"/>
      <c r="AB104" s="346"/>
      <c r="AC104" s="346"/>
      <c r="AD104" s="346"/>
      <c r="AE104" s="346"/>
      <c r="AF104" s="346"/>
      <c r="AG104" s="346"/>
      <c r="AH104" s="346"/>
      <c r="AI104" s="346"/>
      <c r="AJ104" s="346"/>
      <c r="AK104" s="348">
        <f t="shared" ref="AK104:AV104" si="392">$J$104*AK82</f>
        <v>0</v>
      </c>
      <c r="AL104" s="347">
        <f t="shared" si="392"/>
        <v>0</v>
      </c>
      <c r="AM104" s="347">
        <f t="shared" si="392"/>
        <v>0</v>
      </c>
      <c r="AN104" s="347">
        <f t="shared" si="392"/>
        <v>0</v>
      </c>
      <c r="AO104" s="347">
        <f t="shared" si="392"/>
        <v>0</v>
      </c>
      <c r="AP104" s="347">
        <f t="shared" si="392"/>
        <v>0</v>
      </c>
      <c r="AQ104" s="347">
        <f t="shared" si="392"/>
        <v>0</v>
      </c>
      <c r="AR104" s="347">
        <f t="shared" si="392"/>
        <v>3600</v>
      </c>
      <c r="AS104" s="347">
        <f t="shared" si="392"/>
        <v>4800</v>
      </c>
      <c r="AT104" s="347">
        <f t="shared" si="392"/>
        <v>6000</v>
      </c>
      <c r="AU104" s="347">
        <f t="shared" si="392"/>
        <v>6600</v>
      </c>
      <c r="AV104" s="349">
        <f t="shared" si="392"/>
        <v>6600</v>
      </c>
      <c r="AW104" s="347">
        <f t="shared" ref="AW104:BH104" si="393">$K$104*AW82</f>
        <v>7200</v>
      </c>
      <c r="AX104" s="347">
        <f t="shared" si="393"/>
        <v>8400</v>
      </c>
      <c r="AY104" s="347">
        <f t="shared" si="393"/>
        <v>9000</v>
      </c>
      <c r="AZ104" s="347">
        <f t="shared" si="393"/>
        <v>9600</v>
      </c>
      <c r="BA104" s="347">
        <f t="shared" si="393"/>
        <v>10800</v>
      </c>
      <c r="BB104" s="347">
        <f t="shared" si="393"/>
        <v>15000</v>
      </c>
      <c r="BC104" s="347">
        <f t="shared" si="393"/>
        <v>15000</v>
      </c>
      <c r="BD104" s="347">
        <f t="shared" si="393"/>
        <v>15000</v>
      </c>
      <c r="BE104" s="347">
        <f t="shared" si="393"/>
        <v>15000</v>
      </c>
      <c r="BF104" s="347">
        <f t="shared" si="393"/>
        <v>15000</v>
      </c>
      <c r="BG104" s="347">
        <f t="shared" si="393"/>
        <v>16200</v>
      </c>
      <c r="BH104" s="349">
        <f t="shared" si="393"/>
        <v>16200</v>
      </c>
      <c r="BI104" s="347">
        <f t="shared" ref="BI104:BT104" si="394">$L$104*BI82</f>
        <v>20250</v>
      </c>
      <c r="BJ104" s="347">
        <f t="shared" si="394"/>
        <v>21000</v>
      </c>
      <c r="BK104" s="347">
        <f t="shared" si="394"/>
        <v>23250</v>
      </c>
      <c r="BL104" s="347">
        <f t="shared" si="394"/>
        <v>24000</v>
      </c>
      <c r="BM104" s="347">
        <f t="shared" si="394"/>
        <v>24750</v>
      </c>
      <c r="BN104" s="347">
        <f t="shared" si="394"/>
        <v>27000</v>
      </c>
      <c r="BO104" s="347">
        <f t="shared" si="394"/>
        <v>28500</v>
      </c>
      <c r="BP104" s="347">
        <f t="shared" si="394"/>
        <v>29250</v>
      </c>
      <c r="BQ104" s="347">
        <f t="shared" si="394"/>
        <v>31500</v>
      </c>
      <c r="BR104" s="347">
        <f t="shared" si="394"/>
        <v>33000</v>
      </c>
      <c r="BS104" s="347">
        <f t="shared" si="394"/>
        <v>37500</v>
      </c>
      <c r="BT104" s="349">
        <f t="shared" si="394"/>
        <v>37500</v>
      </c>
      <c r="BU104" s="347">
        <f t="shared" ref="BU104:CF104" si="395">$M$104*BU82</f>
        <v>75000</v>
      </c>
      <c r="BV104" s="347">
        <f t="shared" si="395"/>
        <v>76500</v>
      </c>
      <c r="BW104" s="347">
        <f t="shared" si="395"/>
        <v>81000</v>
      </c>
      <c r="BX104" s="347">
        <f t="shared" si="395"/>
        <v>85500</v>
      </c>
      <c r="BY104" s="347">
        <f t="shared" si="395"/>
        <v>88500</v>
      </c>
      <c r="BZ104" s="347">
        <f t="shared" si="395"/>
        <v>91500</v>
      </c>
      <c r="CA104" s="347">
        <f t="shared" si="395"/>
        <v>114000</v>
      </c>
      <c r="CB104" s="347">
        <f t="shared" si="395"/>
        <v>120000</v>
      </c>
      <c r="CC104" s="347">
        <f t="shared" si="395"/>
        <v>129000</v>
      </c>
      <c r="CD104" s="347">
        <f t="shared" si="395"/>
        <v>138000</v>
      </c>
      <c r="CE104" s="347">
        <f t="shared" si="395"/>
        <v>148500</v>
      </c>
      <c r="CF104" s="349">
        <f t="shared" si="395"/>
        <v>148500</v>
      </c>
      <c r="CG104" s="347">
        <f t="shared" ref="CG104:CR104" si="396">$N$104*CG82</f>
        <v>260000</v>
      </c>
      <c r="CH104" s="347">
        <f t="shared" si="396"/>
        <v>270000</v>
      </c>
      <c r="CI104" s="347">
        <f t="shared" si="396"/>
        <v>280000</v>
      </c>
      <c r="CJ104" s="347">
        <f t="shared" si="396"/>
        <v>292500</v>
      </c>
      <c r="CK104" s="347">
        <f t="shared" si="396"/>
        <v>307500</v>
      </c>
      <c r="CL104" s="347">
        <f t="shared" si="396"/>
        <v>322500</v>
      </c>
      <c r="CM104" s="347">
        <f t="shared" si="396"/>
        <v>332500</v>
      </c>
      <c r="CN104" s="347">
        <f t="shared" si="396"/>
        <v>345000</v>
      </c>
      <c r="CO104" s="347">
        <f t="shared" si="396"/>
        <v>357500</v>
      </c>
      <c r="CP104" s="347">
        <f t="shared" si="396"/>
        <v>372500</v>
      </c>
      <c r="CQ104" s="347">
        <f t="shared" si="396"/>
        <v>372500</v>
      </c>
      <c r="CR104" s="349">
        <f t="shared" si="396"/>
        <v>372500</v>
      </c>
      <c r="CS104" s="347">
        <f t="shared" ref="CS104:DD104" si="397">$O$104*CS82</f>
        <v>372500</v>
      </c>
      <c r="CT104" s="347">
        <f t="shared" si="397"/>
        <v>387500</v>
      </c>
      <c r="CU104" s="347">
        <f t="shared" si="397"/>
        <v>402500</v>
      </c>
      <c r="CV104" s="347">
        <f t="shared" si="397"/>
        <v>417500</v>
      </c>
      <c r="CW104" s="347">
        <f t="shared" si="397"/>
        <v>432500</v>
      </c>
      <c r="CX104" s="347">
        <f t="shared" si="397"/>
        <v>447500</v>
      </c>
      <c r="CY104" s="347">
        <f t="shared" si="397"/>
        <v>460000</v>
      </c>
      <c r="CZ104" s="347">
        <f t="shared" si="397"/>
        <v>472500</v>
      </c>
      <c r="DA104" s="347">
        <f t="shared" si="397"/>
        <v>485000</v>
      </c>
      <c r="DB104" s="347">
        <f t="shared" si="397"/>
        <v>495000</v>
      </c>
      <c r="DC104" s="347">
        <f t="shared" si="397"/>
        <v>505000</v>
      </c>
      <c r="DD104" s="349">
        <f t="shared" si="397"/>
        <v>515000</v>
      </c>
    </row>
    <row r="105" spans="3:108" s="340" customFormat="1" ht="13.25" customHeight="1">
      <c r="C105" s="299"/>
      <c r="D105" s="306"/>
      <c r="E105" s="344" t="s">
        <v>204</v>
      </c>
      <c r="F105" s="306"/>
      <c r="G105" s="306"/>
      <c r="H105" s="306"/>
      <c r="I105" s="334"/>
      <c r="J105" s="306"/>
      <c r="K105" s="306"/>
      <c r="L105" s="306"/>
      <c r="M105" s="306"/>
      <c r="N105" s="306"/>
      <c r="O105" s="306"/>
      <c r="Q105" s="335">
        <f t="shared" si="379"/>
        <v>535000</v>
      </c>
      <c r="R105" s="336">
        <f t="shared" ref="R105:AW105" si="398">SUM(R101:R104)</f>
        <v>690579.16666666674</v>
      </c>
      <c r="S105" s="336">
        <f t="shared" si="398"/>
        <v>3836648.333333333</v>
      </c>
      <c r="T105" s="336">
        <f t="shared" si="398"/>
        <v>7442187.6266666669</v>
      </c>
      <c r="U105" s="336">
        <f t="shared" si="398"/>
        <v>15031040.701066669</v>
      </c>
      <c r="V105" s="336">
        <f t="shared" si="398"/>
        <v>30517547.959424004</v>
      </c>
      <c r="W105" s="336">
        <f t="shared" si="398"/>
        <v>45583336.015972696</v>
      </c>
      <c r="X105" s="340">
        <f t="shared" si="398"/>
        <v>0</v>
      </c>
      <c r="Y105" s="405">
        <v>12500</v>
      </c>
      <c r="Z105" s="405">
        <v>12500</v>
      </c>
      <c r="AA105" s="405">
        <v>25000</v>
      </c>
      <c r="AB105" s="405">
        <v>25000</v>
      </c>
      <c r="AC105" s="405">
        <v>50000</v>
      </c>
      <c r="AD105" s="405">
        <v>50000</v>
      </c>
      <c r="AE105" s="405">
        <v>60000</v>
      </c>
      <c r="AF105" s="405">
        <v>60000</v>
      </c>
      <c r="AG105" s="405">
        <v>60000</v>
      </c>
      <c r="AH105" s="405">
        <v>60000</v>
      </c>
      <c r="AI105" s="405">
        <v>60000</v>
      </c>
      <c r="AJ105" s="405">
        <v>60000</v>
      </c>
      <c r="AK105" s="406">
        <f t="shared" si="398"/>
        <v>0</v>
      </c>
      <c r="AL105" s="407">
        <f t="shared" si="398"/>
        <v>0</v>
      </c>
      <c r="AM105" s="407">
        <f t="shared" si="398"/>
        <v>0</v>
      </c>
      <c r="AN105" s="407">
        <f t="shared" si="398"/>
        <v>0</v>
      </c>
      <c r="AO105" s="407">
        <f t="shared" si="398"/>
        <v>0</v>
      </c>
      <c r="AP105" s="407">
        <f t="shared" si="398"/>
        <v>0</v>
      </c>
      <c r="AQ105" s="407">
        <f t="shared" si="398"/>
        <v>0</v>
      </c>
      <c r="AR105" s="407">
        <f t="shared" si="398"/>
        <v>77391.666666666672</v>
      </c>
      <c r="AS105" s="407">
        <f t="shared" si="398"/>
        <v>108383.33333333334</v>
      </c>
      <c r="AT105" s="407">
        <f t="shared" si="398"/>
        <v>137083.33333333334</v>
      </c>
      <c r="AU105" s="407">
        <f t="shared" si="398"/>
        <v>153725</v>
      </c>
      <c r="AV105" s="408">
        <f t="shared" si="398"/>
        <v>213995.83333333334</v>
      </c>
      <c r="AW105" s="336">
        <f t="shared" si="398"/>
        <v>177681.66666666669</v>
      </c>
      <c r="AX105" s="336">
        <f t="shared" ref="AX105:CC105" si="399">SUM(AX101:AX104)</f>
        <v>212248.33333333331</v>
      </c>
      <c r="AY105" s="336">
        <f t="shared" si="399"/>
        <v>225718.33333333331</v>
      </c>
      <c r="AZ105" s="336">
        <f t="shared" si="399"/>
        <v>235723.33333333331</v>
      </c>
      <c r="BA105" s="336">
        <f t="shared" si="399"/>
        <v>270290</v>
      </c>
      <c r="BB105" s="336">
        <f t="shared" si="399"/>
        <v>330131.66666666663</v>
      </c>
      <c r="BC105" s="336">
        <f t="shared" si="399"/>
        <v>330131.66666666663</v>
      </c>
      <c r="BD105" s="336">
        <f t="shared" si="399"/>
        <v>330131.66666666663</v>
      </c>
      <c r="BE105" s="336">
        <f t="shared" si="399"/>
        <v>330131.66666666663</v>
      </c>
      <c r="BF105" s="336">
        <f t="shared" si="399"/>
        <v>330131.66666666663</v>
      </c>
      <c r="BG105" s="336">
        <f t="shared" si="399"/>
        <v>364698.33333333337</v>
      </c>
      <c r="BH105" s="339">
        <f t="shared" si="399"/>
        <v>699630</v>
      </c>
      <c r="BI105" s="336">
        <f t="shared" si="399"/>
        <v>390211.53333333333</v>
      </c>
      <c r="BJ105" s="336">
        <f t="shared" si="399"/>
        <v>409672.53333333333</v>
      </c>
      <c r="BK105" s="336">
        <f t="shared" si="399"/>
        <v>458432.73333333334</v>
      </c>
      <c r="BL105" s="336">
        <f t="shared" si="399"/>
        <v>477893.73333333334</v>
      </c>
      <c r="BM105" s="336">
        <f t="shared" si="399"/>
        <v>497354.73333333334</v>
      </c>
      <c r="BN105" s="336">
        <f t="shared" si="399"/>
        <v>550399.06666666665</v>
      </c>
      <c r="BO105" s="336">
        <f t="shared" si="399"/>
        <v>584509.66666666663</v>
      </c>
      <c r="BP105" s="336">
        <f t="shared" si="399"/>
        <v>603970.66666666663</v>
      </c>
      <c r="BQ105" s="336">
        <f t="shared" si="399"/>
        <v>648992.33333333337</v>
      </c>
      <c r="BR105" s="336">
        <f t="shared" si="399"/>
        <v>685245</v>
      </c>
      <c r="BS105" s="336">
        <f t="shared" si="399"/>
        <v>744812.46666666667</v>
      </c>
      <c r="BT105" s="339">
        <f t="shared" si="399"/>
        <v>1390693.1600000001</v>
      </c>
      <c r="BU105" s="336">
        <f t="shared" si="399"/>
        <v>826064.13066666678</v>
      </c>
      <c r="BV105" s="336">
        <f t="shared" si="399"/>
        <v>836224.65066666692</v>
      </c>
      <c r="BW105" s="336">
        <f t="shared" si="399"/>
        <v>885634.71733333333</v>
      </c>
      <c r="BX105" s="336">
        <f t="shared" si="399"/>
        <v>935044.7840000001</v>
      </c>
      <c r="BY105" s="336">
        <f t="shared" si="399"/>
        <v>974294.33066666685</v>
      </c>
      <c r="BZ105" s="336">
        <f t="shared" si="399"/>
        <v>1013543.8773333335</v>
      </c>
      <c r="CA105" s="336">
        <f t="shared" si="399"/>
        <v>1153124.9440000001</v>
      </c>
      <c r="CB105" s="336">
        <f t="shared" si="399"/>
        <v>1231624.0373333336</v>
      </c>
      <c r="CC105" s="336">
        <f t="shared" si="399"/>
        <v>1339104.6906666667</v>
      </c>
      <c r="CD105" s="336">
        <f t="shared" ref="CD105:DD105" si="400">SUM(CD101:CD104)</f>
        <v>1446585.344</v>
      </c>
      <c r="CE105" s="336">
        <f t="shared" si="400"/>
        <v>1570577.5653333336</v>
      </c>
      <c r="CF105" s="339">
        <f t="shared" si="400"/>
        <v>2819217.6290666675</v>
      </c>
      <c r="CG105" s="336">
        <f t="shared" si="400"/>
        <v>1825565.0606933336</v>
      </c>
      <c r="CH105" s="336">
        <f t="shared" si="400"/>
        <v>1911297.4148266665</v>
      </c>
      <c r="CI105" s="336">
        <f t="shared" si="400"/>
        <v>1997029.7689600002</v>
      </c>
      <c r="CJ105" s="336">
        <f t="shared" si="400"/>
        <v>2094615.4846933337</v>
      </c>
      <c r="CK105" s="336">
        <f t="shared" si="400"/>
        <v>2210913.6938666664</v>
      </c>
      <c r="CL105" s="336">
        <f t="shared" si="400"/>
        <v>2329706.1328000007</v>
      </c>
      <c r="CM105" s="336">
        <f t="shared" si="400"/>
        <v>2415438.4869333338</v>
      </c>
      <c r="CN105" s="336">
        <f t="shared" si="400"/>
        <v>2513024.2026666673</v>
      </c>
      <c r="CO105" s="336">
        <f t="shared" si="400"/>
        <v>2610609.9184000003</v>
      </c>
      <c r="CP105" s="336">
        <f t="shared" si="400"/>
        <v>2729402.3573333337</v>
      </c>
      <c r="CQ105" s="336">
        <f t="shared" si="400"/>
        <v>2729402.3573333337</v>
      </c>
      <c r="CR105" s="339">
        <f t="shared" si="400"/>
        <v>5150543.0809173342</v>
      </c>
      <c r="CS105" s="336">
        <f t="shared" si="400"/>
        <v>2865337.8792533344</v>
      </c>
      <c r="CT105" s="336">
        <f t="shared" si="400"/>
        <v>2987173.2784938673</v>
      </c>
      <c r="CU105" s="336">
        <f t="shared" si="400"/>
        <v>3109008.6777343997</v>
      </c>
      <c r="CV105" s="336">
        <f t="shared" si="400"/>
        <v>3230844.0769749335</v>
      </c>
      <c r="CW105" s="336">
        <f t="shared" si="400"/>
        <v>3352679.4762154669</v>
      </c>
      <c r="CX105" s="336">
        <f t="shared" si="400"/>
        <v>3477208.6435968005</v>
      </c>
      <c r="CY105" s="336">
        <f t="shared" si="400"/>
        <v>3579034.5499221338</v>
      </c>
      <c r="CZ105" s="336">
        <f t="shared" si="400"/>
        <v>3680860.4562474675</v>
      </c>
      <c r="DA105" s="336">
        <f t="shared" si="400"/>
        <v>3782686.3625728004</v>
      </c>
      <c r="DB105" s="336">
        <f t="shared" si="400"/>
        <v>3871910.6383701339</v>
      </c>
      <c r="DC105" s="336">
        <f t="shared" si="400"/>
        <v>3961134.914167468</v>
      </c>
      <c r="DD105" s="339">
        <f t="shared" si="400"/>
        <v>7685457.0624238951</v>
      </c>
    </row>
    <row r="106" spans="3:108" ht="5.25" customHeight="1">
      <c r="I106" s="341"/>
      <c r="Q106" s="346"/>
      <c r="R106" s="347"/>
      <c r="S106" s="347"/>
      <c r="T106" s="347"/>
      <c r="U106" s="347"/>
      <c r="V106" s="347"/>
      <c r="W106" s="347"/>
      <c r="Y106" s="418"/>
      <c r="Z106" s="418"/>
      <c r="AA106" s="418"/>
      <c r="AB106" s="418"/>
      <c r="AC106" s="418"/>
      <c r="AD106" s="418"/>
      <c r="AE106" s="418"/>
      <c r="AF106" s="346"/>
      <c r="AG106" s="346"/>
      <c r="AH106" s="346"/>
      <c r="AI106" s="346"/>
      <c r="AJ106" s="346"/>
      <c r="AK106" s="419"/>
      <c r="AL106" s="420"/>
      <c r="AM106" s="420"/>
      <c r="AN106" s="420"/>
      <c r="AO106" s="420"/>
      <c r="AP106" s="420"/>
      <c r="AQ106" s="420"/>
      <c r="AR106" s="347"/>
      <c r="AS106" s="347"/>
      <c r="AT106" s="347"/>
      <c r="AU106" s="347"/>
      <c r="AV106" s="349"/>
      <c r="AW106" s="347"/>
      <c r="AX106" s="347"/>
      <c r="AY106" s="347"/>
      <c r="AZ106" s="347"/>
      <c r="BA106" s="347"/>
      <c r="BB106" s="347"/>
      <c r="BC106" s="347"/>
      <c r="BD106" s="347"/>
      <c r="BE106" s="347"/>
      <c r="BF106" s="347"/>
      <c r="BG106" s="347"/>
      <c r="BH106" s="349"/>
      <c r="BI106" s="347"/>
      <c r="BJ106" s="347"/>
      <c r="BK106" s="347"/>
      <c r="BL106" s="347"/>
      <c r="BM106" s="347"/>
      <c r="BN106" s="347"/>
      <c r="BO106" s="347"/>
      <c r="BP106" s="347"/>
      <c r="BQ106" s="347"/>
      <c r="BR106" s="347"/>
      <c r="BS106" s="347"/>
      <c r="BT106" s="349"/>
      <c r="BU106" s="347"/>
      <c r="BV106" s="347"/>
      <c r="BW106" s="347"/>
      <c r="BX106" s="347"/>
      <c r="BY106" s="347"/>
      <c r="BZ106" s="347"/>
      <c r="CA106" s="347"/>
      <c r="CB106" s="347"/>
      <c r="CC106" s="347"/>
      <c r="CD106" s="347"/>
      <c r="CE106" s="347"/>
      <c r="CF106" s="349"/>
      <c r="CG106" s="347"/>
      <c r="CH106" s="347"/>
      <c r="CI106" s="347"/>
      <c r="CJ106" s="347"/>
      <c r="CK106" s="347"/>
      <c r="CL106" s="347"/>
      <c r="CM106" s="347"/>
      <c r="CN106" s="347"/>
      <c r="CO106" s="347"/>
      <c r="CP106" s="347"/>
      <c r="CQ106" s="347"/>
      <c r="CR106" s="349"/>
      <c r="CS106" s="347"/>
      <c r="CT106" s="347"/>
      <c r="CU106" s="347"/>
      <c r="CV106" s="347"/>
      <c r="CW106" s="347"/>
      <c r="CX106" s="347"/>
      <c r="CY106" s="347"/>
      <c r="CZ106" s="347"/>
      <c r="DA106" s="347"/>
      <c r="DB106" s="347"/>
      <c r="DC106" s="347"/>
      <c r="DD106" s="349"/>
    </row>
    <row r="107" spans="3:108" ht="13.25" customHeight="1">
      <c r="E107" s="344" t="s">
        <v>35</v>
      </c>
      <c r="F107" s="438" t="s">
        <v>155</v>
      </c>
      <c r="G107" s="438"/>
      <c r="H107" s="438"/>
      <c r="I107" s="341"/>
      <c r="Q107" s="346">
        <f t="shared" ref="Q107:Q119" si="401">SUM(Y107:AJ107)</f>
        <v>0</v>
      </c>
      <c r="R107" s="347">
        <f t="shared" si="380"/>
        <v>0</v>
      </c>
      <c r="S107" s="347">
        <f t="shared" si="381"/>
        <v>116666.66666666669</v>
      </c>
      <c r="T107" s="347">
        <f t="shared" si="382"/>
        <v>233333.33333333334</v>
      </c>
      <c r="U107" s="347">
        <f t="shared" si="383"/>
        <v>700000.00000000012</v>
      </c>
      <c r="V107" s="347">
        <f t="shared" si="384"/>
        <v>1000000.0000000001</v>
      </c>
      <c r="W107" s="347">
        <f>SUM(CS107:DD107)</f>
        <v>1000000.0000000001</v>
      </c>
      <c r="Y107" s="399"/>
      <c r="Z107" s="447"/>
      <c r="AA107" s="447"/>
      <c r="AB107" s="447"/>
      <c r="AC107" s="447"/>
      <c r="AD107" s="447"/>
      <c r="AE107" s="447"/>
      <c r="AF107" s="447"/>
      <c r="AG107" s="447"/>
      <c r="AH107" s="447"/>
      <c r="AI107" s="447"/>
      <c r="AJ107" s="447"/>
      <c r="AK107" s="400">
        <f t="shared" ref="AK107:BP107" si="402">SUM(AK95:AK97)</f>
        <v>0</v>
      </c>
      <c r="AL107" s="448">
        <f t="shared" si="402"/>
        <v>0</v>
      </c>
      <c r="AM107" s="448">
        <f t="shared" si="402"/>
        <v>0</v>
      </c>
      <c r="AN107" s="448">
        <f t="shared" si="402"/>
        <v>0</v>
      </c>
      <c r="AO107" s="448">
        <f t="shared" si="402"/>
        <v>0</v>
      </c>
      <c r="AP107" s="448">
        <f t="shared" si="402"/>
        <v>0</v>
      </c>
      <c r="AQ107" s="448">
        <f t="shared" si="402"/>
        <v>0</v>
      </c>
      <c r="AR107" s="448">
        <f t="shared" si="402"/>
        <v>0</v>
      </c>
      <c r="AS107" s="448">
        <f t="shared" si="402"/>
        <v>0</v>
      </c>
      <c r="AT107" s="448">
        <f t="shared" si="402"/>
        <v>0</v>
      </c>
      <c r="AU107" s="448">
        <f t="shared" si="402"/>
        <v>0</v>
      </c>
      <c r="AV107" s="449">
        <f t="shared" si="402"/>
        <v>0</v>
      </c>
      <c r="AW107" s="448">
        <f t="shared" si="402"/>
        <v>0</v>
      </c>
      <c r="AX107" s="448">
        <f t="shared" si="402"/>
        <v>0</v>
      </c>
      <c r="AY107" s="448">
        <f t="shared" si="402"/>
        <v>0</v>
      </c>
      <c r="AZ107" s="448">
        <f t="shared" si="402"/>
        <v>0</v>
      </c>
      <c r="BA107" s="448">
        <f t="shared" si="402"/>
        <v>0</v>
      </c>
      <c r="BB107" s="448">
        <f t="shared" si="402"/>
        <v>16666.666666666668</v>
      </c>
      <c r="BC107" s="448">
        <f t="shared" si="402"/>
        <v>16666.666666666668</v>
      </c>
      <c r="BD107" s="448">
        <f t="shared" si="402"/>
        <v>16666.666666666668</v>
      </c>
      <c r="BE107" s="448">
        <f t="shared" si="402"/>
        <v>16666.666666666668</v>
      </c>
      <c r="BF107" s="448">
        <f t="shared" si="402"/>
        <v>16666.666666666668</v>
      </c>
      <c r="BG107" s="448">
        <f t="shared" si="402"/>
        <v>16666.666666666668</v>
      </c>
      <c r="BH107" s="449">
        <f t="shared" si="402"/>
        <v>16666.666666666668</v>
      </c>
      <c r="BI107" s="448">
        <f t="shared" si="402"/>
        <v>16666.666666666668</v>
      </c>
      <c r="BJ107" s="442">
        <f t="shared" si="402"/>
        <v>16666.666666666668</v>
      </c>
      <c r="BK107" s="442">
        <f t="shared" si="402"/>
        <v>16666.666666666668</v>
      </c>
      <c r="BL107" s="442">
        <f t="shared" si="402"/>
        <v>16666.666666666668</v>
      </c>
      <c r="BM107" s="442">
        <f t="shared" si="402"/>
        <v>16666.666666666668</v>
      </c>
      <c r="BN107" s="442">
        <f t="shared" si="402"/>
        <v>16666.666666666668</v>
      </c>
      <c r="BO107" s="442">
        <f t="shared" si="402"/>
        <v>16666.666666666668</v>
      </c>
      <c r="BP107" s="442">
        <f t="shared" si="402"/>
        <v>16666.666666666668</v>
      </c>
      <c r="BQ107" s="442">
        <f t="shared" ref="BQ107:CV107" si="403">SUM(BQ95:BQ97)</f>
        <v>16666.666666666668</v>
      </c>
      <c r="BR107" s="442">
        <f t="shared" si="403"/>
        <v>16666.666666666668</v>
      </c>
      <c r="BS107" s="442">
        <f t="shared" si="403"/>
        <v>33333.333333333336</v>
      </c>
      <c r="BT107" s="443">
        <f t="shared" si="403"/>
        <v>33333.333333333336</v>
      </c>
      <c r="BU107" s="442">
        <f t="shared" si="403"/>
        <v>33333.333333333336</v>
      </c>
      <c r="BV107" s="442">
        <f t="shared" si="403"/>
        <v>33333.333333333336</v>
      </c>
      <c r="BW107" s="442">
        <f t="shared" si="403"/>
        <v>33333.333333333336</v>
      </c>
      <c r="BX107" s="442">
        <f t="shared" si="403"/>
        <v>33333.333333333336</v>
      </c>
      <c r="BY107" s="442">
        <f t="shared" si="403"/>
        <v>33333.333333333336</v>
      </c>
      <c r="BZ107" s="442">
        <f t="shared" si="403"/>
        <v>33333.333333333336</v>
      </c>
      <c r="CA107" s="442">
        <f t="shared" si="403"/>
        <v>83333.333333333328</v>
      </c>
      <c r="CB107" s="442">
        <f t="shared" si="403"/>
        <v>83333.333333333328</v>
      </c>
      <c r="CC107" s="442">
        <f t="shared" si="403"/>
        <v>83333.333333333328</v>
      </c>
      <c r="CD107" s="442">
        <f t="shared" si="403"/>
        <v>83333.333333333328</v>
      </c>
      <c r="CE107" s="442">
        <f t="shared" si="403"/>
        <v>83333.333333333328</v>
      </c>
      <c r="CF107" s="443">
        <f t="shared" si="403"/>
        <v>83333.333333333328</v>
      </c>
      <c r="CG107" s="442">
        <f t="shared" si="403"/>
        <v>83333.333333333328</v>
      </c>
      <c r="CH107" s="442">
        <f t="shared" si="403"/>
        <v>83333.333333333328</v>
      </c>
      <c r="CI107" s="442">
        <f t="shared" si="403"/>
        <v>83333.333333333328</v>
      </c>
      <c r="CJ107" s="442">
        <f t="shared" si="403"/>
        <v>83333.333333333328</v>
      </c>
      <c r="CK107" s="442">
        <f t="shared" si="403"/>
        <v>83333.333333333328</v>
      </c>
      <c r="CL107" s="442">
        <f t="shared" si="403"/>
        <v>83333.333333333328</v>
      </c>
      <c r="CM107" s="442">
        <f t="shared" si="403"/>
        <v>83333.333333333328</v>
      </c>
      <c r="CN107" s="442">
        <f t="shared" si="403"/>
        <v>83333.333333333328</v>
      </c>
      <c r="CO107" s="442">
        <f t="shared" si="403"/>
        <v>83333.333333333328</v>
      </c>
      <c r="CP107" s="442">
        <f t="shared" si="403"/>
        <v>83333.333333333328</v>
      </c>
      <c r="CQ107" s="442">
        <f t="shared" si="403"/>
        <v>83333.333333333328</v>
      </c>
      <c r="CR107" s="443">
        <f t="shared" si="403"/>
        <v>83333.333333333328</v>
      </c>
      <c r="CS107" s="442">
        <f t="shared" si="403"/>
        <v>83333.333333333328</v>
      </c>
      <c r="CT107" s="442">
        <f t="shared" si="403"/>
        <v>83333.333333333328</v>
      </c>
      <c r="CU107" s="442">
        <f t="shared" si="403"/>
        <v>83333.333333333328</v>
      </c>
      <c r="CV107" s="442">
        <f t="shared" si="403"/>
        <v>83333.333333333328</v>
      </c>
      <c r="CW107" s="442">
        <f t="shared" ref="CW107:DD107" si="404">SUM(CW95:CW97)</f>
        <v>83333.333333333328</v>
      </c>
      <c r="CX107" s="442">
        <f t="shared" si="404"/>
        <v>83333.333333333328</v>
      </c>
      <c r="CY107" s="442">
        <f t="shared" si="404"/>
        <v>83333.333333333328</v>
      </c>
      <c r="CZ107" s="442">
        <f t="shared" si="404"/>
        <v>83333.333333333328</v>
      </c>
      <c r="DA107" s="442">
        <f t="shared" si="404"/>
        <v>83333.333333333328</v>
      </c>
      <c r="DB107" s="442">
        <f t="shared" si="404"/>
        <v>83333.333333333328</v>
      </c>
      <c r="DC107" s="442">
        <f t="shared" si="404"/>
        <v>83333.333333333328</v>
      </c>
      <c r="DD107" s="443">
        <f t="shared" si="404"/>
        <v>83333.333333333328</v>
      </c>
    </row>
    <row r="108" spans="3:108" ht="13.25" customHeight="1">
      <c r="E108" s="344"/>
      <c r="F108" s="438"/>
      <c r="G108" s="438"/>
      <c r="H108" s="438"/>
      <c r="I108" s="341"/>
      <c r="Q108" s="346"/>
      <c r="R108" s="347"/>
      <c r="S108" s="347"/>
      <c r="T108" s="347"/>
      <c r="U108" s="347"/>
      <c r="V108" s="347"/>
      <c r="W108" s="347"/>
      <c r="Y108" s="399"/>
      <c r="Z108" s="447"/>
      <c r="AA108" s="447"/>
      <c r="AB108" s="447"/>
      <c r="AC108" s="447"/>
      <c r="AD108" s="447"/>
      <c r="AE108" s="447"/>
      <c r="AF108" s="447"/>
      <c r="AG108" s="447"/>
      <c r="AH108" s="447"/>
      <c r="AI108" s="447"/>
      <c r="AJ108" s="447"/>
      <c r="AK108" s="400"/>
      <c r="AL108" s="448"/>
      <c r="AM108" s="448"/>
      <c r="AN108" s="448"/>
      <c r="AO108" s="448"/>
      <c r="AP108" s="448"/>
      <c r="AQ108" s="448"/>
      <c r="AR108" s="448"/>
      <c r="AS108" s="448"/>
      <c r="AT108" s="448"/>
      <c r="AU108" s="448"/>
      <c r="AV108" s="449"/>
      <c r="AW108" s="448"/>
      <c r="AX108" s="448"/>
      <c r="AY108" s="448"/>
      <c r="AZ108" s="448"/>
      <c r="BA108" s="448"/>
      <c r="BB108" s="448"/>
      <c r="BC108" s="448"/>
      <c r="BD108" s="448"/>
      <c r="BE108" s="448"/>
      <c r="BF108" s="448"/>
      <c r="BG108" s="448"/>
      <c r="BH108" s="449"/>
      <c r="BI108" s="448"/>
      <c r="BJ108" s="442"/>
      <c r="BK108" s="442"/>
      <c r="BL108" s="442"/>
      <c r="BM108" s="442"/>
      <c r="BN108" s="442"/>
      <c r="BO108" s="442"/>
      <c r="BP108" s="442"/>
      <c r="BQ108" s="442"/>
      <c r="BR108" s="442"/>
      <c r="BS108" s="442"/>
      <c r="BT108" s="443"/>
      <c r="BU108" s="442"/>
      <c r="BV108" s="442"/>
      <c r="BW108" s="442"/>
      <c r="BX108" s="442"/>
      <c r="BY108" s="442"/>
      <c r="BZ108" s="442"/>
      <c r="CA108" s="442"/>
      <c r="CB108" s="442"/>
      <c r="CC108" s="442"/>
      <c r="CD108" s="442"/>
      <c r="CE108" s="442"/>
      <c r="CF108" s="443"/>
      <c r="CG108" s="442"/>
      <c r="CH108" s="442"/>
      <c r="CI108" s="442"/>
      <c r="CJ108" s="442"/>
      <c r="CK108" s="442"/>
      <c r="CL108" s="442"/>
      <c r="CM108" s="442"/>
      <c r="CN108" s="442"/>
      <c r="CO108" s="442"/>
      <c r="CP108" s="442"/>
      <c r="CQ108" s="442"/>
      <c r="CR108" s="443"/>
      <c r="CS108" s="442"/>
      <c r="CT108" s="442"/>
      <c r="CU108" s="442"/>
      <c r="CV108" s="442"/>
      <c r="CW108" s="442"/>
      <c r="CX108" s="442"/>
      <c r="CY108" s="442"/>
      <c r="CZ108" s="442"/>
      <c r="DA108" s="442"/>
      <c r="DB108" s="442"/>
      <c r="DC108" s="442"/>
      <c r="DD108" s="443"/>
    </row>
    <row r="109" spans="3:108" ht="13.25" customHeight="1">
      <c r="D109" s="299"/>
      <c r="E109" s="344" t="s">
        <v>158</v>
      </c>
      <c r="F109" s="301" t="s">
        <v>159</v>
      </c>
      <c r="I109" s="450">
        <v>0.1</v>
      </c>
      <c r="J109" s="528">
        <v>0.1</v>
      </c>
      <c r="K109" s="528">
        <v>0.1</v>
      </c>
      <c r="L109" s="528">
        <v>0.1</v>
      </c>
      <c r="M109" s="528">
        <v>0.3</v>
      </c>
      <c r="N109" s="528">
        <v>0.3</v>
      </c>
      <c r="O109" s="528">
        <v>0.3</v>
      </c>
      <c r="Q109" s="346">
        <f t="shared" si="401"/>
        <v>0</v>
      </c>
      <c r="R109" s="347">
        <f>SUM(AK109:AV109)</f>
        <v>27477.5</v>
      </c>
      <c r="S109" s="347">
        <f>SUM(AW109:BH109)</f>
        <v>228176.91203231667</v>
      </c>
      <c r="T109" s="347">
        <f>SUM(BI109:BT109)</f>
        <v>488712.52831805922</v>
      </c>
      <c r="U109" s="347">
        <f>SUM(BU109:CF109)</f>
        <v>3385704.1768660606</v>
      </c>
      <c r="V109" s="347">
        <f>SUM(CG109:CR109)</f>
        <v>10299777.169114243</v>
      </c>
      <c r="W109" s="347">
        <f>SUM(CS109:DD109)</f>
        <v>33603172.00522466</v>
      </c>
      <c r="Y109" s="399"/>
      <c r="Z109" s="399"/>
      <c r="AA109" s="399"/>
      <c r="AB109" s="399"/>
      <c r="AC109" s="399"/>
      <c r="AD109" s="399"/>
      <c r="AE109" s="399"/>
      <c r="AF109" s="399"/>
      <c r="AG109" s="399"/>
      <c r="AH109" s="399"/>
      <c r="AI109" s="399"/>
      <c r="AJ109" s="399"/>
      <c r="AK109" s="400">
        <f t="shared" ref="AK109:AV109" si="405">$J$109*AK37</f>
        <v>5</v>
      </c>
      <c r="AL109" s="401">
        <f t="shared" si="405"/>
        <v>12.5</v>
      </c>
      <c r="AM109" s="401">
        <f t="shared" si="405"/>
        <v>20</v>
      </c>
      <c r="AN109" s="401">
        <f t="shared" si="405"/>
        <v>60</v>
      </c>
      <c r="AO109" s="401">
        <f t="shared" si="405"/>
        <v>180</v>
      </c>
      <c r="AP109" s="401">
        <f t="shared" si="405"/>
        <v>540</v>
      </c>
      <c r="AQ109" s="401">
        <f t="shared" si="405"/>
        <v>1120</v>
      </c>
      <c r="AR109" s="401">
        <f t="shared" si="405"/>
        <v>2200</v>
      </c>
      <c r="AS109" s="401">
        <f t="shared" si="405"/>
        <v>3280</v>
      </c>
      <c r="AT109" s="401">
        <f t="shared" si="405"/>
        <v>5020</v>
      </c>
      <c r="AU109" s="401">
        <f t="shared" si="405"/>
        <v>7450</v>
      </c>
      <c r="AV109" s="402">
        <f t="shared" si="405"/>
        <v>7590</v>
      </c>
      <c r="AW109" s="401">
        <f t="shared" ref="AW109:BH109" si="406">$K$109*AW37</f>
        <v>8959.0000000000018</v>
      </c>
      <c r="AX109" s="401">
        <f t="shared" si="406"/>
        <v>10079.380000000003</v>
      </c>
      <c r="AY109" s="401">
        <f t="shared" si="406"/>
        <v>11742.967600000004</v>
      </c>
      <c r="AZ109" s="401">
        <f t="shared" si="406"/>
        <v>14609.826952000003</v>
      </c>
      <c r="BA109" s="401">
        <f t="shared" si="406"/>
        <v>19480.023491040003</v>
      </c>
      <c r="BB109" s="401">
        <f t="shared" si="406"/>
        <v>20433.623960860801</v>
      </c>
      <c r="BC109" s="401">
        <f t="shared" si="406"/>
        <v>21391.496440078023</v>
      </c>
      <c r="BD109" s="401">
        <f t="shared" si="406"/>
        <v>22353.718368879581</v>
      </c>
      <c r="BE109" s="401">
        <f t="shared" si="406"/>
        <v>23320.368656257175</v>
      </c>
      <c r="BF109" s="401">
        <f t="shared" si="406"/>
        <v>24291.527708582318</v>
      </c>
      <c r="BG109" s="401">
        <f t="shared" si="406"/>
        <v>25267.277458745964</v>
      </c>
      <c r="BH109" s="402">
        <f t="shared" si="406"/>
        <v>26247.701395872802</v>
      </c>
      <c r="BI109" s="401">
        <f t="shared" ref="BI109:BT109" si="407">$L$109*BI37</f>
        <v>28809.542287534132</v>
      </c>
      <c r="BJ109" s="347">
        <f t="shared" si="407"/>
        <v>33220.900201001183</v>
      </c>
      <c r="BK109" s="347">
        <f t="shared" si="407"/>
        <v>38312.51820502121</v>
      </c>
      <c r="BL109" s="347">
        <f t="shared" si="407"/>
        <v>39328.368569121631</v>
      </c>
      <c r="BM109" s="347">
        <f t="shared" si="407"/>
        <v>40348.535940504065</v>
      </c>
      <c r="BN109" s="347">
        <f t="shared" si="407"/>
        <v>41373.106659314144</v>
      </c>
      <c r="BO109" s="347">
        <f t="shared" si="407"/>
        <v>42184.559765973456</v>
      </c>
      <c r="BP109" s="347">
        <f t="shared" si="407"/>
        <v>42996.024325739425</v>
      </c>
      <c r="BQ109" s="347">
        <f t="shared" si="407"/>
        <v>43807.500350065166</v>
      </c>
      <c r="BR109" s="347">
        <f t="shared" si="407"/>
        <v>44618.987850415229</v>
      </c>
      <c r="BS109" s="347">
        <f t="shared" si="407"/>
        <v>45430.486838265642</v>
      </c>
      <c r="BT109" s="349">
        <f t="shared" si="407"/>
        <v>48281.997325103905</v>
      </c>
      <c r="BU109" s="347">
        <f t="shared" ref="BU109:CF109" si="408">$M$109*BU37</f>
        <v>175092.56912663276</v>
      </c>
      <c r="BV109" s="347">
        <f t="shared" si="408"/>
        <v>185327.86169575938</v>
      </c>
      <c r="BW109" s="347">
        <f t="shared" si="408"/>
        <v>196234.41892967458</v>
      </c>
      <c r="BX109" s="347">
        <f t="shared" si="408"/>
        <v>206141.30271560949</v>
      </c>
      <c r="BY109" s="347">
        <f t="shared" si="408"/>
        <v>246514.56325873139</v>
      </c>
      <c r="BZ109" s="347">
        <f t="shared" si="408"/>
        <v>281743.72591047769</v>
      </c>
      <c r="CA109" s="347">
        <f t="shared" si="408"/>
        <v>324785.18359257322</v>
      </c>
      <c r="CB109" s="347">
        <f t="shared" si="408"/>
        <v>283200.19331108785</v>
      </c>
      <c r="CC109" s="347">
        <f t="shared" si="408"/>
        <v>311699.92693330545</v>
      </c>
      <c r="CD109" s="347">
        <f t="shared" si="408"/>
        <v>344667.2011791665</v>
      </c>
      <c r="CE109" s="347">
        <f t="shared" si="408"/>
        <v>382903.91605138377</v>
      </c>
      <c r="CF109" s="349">
        <f t="shared" si="408"/>
        <v>447393.31416165858</v>
      </c>
      <c r="CG109" s="347">
        <f t="shared" ref="CG109:CR109" si="409">$N$109*CG37</f>
        <v>558345.57507076149</v>
      </c>
      <c r="CH109" s="347">
        <f t="shared" si="409"/>
        <v>613697.97104229324</v>
      </c>
      <c r="CI109" s="347">
        <f t="shared" si="409"/>
        <v>625742.53486281622</v>
      </c>
      <c r="CJ109" s="347">
        <f t="shared" si="409"/>
        <v>679655.79238420201</v>
      </c>
      <c r="CK109" s="347">
        <f t="shared" si="409"/>
        <v>742926.99642084108</v>
      </c>
      <c r="CL109" s="347">
        <f t="shared" si="409"/>
        <v>764961.26019877358</v>
      </c>
      <c r="CM109" s="347">
        <f t="shared" si="409"/>
        <v>842358.0956389429</v>
      </c>
      <c r="CN109" s="347">
        <f t="shared" si="409"/>
        <v>933722.38983515452</v>
      </c>
      <c r="CO109" s="347">
        <f t="shared" si="409"/>
        <v>963160.4234061311</v>
      </c>
      <c r="CP109" s="347">
        <f t="shared" si="409"/>
        <v>1075570.0472285447</v>
      </c>
      <c r="CQ109" s="347">
        <f t="shared" si="409"/>
        <v>1222190.245391815</v>
      </c>
      <c r="CR109" s="349">
        <f t="shared" si="409"/>
        <v>1277445.8376339669</v>
      </c>
      <c r="CS109" s="347">
        <f t="shared" ref="CS109:DD109" si="410">$O$109*CS37</f>
        <v>1425198.4146335109</v>
      </c>
      <c r="CT109" s="347">
        <f t="shared" si="410"/>
        <v>1631084.0347661185</v>
      </c>
      <c r="CU109" s="347">
        <f t="shared" si="410"/>
        <v>1706624.2897964604</v>
      </c>
      <c r="CV109" s="347">
        <f t="shared" si="410"/>
        <v>1961759.7891289464</v>
      </c>
      <c r="CW109" s="347">
        <f t="shared" si="410"/>
        <v>2264008.3460837188</v>
      </c>
      <c r="CX109" s="347">
        <f t="shared" si="410"/>
        <v>2370301.346261438</v>
      </c>
      <c r="CY109" s="347">
        <f t="shared" si="410"/>
        <v>2745510.3624203699</v>
      </c>
      <c r="CZ109" s="347">
        <f t="shared" si="410"/>
        <v>3190868.9272488202</v>
      </c>
      <c r="DA109" s="347">
        <f t="shared" si="410"/>
        <v>3341726.703081795</v>
      </c>
      <c r="DB109" s="347">
        <f t="shared" si="410"/>
        <v>3856537.2784879724</v>
      </c>
      <c r="DC109" s="347">
        <f t="shared" si="410"/>
        <v>4471239.2736711837</v>
      </c>
      <c r="DD109" s="349">
        <f t="shared" si="410"/>
        <v>4638313.2396443281</v>
      </c>
    </row>
    <row r="110" spans="3:108" ht="13.25" customHeight="1">
      <c r="E110" s="344" t="s">
        <v>41</v>
      </c>
      <c r="F110" s="301" t="s">
        <v>352</v>
      </c>
      <c r="I110" s="417">
        <v>750</v>
      </c>
      <c r="J110" s="529">
        <v>650</v>
      </c>
      <c r="K110" s="529">
        <v>650</v>
      </c>
      <c r="L110" s="529">
        <v>650</v>
      </c>
      <c r="M110" s="529">
        <v>650</v>
      </c>
      <c r="N110" s="529">
        <v>1000</v>
      </c>
      <c r="O110" s="529">
        <v>1000</v>
      </c>
      <c r="Q110" s="346">
        <f t="shared" si="401"/>
        <v>1000</v>
      </c>
      <c r="R110" s="347">
        <f>SUM(AK110:AV110)</f>
        <v>29900</v>
      </c>
      <c r="S110" s="347">
        <f>SUM(AW110:BH110)</f>
        <v>165100</v>
      </c>
      <c r="T110" s="347">
        <f>SUM(BI110:BT110)</f>
        <v>292500</v>
      </c>
      <c r="U110" s="347">
        <f>SUM(BU110:CF110)</f>
        <v>561600</v>
      </c>
      <c r="V110" s="347">
        <f>SUM(CG110:CR110)</f>
        <v>1554000</v>
      </c>
      <c r="W110" s="347">
        <f>SUM(CS110:DD110)</f>
        <v>2157000</v>
      </c>
      <c r="Y110" s="399"/>
      <c r="Z110" s="399">
        <v>100</v>
      </c>
      <c r="AA110" s="399">
        <v>100</v>
      </c>
      <c r="AB110" s="399">
        <v>100</v>
      </c>
      <c r="AC110" s="399">
        <v>100</v>
      </c>
      <c r="AD110" s="399">
        <v>100</v>
      </c>
      <c r="AE110" s="399">
        <v>100</v>
      </c>
      <c r="AF110" s="399">
        <v>100</v>
      </c>
      <c r="AG110" s="399">
        <v>100</v>
      </c>
      <c r="AH110" s="399">
        <v>100</v>
      </c>
      <c r="AI110" s="399">
        <v>100</v>
      </c>
      <c r="AJ110" s="399"/>
      <c r="AK110" s="400">
        <f t="shared" ref="AK110:AV110" si="411">$J$110*AK82</f>
        <v>0</v>
      </c>
      <c r="AL110" s="401">
        <f t="shared" si="411"/>
        <v>0</v>
      </c>
      <c r="AM110" s="401">
        <f t="shared" si="411"/>
        <v>0</v>
      </c>
      <c r="AN110" s="401">
        <f t="shared" si="411"/>
        <v>0</v>
      </c>
      <c r="AO110" s="401">
        <f t="shared" si="411"/>
        <v>0</v>
      </c>
      <c r="AP110" s="401">
        <f t="shared" si="411"/>
        <v>0</v>
      </c>
      <c r="AQ110" s="401">
        <f t="shared" si="411"/>
        <v>0</v>
      </c>
      <c r="AR110" s="401">
        <f t="shared" si="411"/>
        <v>3900</v>
      </c>
      <c r="AS110" s="401">
        <f t="shared" si="411"/>
        <v>5200</v>
      </c>
      <c r="AT110" s="401">
        <f t="shared" si="411"/>
        <v>6500</v>
      </c>
      <c r="AU110" s="401">
        <f t="shared" si="411"/>
        <v>7150</v>
      </c>
      <c r="AV110" s="402">
        <f t="shared" si="411"/>
        <v>7150</v>
      </c>
      <c r="AW110" s="401">
        <f t="shared" ref="AW110:BH110" si="412">$K$110*AW82</f>
        <v>7800</v>
      </c>
      <c r="AX110" s="401">
        <f t="shared" si="412"/>
        <v>9100</v>
      </c>
      <c r="AY110" s="401">
        <f t="shared" si="412"/>
        <v>9750</v>
      </c>
      <c r="AZ110" s="401">
        <f t="shared" si="412"/>
        <v>10400</v>
      </c>
      <c r="BA110" s="401">
        <f t="shared" si="412"/>
        <v>11700</v>
      </c>
      <c r="BB110" s="401">
        <f t="shared" si="412"/>
        <v>16250</v>
      </c>
      <c r="BC110" s="401">
        <f t="shared" si="412"/>
        <v>16250</v>
      </c>
      <c r="BD110" s="401">
        <f t="shared" si="412"/>
        <v>16250</v>
      </c>
      <c r="BE110" s="401">
        <f t="shared" si="412"/>
        <v>16250</v>
      </c>
      <c r="BF110" s="401">
        <f t="shared" si="412"/>
        <v>16250</v>
      </c>
      <c r="BG110" s="401">
        <f t="shared" si="412"/>
        <v>17550</v>
      </c>
      <c r="BH110" s="402">
        <f t="shared" si="412"/>
        <v>17550</v>
      </c>
      <c r="BI110" s="401">
        <f t="shared" ref="BI110:BT110" si="413">$L$110*BI82</f>
        <v>17550</v>
      </c>
      <c r="BJ110" s="347">
        <f t="shared" si="413"/>
        <v>18200</v>
      </c>
      <c r="BK110" s="347">
        <f t="shared" si="413"/>
        <v>20150</v>
      </c>
      <c r="BL110" s="347">
        <f t="shared" si="413"/>
        <v>20800</v>
      </c>
      <c r="BM110" s="347">
        <f t="shared" si="413"/>
        <v>21450</v>
      </c>
      <c r="BN110" s="347">
        <f t="shared" si="413"/>
        <v>23400</v>
      </c>
      <c r="BO110" s="347">
        <f t="shared" si="413"/>
        <v>24700</v>
      </c>
      <c r="BP110" s="347">
        <f t="shared" si="413"/>
        <v>25350</v>
      </c>
      <c r="BQ110" s="347">
        <f t="shared" si="413"/>
        <v>27300</v>
      </c>
      <c r="BR110" s="347">
        <f t="shared" si="413"/>
        <v>28600</v>
      </c>
      <c r="BS110" s="347">
        <f t="shared" si="413"/>
        <v>32500</v>
      </c>
      <c r="BT110" s="349">
        <f t="shared" si="413"/>
        <v>32500</v>
      </c>
      <c r="BU110" s="347">
        <f t="shared" ref="BU110:CF110" si="414">$M$110*BU82</f>
        <v>32500</v>
      </c>
      <c r="BV110" s="347">
        <f t="shared" si="414"/>
        <v>33150</v>
      </c>
      <c r="BW110" s="347">
        <f t="shared" si="414"/>
        <v>35100</v>
      </c>
      <c r="BX110" s="347">
        <f t="shared" si="414"/>
        <v>37050</v>
      </c>
      <c r="BY110" s="347">
        <f t="shared" si="414"/>
        <v>38350</v>
      </c>
      <c r="BZ110" s="347">
        <f t="shared" si="414"/>
        <v>39650</v>
      </c>
      <c r="CA110" s="347">
        <f t="shared" si="414"/>
        <v>49400</v>
      </c>
      <c r="CB110" s="347">
        <f t="shared" si="414"/>
        <v>52000</v>
      </c>
      <c r="CC110" s="347">
        <f t="shared" si="414"/>
        <v>55900</v>
      </c>
      <c r="CD110" s="347">
        <f t="shared" si="414"/>
        <v>59800</v>
      </c>
      <c r="CE110" s="347">
        <f t="shared" si="414"/>
        <v>64350</v>
      </c>
      <c r="CF110" s="349">
        <f t="shared" si="414"/>
        <v>64350</v>
      </c>
      <c r="CG110" s="347">
        <f t="shared" ref="CG110:CR110" si="415">$N$110*CG82</f>
        <v>104000</v>
      </c>
      <c r="CH110" s="347">
        <f t="shared" si="415"/>
        <v>108000</v>
      </c>
      <c r="CI110" s="347">
        <f t="shared" si="415"/>
        <v>112000</v>
      </c>
      <c r="CJ110" s="347">
        <f t="shared" si="415"/>
        <v>117000</v>
      </c>
      <c r="CK110" s="347">
        <f t="shared" si="415"/>
        <v>123000</v>
      </c>
      <c r="CL110" s="347">
        <f t="shared" si="415"/>
        <v>129000</v>
      </c>
      <c r="CM110" s="347">
        <f t="shared" si="415"/>
        <v>133000</v>
      </c>
      <c r="CN110" s="347">
        <f t="shared" si="415"/>
        <v>138000</v>
      </c>
      <c r="CO110" s="347">
        <f t="shared" si="415"/>
        <v>143000</v>
      </c>
      <c r="CP110" s="347">
        <f t="shared" si="415"/>
        <v>149000</v>
      </c>
      <c r="CQ110" s="347">
        <f t="shared" si="415"/>
        <v>149000</v>
      </c>
      <c r="CR110" s="349">
        <f t="shared" si="415"/>
        <v>149000</v>
      </c>
      <c r="CS110" s="347">
        <f t="shared" ref="CS110:DD110" si="416">$O$110*CS82</f>
        <v>149000</v>
      </c>
      <c r="CT110" s="347">
        <f t="shared" si="416"/>
        <v>155000</v>
      </c>
      <c r="CU110" s="347">
        <f t="shared" si="416"/>
        <v>161000</v>
      </c>
      <c r="CV110" s="347">
        <f t="shared" si="416"/>
        <v>167000</v>
      </c>
      <c r="CW110" s="347">
        <f t="shared" si="416"/>
        <v>173000</v>
      </c>
      <c r="CX110" s="347">
        <f t="shared" si="416"/>
        <v>179000</v>
      </c>
      <c r="CY110" s="347">
        <f t="shared" si="416"/>
        <v>184000</v>
      </c>
      <c r="CZ110" s="347">
        <f t="shared" si="416"/>
        <v>189000</v>
      </c>
      <c r="DA110" s="347">
        <f t="shared" si="416"/>
        <v>194000</v>
      </c>
      <c r="DB110" s="347">
        <f t="shared" si="416"/>
        <v>198000</v>
      </c>
      <c r="DC110" s="347">
        <f t="shared" si="416"/>
        <v>202000</v>
      </c>
      <c r="DD110" s="349">
        <f t="shared" si="416"/>
        <v>206000</v>
      </c>
    </row>
    <row r="111" spans="3:108" ht="13.25" customHeight="1">
      <c r="E111" s="344" t="s">
        <v>42</v>
      </c>
      <c r="F111" s="301" t="s">
        <v>199</v>
      </c>
      <c r="I111" s="417">
        <v>5000</v>
      </c>
      <c r="J111" s="529">
        <v>4000</v>
      </c>
      <c r="K111" s="529">
        <v>6000</v>
      </c>
      <c r="L111" s="529">
        <v>200</v>
      </c>
      <c r="M111" s="529">
        <v>10000</v>
      </c>
      <c r="N111" s="529">
        <v>35000</v>
      </c>
      <c r="O111" s="529">
        <v>35000</v>
      </c>
      <c r="Q111" s="346">
        <f t="shared" si="401"/>
        <v>900</v>
      </c>
      <c r="R111" s="347">
        <f>SUM(AK111:AV111)</f>
        <v>48000</v>
      </c>
      <c r="S111" s="347">
        <f>SUM(AW111:BH111)</f>
        <v>72000</v>
      </c>
      <c r="T111" s="347">
        <f>SUM(BI111:BT111)</f>
        <v>2400</v>
      </c>
      <c r="U111" s="347">
        <f>SUM(BU111:CF111)</f>
        <v>120000</v>
      </c>
      <c r="V111" s="347">
        <f>SUM(CG111:CR111)</f>
        <v>420000</v>
      </c>
      <c r="W111" s="347">
        <f>SUM(CS111:DD111)</f>
        <v>420000</v>
      </c>
      <c r="Y111" s="399"/>
      <c r="Z111" s="399"/>
      <c r="AA111" s="399">
        <v>100</v>
      </c>
      <c r="AB111" s="399">
        <v>100</v>
      </c>
      <c r="AC111" s="399">
        <v>100</v>
      </c>
      <c r="AD111" s="399">
        <v>100</v>
      </c>
      <c r="AE111" s="399">
        <v>100</v>
      </c>
      <c r="AF111" s="399">
        <v>100</v>
      </c>
      <c r="AG111" s="399">
        <v>100</v>
      </c>
      <c r="AH111" s="399">
        <v>100</v>
      </c>
      <c r="AI111" s="399">
        <v>100</v>
      </c>
      <c r="AJ111" s="399"/>
      <c r="AK111" s="400">
        <f>$J111</f>
        <v>4000</v>
      </c>
      <c r="AL111" s="401">
        <f t="shared" ref="AL111:AV113" si="417">$J111</f>
        <v>4000</v>
      </c>
      <c r="AM111" s="401">
        <f t="shared" si="417"/>
        <v>4000</v>
      </c>
      <c r="AN111" s="401">
        <f t="shared" si="417"/>
        <v>4000</v>
      </c>
      <c r="AO111" s="401">
        <f t="shared" si="417"/>
        <v>4000</v>
      </c>
      <c r="AP111" s="401">
        <f t="shared" si="417"/>
        <v>4000</v>
      </c>
      <c r="AQ111" s="401">
        <f t="shared" si="417"/>
        <v>4000</v>
      </c>
      <c r="AR111" s="401">
        <f t="shared" si="417"/>
        <v>4000</v>
      </c>
      <c r="AS111" s="401">
        <f t="shared" si="417"/>
        <v>4000</v>
      </c>
      <c r="AT111" s="401">
        <f t="shared" si="417"/>
        <v>4000</v>
      </c>
      <c r="AU111" s="401">
        <f t="shared" si="417"/>
        <v>4000</v>
      </c>
      <c r="AV111" s="402">
        <f t="shared" si="417"/>
        <v>4000</v>
      </c>
      <c r="AW111" s="401">
        <f>$K111</f>
        <v>6000</v>
      </c>
      <c r="AX111" s="401">
        <f t="shared" ref="AX111:BH113" si="418">$K111</f>
        <v>6000</v>
      </c>
      <c r="AY111" s="401">
        <f t="shared" si="418"/>
        <v>6000</v>
      </c>
      <c r="AZ111" s="401">
        <f t="shared" si="418"/>
        <v>6000</v>
      </c>
      <c r="BA111" s="401">
        <f t="shared" si="418"/>
        <v>6000</v>
      </c>
      <c r="BB111" s="401">
        <f t="shared" si="418"/>
        <v>6000</v>
      </c>
      <c r="BC111" s="401">
        <f t="shared" si="418"/>
        <v>6000</v>
      </c>
      <c r="BD111" s="401">
        <f t="shared" si="418"/>
        <v>6000</v>
      </c>
      <c r="BE111" s="401">
        <f t="shared" si="418"/>
        <v>6000</v>
      </c>
      <c r="BF111" s="401">
        <f t="shared" si="418"/>
        <v>6000</v>
      </c>
      <c r="BG111" s="401">
        <f t="shared" si="418"/>
        <v>6000</v>
      </c>
      <c r="BH111" s="402">
        <f t="shared" si="418"/>
        <v>6000</v>
      </c>
      <c r="BI111" s="401">
        <f>$L111</f>
        <v>200</v>
      </c>
      <c r="BJ111" s="401">
        <f t="shared" ref="BJ111:BT113" si="419">$L111</f>
        <v>200</v>
      </c>
      <c r="BK111" s="401">
        <f t="shared" si="419"/>
        <v>200</v>
      </c>
      <c r="BL111" s="401">
        <f t="shared" si="419"/>
        <v>200</v>
      </c>
      <c r="BM111" s="401">
        <f t="shared" si="419"/>
        <v>200</v>
      </c>
      <c r="BN111" s="401">
        <f t="shared" si="419"/>
        <v>200</v>
      </c>
      <c r="BO111" s="401">
        <f t="shared" si="419"/>
        <v>200</v>
      </c>
      <c r="BP111" s="401">
        <f t="shared" si="419"/>
        <v>200</v>
      </c>
      <c r="BQ111" s="401">
        <f t="shared" si="419"/>
        <v>200</v>
      </c>
      <c r="BR111" s="401">
        <f t="shared" si="419"/>
        <v>200</v>
      </c>
      <c r="BS111" s="401">
        <f t="shared" si="419"/>
        <v>200</v>
      </c>
      <c r="BT111" s="402">
        <f t="shared" si="419"/>
        <v>200</v>
      </c>
      <c r="BU111" s="401">
        <f>$M111</f>
        <v>10000</v>
      </c>
      <c r="BV111" s="401">
        <f t="shared" ref="BV111:CF113" si="420">$M111</f>
        <v>10000</v>
      </c>
      <c r="BW111" s="401">
        <f t="shared" si="420"/>
        <v>10000</v>
      </c>
      <c r="BX111" s="401">
        <f t="shared" si="420"/>
        <v>10000</v>
      </c>
      <c r="BY111" s="401">
        <f t="shared" si="420"/>
        <v>10000</v>
      </c>
      <c r="BZ111" s="401">
        <f t="shared" si="420"/>
        <v>10000</v>
      </c>
      <c r="CA111" s="401">
        <f t="shared" si="420"/>
        <v>10000</v>
      </c>
      <c r="CB111" s="401">
        <f t="shared" si="420"/>
        <v>10000</v>
      </c>
      <c r="CC111" s="401">
        <f t="shared" si="420"/>
        <v>10000</v>
      </c>
      <c r="CD111" s="401">
        <f t="shared" si="420"/>
        <v>10000</v>
      </c>
      <c r="CE111" s="401">
        <f t="shared" si="420"/>
        <v>10000</v>
      </c>
      <c r="CF111" s="402">
        <f t="shared" si="420"/>
        <v>10000</v>
      </c>
      <c r="CG111" s="401">
        <f>$N111</f>
        <v>35000</v>
      </c>
      <c r="CH111" s="401">
        <f t="shared" ref="CH111:CR113" si="421">$N111</f>
        <v>35000</v>
      </c>
      <c r="CI111" s="401">
        <f t="shared" si="421"/>
        <v>35000</v>
      </c>
      <c r="CJ111" s="401">
        <f t="shared" si="421"/>
        <v>35000</v>
      </c>
      <c r="CK111" s="401">
        <f t="shared" si="421"/>
        <v>35000</v>
      </c>
      <c r="CL111" s="401">
        <f t="shared" si="421"/>
        <v>35000</v>
      </c>
      <c r="CM111" s="401">
        <f t="shared" si="421"/>
        <v>35000</v>
      </c>
      <c r="CN111" s="401">
        <f t="shared" si="421"/>
        <v>35000</v>
      </c>
      <c r="CO111" s="401">
        <f t="shared" si="421"/>
        <v>35000</v>
      </c>
      <c r="CP111" s="401">
        <f t="shared" si="421"/>
        <v>35000</v>
      </c>
      <c r="CQ111" s="401">
        <f t="shared" si="421"/>
        <v>35000</v>
      </c>
      <c r="CR111" s="402">
        <f t="shared" si="421"/>
        <v>35000</v>
      </c>
      <c r="CS111" s="401">
        <f t="shared" ref="CS111:DD113" si="422">$O111</f>
        <v>35000</v>
      </c>
      <c r="CT111" s="401">
        <f t="shared" si="422"/>
        <v>35000</v>
      </c>
      <c r="CU111" s="401">
        <f t="shared" si="422"/>
        <v>35000</v>
      </c>
      <c r="CV111" s="401">
        <f t="shared" si="422"/>
        <v>35000</v>
      </c>
      <c r="CW111" s="401">
        <f t="shared" si="422"/>
        <v>35000</v>
      </c>
      <c r="CX111" s="401">
        <f t="shared" si="422"/>
        <v>35000</v>
      </c>
      <c r="CY111" s="401">
        <f t="shared" si="422"/>
        <v>35000</v>
      </c>
      <c r="CZ111" s="401">
        <f t="shared" si="422"/>
        <v>35000</v>
      </c>
      <c r="DA111" s="401">
        <f t="shared" si="422"/>
        <v>35000</v>
      </c>
      <c r="DB111" s="401">
        <f t="shared" si="422"/>
        <v>35000</v>
      </c>
      <c r="DC111" s="401">
        <f t="shared" si="422"/>
        <v>35000</v>
      </c>
      <c r="DD111" s="402">
        <f t="shared" si="422"/>
        <v>35000</v>
      </c>
    </row>
    <row r="112" spans="3:108" ht="13.25" customHeight="1">
      <c r="E112" s="344" t="s">
        <v>46</v>
      </c>
      <c r="F112" s="301" t="s">
        <v>199</v>
      </c>
      <c r="I112" s="417">
        <v>17500</v>
      </c>
      <c r="J112" s="529">
        <v>17500</v>
      </c>
      <c r="K112" s="529">
        <v>17500</v>
      </c>
      <c r="L112" s="529">
        <v>17500</v>
      </c>
      <c r="M112" s="529">
        <v>17500</v>
      </c>
      <c r="N112" s="529">
        <v>17500</v>
      </c>
      <c r="O112" s="529">
        <v>17500</v>
      </c>
      <c r="Q112" s="346">
        <f t="shared" si="401"/>
        <v>54250</v>
      </c>
      <c r="R112" s="347">
        <f t="shared" si="380"/>
        <v>210000</v>
      </c>
      <c r="S112" s="347">
        <f t="shared" si="381"/>
        <v>210000</v>
      </c>
      <c r="T112" s="347">
        <f t="shared" si="382"/>
        <v>210000</v>
      </c>
      <c r="U112" s="347">
        <f t="shared" si="383"/>
        <v>210000</v>
      </c>
      <c r="V112" s="347">
        <f t="shared" si="384"/>
        <v>210000</v>
      </c>
      <c r="W112" s="347">
        <f t="shared" si="385"/>
        <v>210000</v>
      </c>
      <c r="Y112" s="399"/>
      <c r="Z112" s="399"/>
      <c r="AA112" s="399"/>
      <c r="AB112" s="399"/>
      <c r="AC112" s="399"/>
      <c r="AD112" s="399">
        <v>250</v>
      </c>
      <c r="AE112" s="399">
        <v>500</v>
      </c>
      <c r="AF112" s="399">
        <v>500</v>
      </c>
      <c r="AG112" s="399">
        <v>500</v>
      </c>
      <c r="AH112" s="399">
        <v>17500</v>
      </c>
      <c r="AI112" s="399">
        <v>17500</v>
      </c>
      <c r="AJ112" s="399">
        <v>17500</v>
      </c>
      <c r="AK112" s="400">
        <f>$J112</f>
        <v>17500</v>
      </c>
      <c r="AL112" s="401">
        <f t="shared" si="417"/>
        <v>17500</v>
      </c>
      <c r="AM112" s="401">
        <f t="shared" si="417"/>
        <v>17500</v>
      </c>
      <c r="AN112" s="401">
        <f t="shared" si="417"/>
        <v>17500</v>
      </c>
      <c r="AO112" s="401">
        <f t="shared" si="417"/>
        <v>17500</v>
      </c>
      <c r="AP112" s="401">
        <f t="shared" si="417"/>
        <v>17500</v>
      </c>
      <c r="AQ112" s="401">
        <f t="shared" si="417"/>
        <v>17500</v>
      </c>
      <c r="AR112" s="401">
        <f t="shared" si="417"/>
        <v>17500</v>
      </c>
      <c r="AS112" s="401">
        <f t="shared" si="417"/>
        <v>17500</v>
      </c>
      <c r="AT112" s="401">
        <f t="shared" si="417"/>
        <v>17500</v>
      </c>
      <c r="AU112" s="401">
        <f t="shared" si="417"/>
        <v>17500</v>
      </c>
      <c r="AV112" s="402">
        <f t="shared" si="417"/>
        <v>17500</v>
      </c>
      <c r="AW112" s="401">
        <f>$K112</f>
        <v>17500</v>
      </c>
      <c r="AX112" s="401">
        <f t="shared" si="418"/>
        <v>17500</v>
      </c>
      <c r="AY112" s="401">
        <f t="shared" si="418"/>
        <v>17500</v>
      </c>
      <c r="AZ112" s="401">
        <f t="shared" si="418"/>
        <v>17500</v>
      </c>
      <c r="BA112" s="401">
        <f t="shared" si="418"/>
        <v>17500</v>
      </c>
      <c r="BB112" s="401">
        <f t="shared" si="418"/>
        <v>17500</v>
      </c>
      <c r="BC112" s="401">
        <f t="shared" si="418"/>
        <v>17500</v>
      </c>
      <c r="BD112" s="401">
        <f t="shared" si="418"/>
        <v>17500</v>
      </c>
      <c r="BE112" s="401">
        <f t="shared" si="418"/>
        <v>17500</v>
      </c>
      <c r="BF112" s="401">
        <f t="shared" si="418"/>
        <v>17500</v>
      </c>
      <c r="BG112" s="401">
        <f t="shared" si="418"/>
        <v>17500</v>
      </c>
      <c r="BH112" s="402">
        <f t="shared" si="418"/>
        <v>17500</v>
      </c>
      <c r="BI112" s="401">
        <f>$L112</f>
        <v>17500</v>
      </c>
      <c r="BJ112" s="401">
        <f t="shared" si="419"/>
        <v>17500</v>
      </c>
      <c r="BK112" s="401">
        <f t="shared" si="419"/>
        <v>17500</v>
      </c>
      <c r="BL112" s="401">
        <f t="shared" si="419"/>
        <v>17500</v>
      </c>
      <c r="BM112" s="401">
        <f t="shared" si="419"/>
        <v>17500</v>
      </c>
      <c r="BN112" s="401">
        <f t="shared" si="419"/>
        <v>17500</v>
      </c>
      <c r="BO112" s="401">
        <f t="shared" si="419"/>
        <v>17500</v>
      </c>
      <c r="BP112" s="401">
        <f t="shared" si="419"/>
        <v>17500</v>
      </c>
      <c r="BQ112" s="401">
        <f t="shared" si="419"/>
        <v>17500</v>
      </c>
      <c r="BR112" s="401">
        <f t="shared" si="419"/>
        <v>17500</v>
      </c>
      <c r="BS112" s="401">
        <f t="shared" si="419"/>
        <v>17500</v>
      </c>
      <c r="BT112" s="402">
        <f t="shared" si="419"/>
        <v>17500</v>
      </c>
      <c r="BU112" s="401">
        <f>$M112</f>
        <v>17500</v>
      </c>
      <c r="BV112" s="401">
        <f t="shared" si="420"/>
        <v>17500</v>
      </c>
      <c r="BW112" s="401">
        <f t="shared" si="420"/>
        <v>17500</v>
      </c>
      <c r="BX112" s="401">
        <f t="shared" si="420"/>
        <v>17500</v>
      </c>
      <c r="BY112" s="401">
        <f t="shared" si="420"/>
        <v>17500</v>
      </c>
      <c r="BZ112" s="401">
        <f t="shared" si="420"/>
        <v>17500</v>
      </c>
      <c r="CA112" s="401">
        <f t="shared" si="420"/>
        <v>17500</v>
      </c>
      <c r="CB112" s="401">
        <f t="shared" si="420"/>
        <v>17500</v>
      </c>
      <c r="CC112" s="401">
        <f t="shared" si="420"/>
        <v>17500</v>
      </c>
      <c r="CD112" s="401">
        <f t="shared" si="420"/>
        <v>17500</v>
      </c>
      <c r="CE112" s="401">
        <f t="shared" si="420"/>
        <v>17500</v>
      </c>
      <c r="CF112" s="402">
        <f t="shared" si="420"/>
        <v>17500</v>
      </c>
      <c r="CG112" s="401">
        <f>$N112</f>
        <v>17500</v>
      </c>
      <c r="CH112" s="401">
        <f t="shared" si="421"/>
        <v>17500</v>
      </c>
      <c r="CI112" s="401">
        <f t="shared" si="421"/>
        <v>17500</v>
      </c>
      <c r="CJ112" s="401">
        <f t="shared" si="421"/>
        <v>17500</v>
      </c>
      <c r="CK112" s="401">
        <f t="shared" si="421"/>
        <v>17500</v>
      </c>
      <c r="CL112" s="401">
        <f t="shared" si="421"/>
        <v>17500</v>
      </c>
      <c r="CM112" s="401">
        <f t="shared" si="421"/>
        <v>17500</v>
      </c>
      <c r="CN112" s="401">
        <f t="shared" si="421"/>
        <v>17500</v>
      </c>
      <c r="CO112" s="401">
        <f t="shared" si="421"/>
        <v>17500</v>
      </c>
      <c r="CP112" s="401">
        <f t="shared" si="421"/>
        <v>17500</v>
      </c>
      <c r="CQ112" s="401">
        <f t="shared" si="421"/>
        <v>17500</v>
      </c>
      <c r="CR112" s="402">
        <f t="shared" si="421"/>
        <v>17500</v>
      </c>
      <c r="CS112" s="401">
        <f t="shared" si="422"/>
        <v>17500</v>
      </c>
      <c r="CT112" s="401">
        <f t="shared" si="422"/>
        <v>17500</v>
      </c>
      <c r="CU112" s="401">
        <f t="shared" si="422"/>
        <v>17500</v>
      </c>
      <c r="CV112" s="401">
        <f t="shared" si="422"/>
        <v>17500</v>
      </c>
      <c r="CW112" s="401">
        <f t="shared" si="422"/>
        <v>17500</v>
      </c>
      <c r="CX112" s="401">
        <f t="shared" si="422"/>
        <v>17500</v>
      </c>
      <c r="CY112" s="401">
        <f t="shared" si="422"/>
        <v>17500</v>
      </c>
      <c r="CZ112" s="401">
        <f t="shared" si="422"/>
        <v>17500</v>
      </c>
      <c r="DA112" s="401">
        <f t="shared" si="422"/>
        <v>17500</v>
      </c>
      <c r="DB112" s="401">
        <f t="shared" si="422"/>
        <v>17500</v>
      </c>
      <c r="DC112" s="401">
        <f t="shared" si="422"/>
        <v>17500</v>
      </c>
      <c r="DD112" s="402">
        <f t="shared" si="422"/>
        <v>17500</v>
      </c>
    </row>
    <row r="113" spans="3:108" ht="13.25" customHeight="1">
      <c r="E113" s="344" t="s">
        <v>43</v>
      </c>
      <c r="F113" s="301" t="s">
        <v>199</v>
      </c>
      <c r="I113" s="451"/>
      <c r="J113" s="529">
        <v>75000</v>
      </c>
      <c r="K113" s="529">
        <v>75000</v>
      </c>
      <c r="L113" s="529">
        <v>50000</v>
      </c>
      <c r="M113" s="529">
        <v>50000</v>
      </c>
      <c r="N113" s="529">
        <v>50000</v>
      </c>
      <c r="O113" s="529">
        <v>50000</v>
      </c>
      <c r="Q113" s="346">
        <f t="shared" si="401"/>
        <v>700</v>
      </c>
      <c r="R113" s="347">
        <f t="shared" si="380"/>
        <v>900000</v>
      </c>
      <c r="S113" s="347">
        <f t="shared" si="381"/>
        <v>900000</v>
      </c>
      <c r="T113" s="347">
        <f t="shared" si="382"/>
        <v>600000</v>
      </c>
      <c r="U113" s="347">
        <f t="shared" si="383"/>
        <v>600000</v>
      </c>
      <c r="V113" s="347">
        <f t="shared" si="384"/>
        <v>600000</v>
      </c>
      <c r="W113" s="347">
        <f t="shared" si="385"/>
        <v>600000</v>
      </c>
      <c r="Y113" s="399"/>
      <c r="Z113" s="399"/>
      <c r="AA113" s="399"/>
      <c r="AB113" s="399">
        <v>100</v>
      </c>
      <c r="AC113" s="399">
        <v>100</v>
      </c>
      <c r="AD113" s="399">
        <v>100</v>
      </c>
      <c r="AE113" s="399">
        <v>100</v>
      </c>
      <c r="AF113" s="399">
        <v>100</v>
      </c>
      <c r="AG113" s="399">
        <v>100</v>
      </c>
      <c r="AH113" s="399">
        <v>100</v>
      </c>
      <c r="AI113" s="399"/>
      <c r="AJ113" s="399"/>
      <c r="AK113" s="400">
        <f>$J113</f>
        <v>75000</v>
      </c>
      <c r="AL113" s="401">
        <f t="shared" si="417"/>
        <v>75000</v>
      </c>
      <c r="AM113" s="401">
        <f t="shared" si="417"/>
        <v>75000</v>
      </c>
      <c r="AN113" s="401">
        <f t="shared" si="417"/>
        <v>75000</v>
      </c>
      <c r="AO113" s="401">
        <f t="shared" si="417"/>
        <v>75000</v>
      </c>
      <c r="AP113" s="401">
        <f t="shared" si="417"/>
        <v>75000</v>
      </c>
      <c r="AQ113" s="401">
        <f t="shared" si="417"/>
        <v>75000</v>
      </c>
      <c r="AR113" s="401">
        <f t="shared" si="417"/>
        <v>75000</v>
      </c>
      <c r="AS113" s="401">
        <f t="shared" si="417"/>
        <v>75000</v>
      </c>
      <c r="AT113" s="401">
        <f t="shared" si="417"/>
        <v>75000</v>
      </c>
      <c r="AU113" s="401">
        <f t="shared" si="417"/>
        <v>75000</v>
      </c>
      <c r="AV113" s="402">
        <f t="shared" si="417"/>
        <v>75000</v>
      </c>
      <c r="AW113" s="401">
        <f>$K113</f>
        <v>75000</v>
      </c>
      <c r="AX113" s="401">
        <f t="shared" si="418"/>
        <v>75000</v>
      </c>
      <c r="AY113" s="401">
        <f t="shared" si="418"/>
        <v>75000</v>
      </c>
      <c r="AZ113" s="401">
        <f t="shared" si="418"/>
        <v>75000</v>
      </c>
      <c r="BA113" s="401">
        <f t="shared" si="418"/>
        <v>75000</v>
      </c>
      <c r="BB113" s="401">
        <f t="shared" si="418"/>
        <v>75000</v>
      </c>
      <c r="BC113" s="401">
        <f t="shared" si="418"/>
        <v>75000</v>
      </c>
      <c r="BD113" s="401">
        <f t="shared" si="418"/>
        <v>75000</v>
      </c>
      <c r="BE113" s="401">
        <f t="shared" si="418"/>
        <v>75000</v>
      </c>
      <c r="BF113" s="401">
        <f t="shared" si="418"/>
        <v>75000</v>
      </c>
      <c r="BG113" s="401">
        <f t="shared" si="418"/>
        <v>75000</v>
      </c>
      <c r="BH113" s="402">
        <f t="shared" si="418"/>
        <v>75000</v>
      </c>
      <c r="BI113" s="401">
        <f>$L113</f>
        <v>50000</v>
      </c>
      <c r="BJ113" s="401">
        <f t="shared" si="419"/>
        <v>50000</v>
      </c>
      <c r="BK113" s="401">
        <f t="shared" si="419"/>
        <v>50000</v>
      </c>
      <c r="BL113" s="401">
        <f t="shared" si="419"/>
        <v>50000</v>
      </c>
      <c r="BM113" s="401">
        <f t="shared" si="419"/>
        <v>50000</v>
      </c>
      <c r="BN113" s="401">
        <f t="shared" si="419"/>
        <v>50000</v>
      </c>
      <c r="BO113" s="401">
        <f t="shared" si="419"/>
        <v>50000</v>
      </c>
      <c r="BP113" s="401">
        <f t="shared" si="419"/>
        <v>50000</v>
      </c>
      <c r="BQ113" s="401">
        <f t="shared" si="419"/>
        <v>50000</v>
      </c>
      <c r="BR113" s="401">
        <f t="shared" si="419"/>
        <v>50000</v>
      </c>
      <c r="BS113" s="401">
        <f t="shared" si="419"/>
        <v>50000</v>
      </c>
      <c r="BT113" s="402">
        <f t="shared" si="419"/>
        <v>50000</v>
      </c>
      <c r="BU113" s="401">
        <f>$M113</f>
        <v>50000</v>
      </c>
      <c r="BV113" s="401">
        <f t="shared" si="420"/>
        <v>50000</v>
      </c>
      <c r="BW113" s="401">
        <f t="shared" si="420"/>
        <v>50000</v>
      </c>
      <c r="BX113" s="401">
        <f t="shared" si="420"/>
        <v>50000</v>
      </c>
      <c r="BY113" s="401">
        <f t="shared" si="420"/>
        <v>50000</v>
      </c>
      <c r="BZ113" s="401">
        <f t="shared" si="420"/>
        <v>50000</v>
      </c>
      <c r="CA113" s="401">
        <f t="shared" si="420"/>
        <v>50000</v>
      </c>
      <c r="CB113" s="401">
        <f t="shared" si="420"/>
        <v>50000</v>
      </c>
      <c r="CC113" s="401">
        <f t="shared" si="420"/>
        <v>50000</v>
      </c>
      <c r="CD113" s="401">
        <f t="shared" si="420"/>
        <v>50000</v>
      </c>
      <c r="CE113" s="401">
        <f t="shared" si="420"/>
        <v>50000</v>
      </c>
      <c r="CF113" s="402">
        <f t="shared" si="420"/>
        <v>50000</v>
      </c>
      <c r="CG113" s="401">
        <f>$N113</f>
        <v>50000</v>
      </c>
      <c r="CH113" s="401">
        <f t="shared" si="421"/>
        <v>50000</v>
      </c>
      <c r="CI113" s="401">
        <f t="shared" si="421"/>
        <v>50000</v>
      </c>
      <c r="CJ113" s="401">
        <f t="shared" si="421"/>
        <v>50000</v>
      </c>
      <c r="CK113" s="401">
        <f t="shared" si="421"/>
        <v>50000</v>
      </c>
      <c r="CL113" s="401">
        <f t="shared" si="421"/>
        <v>50000</v>
      </c>
      <c r="CM113" s="401">
        <f t="shared" si="421"/>
        <v>50000</v>
      </c>
      <c r="CN113" s="401">
        <f t="shared" si="421"/>
        <v>50000</v>
      </c>
      <c r="CO113" s="401">
        <f t="shared" si="421"/>
        <v>50000</v>
      </c>
      <c r="CP113" s="401">
        <f t="shared" si="421"/>
        <v>50000</v>
      </c>
      <c r="CQ113" s="401">
        <f t="shared" si="421"/>
        <v>50000</v>
      </c>
      <c r="CR113" s="402">
        <f t="shared" si="421"/>
        <v>50000</v>
      </c>
      <c r="CS113" s="401">
        <f t="shared" si="422"/>
        <v>50000</v>
      </c>
      <c r="CT113" s="401">
        <f t="shared" si="422"/>
        <v>50000</v>
      </c>
      <c r="CU113" s="401">
        <f t="shared" si="422"/>
        <v>50000</v>
      </c>
      <c r="CV113" s="401">
        <f t="shared" si="422"/>
        <v>50000</v>
      </c>
      <c r="CW113" s="401">
        <f t="shared" si="422"/>
        <v>50000</v>
      </c>
      <c r="CX113" s="401">
        <f t="shared" si="422"/>
        <v>50000</v>
      </c>
      <c r="CY113" s="401">
        <f t="shared" si="422"/>
        <v>50000</v>
      </c>
      <c r="CZ113" s="401">
        <f t="shared" si="422"/>
        <v>50000</v>
      </c>
      <c r="DA113" s="401">
        <f t="shared" si="422"/>
        <v>50000</v>
      </c>
      <c r="DB113" s="401">
        <f t="shared" si="422"/>
        <v>50000</v>
      </c>
      <c r="DC113" s="401">
        <f t="shared" si="422"/>
        <v>50000</v>
      </c>
      <c r="DD113" s="402">
        <f t="shared" si="422"/>
        <v>50000</v>
      </c>
    </row>
    <row r="114" spans="3:108" ht="13.25" customHeight="1">
      <c r="E114" s="344" t="s">
        <v>44</v>
      </c>
      <c r="F114" s="301" t="s">
        <v>57</v>
      </c>
      <c r="I114" s="417">
        <v>300</v>
      </c>
      <c r="J114" s="529">
        <v>500</v>
      </c>
      <c r="K114" s="529">
        <v>500</v>
      </c>
      <c r="L114" s="529">
        <v>500</v>
      </c>
      <c r="M114" s="529">
        <v>500</v>
      </c>
      <c r="N114" s="529">
        <v>500</v>
      </c>
      <c r="O114" s="529">
        <v>500</v>
      </c>
      <c r="Q114" s="346">
        <f t="shared" si="401"/>
        <v>700</v>
      </c>
      <c r="R114" s="347">
        <f t="shared" si="380"/>
        <v>23000</v>
      </c>
      <c r="S114" s="347">
        <f t="shared" si="381"/>
        <v>127000</v>
      </c>
      <c r="T114" s="347">
        <f t="shared" si="382"/>
        <v>225000</v>
      </c>
      <c r="U114" s="347">
        <f t="shared" si="383"/>
        <v>432000</v>
      </c>
      <c r="V114" s="347">
        <f t="shared" si="384"/>
        <v>777000</v>
      </c>
      <c r="W114" s="347">
        <f t="shared" si="385"/>
        <v>1078500</v>
      </c>
      <c r="Y114" s="418"/>
      <c r="Z114" s="418"/>
      <c r="AA114" s="418"/>
      <c r="AB114" s="399">
        <v>100</v>
      </c>
      <c r="AC114" s="399">
        <v>100</v>
      </c>
      <c r="AD114" s="399">
        <v>100</v>
      </c>
      <c r="AE114" s="399">
        <v>100</v>
      </c>
      <c r="AF114" s="399">
        <v>100</v>
      </c>
      <c r="AG114" s="399">
        <v>100</v>
      </c>
      <c r="AH114" s="399">
        <v>100</v>
      </c>
      <c r="AI114" s="346"/>
      <c r="AJ114" s="346"/>
      <c r="AK114" s="400">
        <f t="shared" ref="AK114:AV114" si="423">$J$114*AK82</f>
        <v>0</v>
      </c>
      <c r="AL114" s="401">
        <f t="shared" si="423"/>
        <v>0</v>
      </c>
      <c r="AM114" s="401">
        <f t="shared" si="423"/>
        <v>0</v>
      </c>
      <c r="AN114" s="401">
        <f t="shared" si="423"/>
        <v>0</v>
      </c>
      <c r="AO114" s="401">
        <f t="shared" si="423"/>
        <v>0</v>
      </c>
      <c r="AP114" s="401">
        <f t="shared" si="423"/>
        <v>0</v>
      </c>
      <c r="AQ114" s="401">
        <f t="shared" si="423"/>
        <v>0</v>
      </c>
      <c r="AR114" s="347">
        <f t="shared" si="423"/>
        <v>3000</v>
      </c>
      <c r="AS114" s="347">
        <f t="shared" si="423"/>
        <v>4000</v>
      </c>
      <c r="AT114" s="347">
        <f t="shared" si="423"/>
        <v>5000</v>
      </c>
      <c r="AU114" s="347">
        <f t="shared" si="423"/>
        <v>5500</v>
      </c>
      <c r="AV114" s="349">
        <f t="shared" si="423"/>
        <v>5500</v>
      </c>
      <c r="AW114" s="347">
        <f t="shared" ref="AW114:BH114" si="424">$K$114*AW82</f>
        <v>6000</v>
      </c>
      <c r="AX114" s="347">
        <f t="shared" si="424"/>
        <v>7000</v>
      </c>
      <c r="AY114" s="347">
        <f t="shared" si="424"/>
        <v>7500</v>
      </c>
      <c r="AZ114" s="347">
        <f t="shared" si="424"/>
        <v>8000</v>
      </c>
      <c r="BA114" s="347">
        <f t="shared" si="424"/>
        <v>9000</v>
      </c>
      <c r="BB114" s="347">
        <f t="shared" si="424"/>
        <v>12500</v>
      </c>
      <c r="BC114" s="347">
        <f t="shared" si="424"/>
        <v>12500</v>
      </c>
      <c r="BD114" s="347">
        <f t="shared" si="424"/>
        <v>12500</v>
      </c>
      <c r="BE114" s="347">
        <f t="shared" si="424"/>
        <v>12500</v>
      </c>
      <c r="BF114" s="347">
        <f t="shared" si="424"/>
        <v>12500</v>
      </c>
      <c r="BG114" s="347">
        <f t="shared" si="424"/>
        <v>13500</v>
      </c>
      <c r="BH114" s="349">
        <f t="shared" si="424"/>
        <v>13500</v>
      </c>
      <c r="BI114" s="347">
        <f t="shared" ref="BI114:BT114" si="425">$L$114*BI82</f>
        <v>13500</v>
      </c>
      <c r="BJ114" s="347">
        <f t="shared" si="425"/>
        <v>14000</v>
      </c>
      <c r="BK114" s="347">
        <f t="shared" si="425"/>
        <v>15500</v>
      </c>
      <c r="BL114" s="347">
        <f t="shared" si="425"/>
        <v>16000</v>
      </c>
      <c r="BM114" s="347">
        <f t="shared" si="425"/>
        <v>16500</v>
      </c>
      <c r="BN114" s="347">
        <f t="shared" si="425"/>
        <v>18000</v>
      </c>
      <c r="BO114" s="347">
        <f t="shared" si="425"/>
        <v>19000</v>
      </c>
      <c r="BP114" s="347">
        <f t="shared" si="425"/>
        <v>19500</v>
      </c>
      <c r="BQ114" s="347">
        <f t="shared" si="425"/>
        <v>21000</v>
      </c>
      <c r="BR114" s="347">
        <f t="shared" si="425"/>
        <v>22000</v>
      </c>
      <c r="BS114" s="347">
        <f t="shared" si="425"/>
        <v>25000</v>
      </c>
      <c r="BT114" s="349">
        <f t="shared" si="425"/>
        <v>25000</v>
      </c>
      <c r="BU114" s="347">
        <f t="shared" ref="BU114:CF114" si="426">$M$114*BU82</f>
        <v>25000</v>
      </c>
      <c r="BV114" s="347">
        <f t="shared" si="426"/>
        <v>25500</v>
      </c>
      <c r="BW114" s="347">
        <f t="shared" si="426"/>
        <v>27000</v>
      </c>
      <c r="BX114" s="347">
        <f t="shared" si="426"/>
        <v>28500</v>
      </c>
      <c r="BY114" s="347">
        <f t="shared" si="426"/>
        <v>29500</v>
      </c>
      <c r="BZ114" s="347">
        <f t="shared" si="426"/>
        <v>30500</v>
      </c>
      <c r="CA114" s="347">
        <f t="shared" si="426"/>
        <v>38000</v>
      </c>
      <c r="CB114" s="347">
        <f t="shared" si="426"/>
        <v>40000</v>
      </c>
      <c r="CC114" s="347">
        <f t="shared" si="426"/>
        <v>43000</v>
      </c>
      <c r="CD114" s="347">
        <f t="shared" si="426"/>
        <v>46000</v>
      </c>
      <c r="CE114" s="347">
        <f t="shared" si="426"/>
        <v>49500</v>
      </c>
      <c r="CF114" s="349">
        <f t="shared" si="426"/>
        <v>49500</v>
      </c>
      <c r="CG114" s="347">
        <f t="shared" ref="CG114:CR114" si="427">$N$114*CG82</f>
        <v>52000</v>
      </c>
      <c r="CH114" s="347">
        <f t="shared" si="427"/>
        <v>54000</v>
      </c>
      <c r="CI114" s="347">
        <f t="shared" si="427"/>
        <v>56000</v>
      </c>
      <c r="CJ114" s="347">
        <f t="shared" si="427"/>
        <v>58500</v>
      </c>
      <c r="CK114" s="347">
        <f t="shared" si="427"/>
        <v>61500</v>
      </c>
      <c r="CL114" s="347">
        <f t="shared" si="427"/>
        <v>64500</v>
      </c>
      <c r="CM114" s="347">
        <f t="shared" si="427"/>
        <v>66500</v>
      </c>
      <c r="CN114" s="347">
        <f t="shared" si="427"/>
        <v>69000</v>
      </c>
      <c r="CO114" s="347">
        <f t="shared" si="427"/>
        <v>71500</v>
      </c>
      <c r="CP114" s="347">
        <f t="shared" si="427"/>
        <v>74500</v>
      </c>
      <c r="CQ114" s="347">
        <f t="shared" si="427"/>
        <v>74500</v>
      </c>
      <c r="CR114" s="349">
        <f t="shared" si="427"/>
        <v>74500</v>
      </c>
      <c r="CS114" s="347">
        <f t="shared" ref="CS114:DD114" si="428">$O$114*CS82</f>
        <v>74500</v>
      </c>
      <c r="CT114" s="347">
        <f t="shared" si="428"/>
        <v>77500</v>
      </c>
      <c r="CU114" s="347">
        <f t="shared" si="428"/>
        <v>80500</v>
      </c>
      <c r="CV114" s="347">
        <f t="shared" si="428"/>
        <v>83500</v>
      </c>
      <c r="CW114" s="347">
        <f t="shared" si="428"/>
        <v>86500</v>
      </c>
      <c r="CX114" s="347">
        <f t="shared" si="428"/>
        <v>89500</v>
      </c>
      <c r="CY114" s="347">
        <f t="shared" si="428"/>
        <v>92000</v>
      </c>
      <c r="CZ114" s="347">
        <f t="shared" si="428"/>
        <v>94500</v>
      </c>
      <c r="DA114" s="347">
        <f t="shared" si="428"/>
        <v>97000</v>
      </c>
      <c r="DB114" s="347">
        <f t="shared" si="428"/>
        <v>99000</v>
      </c>
      <c r="DC114" s="347">
        <f t="shared" si="428"/>
        <v>101000</v>
      </c>
      <c r="DD114" s="349">
        <f t="shared" si="428"/>
        <v>103000</v>
      </c>
    </row>
    <row r="115" spans="3:108" ht="13.25" customHeight="1">
      <c r="I115" s="417"/>
      <c r="J115" s="529"/>
      <c r="K115" s="529"/>
      <c r="L115" s="529"/>
      <c r="M115" s="529"/>
      <c r="N115" s="529"/>
      <c r="O115" s="529"/>
      <c r="Q115" s="346">
        <f t="shared" si="401"/>
        <v>0</v>
      </c>
      <c r="R115" s="347">
        <f t="shared" ref="R115" si="429">SUM(AK115:AV115)</f>
        <v>0</v>
      </c>
      <c r="S115" s="347">
        <f t="shared" ref="S115" si="430">SUM(AW115:BH115)</f>
        <v>0</v>
      </c>
      <c r="T115" s="347">
        <f t="shared" ref="T115" si="431">SUM(BI115:BT115)</f>
        <v>0</v>
      </c>
      <c r="U115" s="347">
        <f t="shared" ref="U115" si="432">SUM(BU115:CF115)</f>
        <v>0</v>
      </c>
      <c r="V115" s="347">
        <f t="shared" ref="V115" si="433">SUM(CG115:CR115)</f>
        <v>0</v>
      </c>
      <c r="W115" s="347">
        <f t="shared" ref="W115" si="434">SUM(CS115:DD115)</f>
        <v>0</v>
      </c>
      <c r="Y115" s="418"/>
      <c r="Z115" s="418"/>
      <c r="AA115" s="418"/>
      <c r="AB115" s="418"/>
      <c r="AC115" s="418"/>
      <c r="AD115" s="418"/>
      <c r="AE115" s="418"/>
      <c r="AF115" s="346"/>
      <c r="AG115" s="346"/>
      <c r="AH115" s="346"/>
      <c r="AI115" s="346"/>
      <c r="AJ115" s="346"/>
      <c r="AK115" s="419"/>
      <c r="AL115" s="420"/>
      <c r="AM115" s="420"/>
      <c r="AN115" s="420"/>
      <c r="AO115" s="420"/>
      <c r="AP115" s="420"/>
      <c r="AQ115" s="420"/>
      <c r="AR115" s="347"/>
      <c r="AS115" s="347"/>
      <c r="AT115" s="347"/>
      <c r="AU115" s="347"/>
      <c r="AV115" s="349"/>
      <c r="AW115" s="347"/>
      <c r="AX115" s="347"/>
      <c r="AY115" s="347"/>
      <c r="AZ115" s="347"/>
      <c r="BA115" s="347"/>
      <c r="BB115" s="347"/>
      <c r="BC115" s="347"/>
      <c r="BD115" s="347"/>
      <c r="BE115" s="347"/>
      <c r="BF115" s="347"/>
      <c r="BG115" s="347"/>
      <c r="BH115" s="349"/>
      <c r="BI115" s="347"/>
      <c r="BJ115" s="347"/>
      <c r="BK115" s="347"/>
      <c r="BL115" s="347"/>
      <c r="BM115" s="347"/>
      <c r="BN115" s="347"/>
      <c r="BO115" s="347"/>
      <c r="BP115" s="347"/>
      <c r="BQ115" s="347"/>
      <c r="BR115" s="347"/>
      <c r="BS115" s="347"/>
      <c r="BT115" s="349"/>
      <c r="BU115" s="347"/>
      <c r="BV115" s="347"/>
      <c r="BW115" s="347"/>
      <c r="BX115" s="347"/>
      <c r="BY115" s="347"/>
      <c r="BZ115" s="347"/>
      <c r="CA115" s="347"/>
      <c r="CB115" s="347"/>
      <c r="CC115" s="347"/>
      <c r="CD115" s="347"/>
      <c r="CE115" s="347"/>
      <c r="CF115" s="349"/>
      <c r="CG115" s="347"/>
      <c r="CH115" s="347"/>
      <c r="CI115" s="347"/>
      <c r="CJ115" s="347"/>
      <c r="CK115" s="347"/>
      <c r="CL115" s="347"/>
      <c r="CM115" s="347"/>
      <c r="CN115" s="347"/>
      <c r="CO115" s="347"/>
      <c r="CP115" s="347"/>
      <c r="CQ115" s="347"/>
      <c r="CR115" s="349"/>
      <c r="CS115" s="347"/>
      <c r="CT115" s="347"/>
      <c r="CU115" s="347"/>
      <c r="CV115" s="347"/>
      <c r="CW115" s="347"/>
      <c r="CX115" s="347"/>
      <c r="CY115" s="347"/>
      <c r="CZ115" s="347"/>
      <c r="DA115" s="347"/>
      <c r="DB115" s="347"/>
      <c r="DC115" s="347"/>
      <c r="DD115" s="349"/>
    </row>
    <row r="116" spans="3:108" ht="5.25" customHeight="1">
      <c r="I116" s="417"/>
      <c r="J116" s="530"/>
      <c r="K116" s="530"/>
      <c r="L116" s="530"/>
      <c r="M116" s="530"/>
      <c r="N116" s="530"/>
      <c r="O116" s="530"/>
      <c r="Q116" s="346"/>
      <c r="R116" s="347"/>
      <c r="S116" s="347"/>
      <c r="T116" s="347"/>
      <c r="U116" s="347"/>
      <c r="V116" s="347"/>
      <c r="W116" s="347"/>
      <c r="Y116" s="418"/>
      <c r="Z116" s="418"/>
      <c r="AA116" s="418"/>
      <c r="AB116" s="418"/>
      <c r="AC116" s="418"/>
      <c r="AD116" s="418"/>
      <c r="AE116" s="418"/>
      <c r="AF116" s="346"/>
      <c r="AG116" s="346"/>
      <c r="AH116" s="346"/>
      <c r="AI116" s="346"/>
      <c r="AJ116" s="346"/>
      <c r="AK116" s="419"/>
      <c r="AL116" s="420"/>
      <c r="AM116" s="420"/>
      <c r="AN116" s="420"/>
      <c r="AO116" s="420"/>
      <c r="AP116" s="420"/>
      <c r="AQ116" s="420"/>
      <c r="AR116" s="347"/>
      <c r="AS116" s="347"/>
      <c r="AT116" s="347"/>
      <c r="AU116" s="347"/>
      <c r="AV116" s="349"/>
      <c r="AW116" s="347"/>
      <c r="AX116" s="347"/>
      <c r="AY116" s="347"/>
      <c r="AZ116" s="347"/>
      <c r="BA116" s="347"/>
      <c r="BB116" s="347"/>
      <c r="BC116" s="347"/>
      <c r="BD116" s="347"/>
      <c r="BE116" s="347"/>
      <c r="BF116" s="347"/>
      <c r="BG116" s="347"/>
      <c r="BH116" s="349"/>
      <c r="BI116" s="347"/>
      <c r="BJ116" s="347"/>
      <c r="BK116" s="347"/>
      <c r="BL116" s="347"/>
      <c r="BM116" s="347"/>
      <c r="BN116" s="347"/>
      <c r="BO116" s="347"/>
      <c r="BP116" s="347"/>
      <c r="BQ116" s="347"/>
      <c r="BR116" s="347"/>
      <c r="BS116" s="347"/>
      <c r="BT116" s="349"/>
      <c r="BU116" s="347"/>
      <c r="BV116" s="347"/>
      <c r="BW116" s="347"/>
      <c r="BX116" s="347"/>
      <c r="BY116" s="347"/>
      <c r="BZ116" s="347"/>
      <c r="CA116" s="347"/>
      <c r="CB116" s="347"/>
      <c r="CC116" s="347"/>
      <c r="CD116" s="347"/>
      <c r="CE116" s="347"/>
      <c r="CF116" s="349"/>
      <c r="CG116" s="347"/>
      <c r="CH116" s="347"/>
      <c r="CI116" s="347"/>
      <c r="CJ116" s="347"/>
      <c r="CK116" s="347"/>
      <c r="CL116" s="347"/>
      <c r="CM116" s="347"/>
      <c r="CN116" s="347"/>
      <c r="CO116" s="347"/>
      <c r="CP116" s="347"/>
      <c r="CQ116" s="347"/>
      <c r="CR116" s="349"/>
      <c r="CS116" s="347"/>
      <c r="CT116" s="347"/>
      <c r="CU116" s="347"/>
      <c r="CV116" s="347"/>
      <c r="CW116" s="347"/>
      <c r="CX116" s="347"/>
      <c r="CY116" s="347"/>
      <c r="CZ116" s="347"/>
      <c r="DA116" s="347"/>
      <c r="DB116" s="347"/>
      <c r="DC116" s="347"/>
      <c r="DD116" s="349"/>
    </row>
    <row r="117" spans="3:108" s="340" customFormat="1">
      <c r="C117" s="299"/>
      <c r="E117" s="332" t="s">
        <v>186</v>
      </c>
      <c r="F117" s="306"/>
      <c r="G117" s="306"/>
      <c r="H117" s="306"/>
      <c r="I117" s="334"/>
      <c r="J117" s="306"/>
      <c r="K117" s="306"/>
      <c r="L117" s="306"/>
      <c r="M117" s="306"/>
      <c r="N117" s="306"/>
      <c r="O117" s="306"/>
      <c r="Q117" s="409">
        <f t="shared" si="401"/>
        <v>592550</v>
      </c>
      <c r="R117" s="410">
        <f t="shared" si="380"/>
        <v>1928956.6666666665</v>
      </c>
      <c r="S117" s="410">
        <f t="shared" si="381"/>
        <v>5655591.9120323155</v>
      </c>
      <c r="T117" s="410">
        <f t="shared" si="382"/>
        <v>9494133.4883180596</v>
      </c>
      <c r="U117" s="410">
        <f t="shared" si="383"/>
        <v>21040344.877932731</v>
      </c>
      <c r="V117" s="410">
        <f t="shared" si="384"/>
        <v>45378325.128538243</v>
      </c>
      <c r="W117" s="410">
        <f t="shared" si="385"/>
        <v>84652008.021197364</v>
      </c>
      <c r="X117" s="452"/>
      <c r="Y117" s="409">
        <f>SUM(Y105:Y116)</f>
        <v>12500</v>
      </c>
      <c r="Z117" s="409">
        <f t="shared" ref="Z117:AJ117" si="435">SUM(Z105:Z116)</f>
        <v>12600</v>
      </c>
      <c r="AA117" s="409">
        <f t="shared" si="435"/>
        <v>25200</v>
      </c>
      <c r="AB117" s="409">
        <f t="shared" si="435"/>
        <v>25400</v>
      </c>
      <c r="AC117" s="409">
        <f t="shared" si="435"/>
        <v>50400</v>
      </c>
      <c r="AD117" s="409">
        <f t="shared" si="435"/>
        <v>50650</v>
      </c>
      <c r="AE117" s="409">
        <f t="shared" si="435"/>
        <v>60900</v>
      </c>
      <c r="AF117" s="409">
        <f t="shared" si="435"/>
        <v>60900</v>
      </c>
      <c r="AG117" s="409">
        <f t="shared" si="435"/>
        <v>60900</v>
      </c>
      <c r="AH117" s="409">
        <f t="shared" si="435"/>
        <v>77900</v>
      </c>
      <c r="AI117" s="409">
        <f t="shared" si="435"/>
        <v>77700</v>
      </c>
      <c r="AJ117" s="409">
        <f t="shared" si="435"/>
        <v>77500</v>
      </c>
      <c r="AK117" s="453">
        <f>SUM(AK105:AK116)</f>
        <v>96505</v>
      </c>
      <c r="AL117" s="410">
        <f t="shared" ref="AL117:CW117" si="436">SUM(AL105:AL116)</f>
        <v>96512.5</v>
      </c>
      <c r="AM117" s="410">
        <f t="shared" si="436"/>
        <v>96520</v>
      </c>
      <c r="AN117" s="410">
        <f t="shared" si="436"/>
        <v>96560</v>
      </c>
      <c r="AO117" s="410">
        <f t="shared" si="436"/>
        <v>96680</v>
      </c>
      <c r="AP117" s="410">
        <f t="shared" si="436"/>
        <v>97040</v>
      </c>
      <c r="AQ117" s="410">
        <f t="shared" si="436"/>
        <v>97620</v>
      </c>
      <c r="AR117" s="410">
        <f t="shared" si="436"/>
        <v>182991.66666666669</v>
      </c>
      <c r="AS117" s="410">
        <f t="shared" si="436"/>
        <v>217363.33333333334</v>
      </c>
      <c r="AT117" s="410">
        <f t="shared" si="436"/>
        <v>250103.33333333334</v>
      </c>
      <c r="AU117" s="410">
        <f t="shared" si="436"/>
        <v>270325</v>
      </c>
      <c r="AV117" s="454">
        <f t="shared" si="436"/>
        <v>330735.83333333337</v>
      </c>
      <c r="AW117" s="410">
        <f t="shared" si="436"/>
        <v>298940.66666666669</v>
      </c>
      <c r="AX117" s="410">
        <f t="shared" si="436"/>
        <v>336927.71333333332</v>
      </c>
      <c r="AY117" s="410">
        <f t="shared" si="436"/>
        <v>353211.30093333335</v>
      </c>
      <c r="AZ117" s="410">
        <f t="shared" si="436"/>
        <v>367233.16028533329</v>
      </c>
      <c r="BA117" s="410">
        <f t="shared" si="436"/>
        <v>408970.02349103999</v>
      </c>
      <c r="BB117" s="410">
        <f t="shared" si="436"/>
        <v>494481.95729419414</v>
      </c>
      <c r="BC117" s="410">
        <f t="shared" si="436"/>
        <v>495439.82977341133</v>
      </c>
      <c r="BD117" s="410">
        <f t="shared" si="436"/>
        <v>496402.05170221289</v>
      </c>
      <c r="BE117" s="410">
        <f t="shared" si="436"/>
        <v>497368.70198959048</v>
      </c>
      <c r="BF117" s="410">
        <f t="shared" si="436"/>
        <v>498339.8610419156</v>
      </c>
      <c r="BG117" s="410">
        <f t="shared" si="436"/>
        <v>536182.27745874599</v>
      </c>
      <c r="BH117" s="454">
        <f t="shared" si="436"/>
        <v>872094.36806253938</v>
      </c>
      <c r="BI117" s="410">
        <f t="shared" si="436"/>
        <v>534437.74228753417</v>
      </c>
      <c r="BJ117" s="410">
        <f t="shared" si="436"/>
        <v>559460.10020100116</v>
      </c>
      <c r="BK117" s="410">
        <f t="shared" si="436"/>
        <v>616761.91820502118</v>
      </c>
      <c r="BL117" s="410">
        <f t="shared" si="436"/>
        <v>638388.7685691216</v>
      </c>
      <c r="BM117" s="410">
        <f t="shared" si="436"/>
        <v>660019.93594050407</v>
      </c>
      <c r="BN117" s="410">
        <f t="shared" si="436"/>
        <v>717538.83999264741</v>
      </c>
      <c r="BO117" s="410">
        <f t="shared" si="436"/>
        <v>754760.89309930673</v>
      </c>
      <c r="BP117" s="410">
        <f t="shared" si="436"/>
        <v>776183.35765907273</v>
      </c>
      <c r="BQ117" s="410">
        <f t="shared" si="436"/>
        <v>825466.50035006518</v>
      </c>
      <c r="BR117" s="410">
        <f t="shared" si="436"/>
        <v>864830.6545170818</v>
      </c>
      <c r="BS117" s="410">
        <f t="shared" si="436"/>
        <v>948776.28683826572</v>
      </c>
      <c r="BT117" s="454">
        <f t="shared" si="436"/>
        <v>1597508.4906584374</v>
      </c>
      <c r="BU117" s="410">
        <f t="shared" si="436"/>
        <v>1169490.0331266329</v>
      </c>
      <c r="BV117" s="410">
        <f t="shared" si="436"/>
        <v>1191035.8456957596</v>
      </c>
      <c r="BW117" s="410">
        <f t="shared" si="436"/>
        <v>1254802.4695963413</v>
      </c>
      <c r="BX117" s="410">
        <f t="shared" si="436"/>
        <v>1317569.420048943</v>
      </c>
      <c r="BY117" s="410">
        <f t="shared" si="436"/>
        <v>1399492.2272587316</v>
      </c>
      <c r="BZ117" s="410">
        <f t="shared" si="436"/>
        <v>1476270.9365771445</v>
      </c>
      <c r="CA117" s="410">
        <f t="shared" si="436"/>
        <v>1726143.4609259067</v>
      </c>
      <c r="CB117" s="410">
        <f t="shared" si="436"/>
        <v>1767657.5639777547</v>
      </c>
      <c r="CC117" s="410">
        <f t="shared" si="436"/>
        <v>1910537.9509333055</v>
      </c>
      <c r="CD117" s="410">
        <f t="shared" si="436"/>
        <v>2057885.8785124999</v>
      </c>
      <c r="CE117" s="410">
        <f t="shared" si="436"/>
        <v>2228164.8147180509</v>
      </c>
      <c r="CF117" s="454">
        <f t="shared" si="436"/>
        <v>3541294.2765616598</v>
      </c>
      <c r="CG117" s="410">
        <f t="shared" si="436"/>
        <v>2725743.9690974285</v>
      </c>
      <c r="CH117" s="410">
        <f t="shared" si="436"/>
        <v>2872828.7192022931</v>
      </c>
      <c r="CI117" s="410">
        <f t="shared" si="436"/>
        <v>2976605.6371561498</v>
      </c>
      <c r="CJ117" s="410">
        <f t="shared" si="436"/>
        <v>3135604.6104108691</v>
      </c>
      <c r="CK117" s="410">
        <f t="shared" si="436"/>
        <v>3324174.0236208411</v>
      </c>
      <c r="CL117" s="410">
        <f t="shared" si="436"/>
        <v>3474000.7263321076</v>
      </c>
      <c r="CM117" s="410">
        <f t="shared" si="436"/>
        <v>3643129.9159056102</v>
      </c>
      <c r="CN117" s="410">
        <f t="shared" si="436"/>
        <v>3839579.9258351554</v>
      </c>
      <c r="CO117" s="410">
        <f t="shared" si="436"/>
        <v>3974103.6751394649</v>
      </c>
      <c r="CP117" s="410">
        <f t="shared" si="436"/>
        <v>4214305.7378952121</v>
      </c>
      <c r="CQ117" s="410">
        <f t="shared" si="436"/>
        <v>4360925.9360584822</v>
      </c>
      <c r="CR117" s="454">
        <f t="shared" si="436"/>
        <v>6837322.2518846337</v>
      </c>
      <c r="CS117" s="410">
        <f t="shared" si="436"/>
        <v>4699869.627220179</v>
      </c>
      <c r="CT117" s="410">
        <f t="shared" si="436"/>
        <v>5036590.6465933193</v>
      </c>
      <c r="CU117" s="410">
        <f t="shared" si="436"/>
        <v>5242966.3008641936</v>
      </c>
      <c r="CV117" s="410">
        <f t="shared" si="436"/>
        <v>5628937.1994372131</v>
      </c>
      <c r="CW117" s="410">
        <f t="shared" si="436"/>
        <v>6062021.1556325192</v>
      </c>
      <c r="CX117" s="410">
        <f t="shared" ref="CX117:DD117" si="437">SUM(CX105:CX116)</f>
        <v>6301843.323191572</v>
      </c>
      <c r="CY117" s="410">
        <f t="shared" si="437"/>
        <v>6786378.2456758376</v>
      </c>
      <c r="CZ117" s="410">
        <f t="shared" si="437"/>
        <v>7341062.7168296212</v>
      </c>
      <c r="DA117" s="410">
        <f t="shared" si="437"/>
        <v>7601246.3989879284</v>
      </c>
      <c r="DB117" s="410">
        <f t="shared" si="437"/>
        <v>8211281.2501914399</v>
      </c>
      <c r="DC117" s="410">
        <f t="shared" si="437"/>
        <v>8921207.5211719852</v>
      </c>
      <c r="DD117" s="454">
        <f t="shared" si="437"/>
        <v>12818603.635401556</v>
      </c>
    </row>
    <row r="118" spans="3:108">
      <c r="D118" s="299"/>
      <c r="I118" s="341"/>
      <c r="Q118" s="346"/>
      <c r="R118" s="347"/>
      <c r="S118" s="347"/>
      <c r="T118" s="347"/>
      <c r="U118" s="347"/>
      <c r="V118" s="347"/>
      <c r="W118" s="347"/>
      <c r="Y118" s="346"/>
      <c r="Z118" s="346"/>
      <c r="AA118" s="346"/>
      <c r="AB118" s="346"/>
      <c r="AC118" s="346"/>
      <c r="AD118" s="346"/>
      <c r="AE118" s="346"/>
      <c r="AF118" s="346"/>
      <c r="AG118" s="346"/>
      <c r="AH118" s="346"/>
      <c r="AI118" s="346"/>
      <c r="AJ118" s="346"/>
      <c r="AK118" s="348"/>
      <c r="AL118" s="347"/>
      <c r="AM118" s="347"/>
      <c r="AN118" s="347"/>
      <c r="AO118" s="347"/>
      <c r="AP118" s="347"/>
      <c r="AQ118" s="347"/>
      <c r="AR118" s="347"/>
      <c r="AS118" s="347"/>
      <c r="AT118" s="347"/>
      <c r="AU118" s="347"/>
      <c r="AV118" s="349"/>
      <c r="AW118" s="347"/>
      <c r="AX118" s="347"/>
      <c r="AY118" s="347"/>
      <c r="AZ118" s="347"/>
      <c r="BA118" s="347"/>
      <c r="BB118" s="347"/>
      <c r="BC118" s="347"/>
      <c r="BD118" s="347"/>
      <c r="BE118" s="347"/>
      <c r="BF118" s="347"/>
      <c r="BG118" s="347"/>
      <c r="BH118" s="349"/>
      <c r="BI118" s="347"/>
      <c r="BJ118" s="347"/>
      <c r="BK118" s="347"/>
      <c r="BL118" s="347"/>
      <c r="BM118" s="347"/>
      <c r="BN118" s="347"/>
      <c r="BO118" s="347"/>
      <c r="BP118" s="347"/>
      <c r="BQ118" s="347"/>
      <c r="BR118" s="347"/>
      <c r="BS118" s="347"/>
      <c r="BT118" s="349"/>
      <c r="BU118" s="347"/>
      <c r="BV118" s="347"/>
      <c r="BW118" s="347"/>
      <c r="BX118" s="347"/>
      <c r="BY118" s="347"/>
      <c r="BZ118" s="347"/>
      <c r="CA118" s="347"/>
      <c r="CB118" s="347"/>
      <c r="CC118" s="347"/>
      <c r="CD118" s="347"/>
      <c r="CE118" s="347"/>
      <c r="CF118" s="349"/>
      <c r="CG118" s="347"/>
      <c r="CH118" s="347"/>
      <c r="CI118" s="347"/>
      <c r="CJ118" s="347"/>
      <c r="CK118" s="347"/>
      <c r="CL118" s="347"/>
      <c r="CM118" s="347"/>
      <c r="CN118" s="347"/>
      <c r="CO118" s="347"/>
      <c r="CP118" s="347"/>
      <c r="CQ118" s="347"/>
      <c r="CR118" s="349"/>
      <c r="CS118" s="347"/>
      <c r="CT118" s="347"/>
      <c r="CU118" s="347"/>
      <c r="CV118" s="347"/>
      <c r="CW118" s="347"/>
      <c r="CX118" s="347"/>
      <c r="CY118" s="347"/>
      <c r="CZ118" s="347"/>
      <c r="DA118" s="347"/>
      <c r="DB118" s="347"/>
      <c r="DC118" s="347"/>
      <c r="DD118" s="349"/>
    </row>
    <row r="119" spans="3:108" s="340" customFormat="1">
      <c r="C119" s="299"/>
      <c r="E119" s="332" t="s">
        <v>36</v>
      </c>
      <c r="F119" s="306"/>
      <c r="G119" s="306"/>
      <c r="H119" s="306"/>
      <c r="I119" s="334"/>
      <c r="J119" s="306"/>
      <c r="K119" s="306"/>
      <c r="L119" s="306"/>
      <c r="M119" s="306"/>
      <c r="N119" s="306"/>
      <c r="O119" s="306"/>
      <c r="Q119" s="335">
        <f t="shared" si="401"/>
        <v>-592550</v>
      </c>
      <c r="R119" s="336">
        <f t="shared" si="380"/>
        <v>-1854720.3166666669</v>
      </c>
      <c r="S119" s="336">
        <f t="shared" si="381"/>
        <v>-4183279.2774757044</v>
      </c>
      <c r="T119" s="336">
        <f t="shared" si="382"/>
        <v>-5399903.6074063629</v>
      </c>
      <c r="U119" s="336">
        <f t="shared" si="383"/>
        <v>-11184957.495013893</v>
      </c>
      <c r="V119" s="336">
        <f t="shared" si="384"/>
        <v>-16325764.828252289</v>
      </c>
      <c r="W119" s="336">
        <f t="shared" si="385"/>
        <v>10696287.756658882</v>
      </c>
      <c r="Y119" s="335">
        <f t="shared" ref="Y119:BD119" si="438">Y63-Y117</f>
        <v>-12500</v>
      </c>
      <c r="Z119" s="335">
        <f t="shared" si="438"/>
        <v>-12600</v>
      </c>
      <c r="AA119" s="335">
        <f t="shared" si="438"/>
        <v>-25200</v>
      </c>
      <c r="AB119" s="335">
        <f t="shared" si="438"/>
        <v>-25400</v>
      </c>
      <c r="AC119" s="335">
        <f t="shared" si="438"/>
        <v>-50400</v>
      </c>
      <c r="AD119" s="335">
        <f t="shared" si="438"/>
        <v>-50650</v>
      </c>
      <c r="AE119" s="335">
        <f t="shared" si="438"/>
        <v>-60900</v>
      </c>
      <c r="AF119" s="335">
        <f t="shared" si="438"/>
        <v>-60900</v>
      </c>
      <c r="AG119" s="335">
        <f t="shared" si="438"/>
        <v>-60900</v>
      </c>
      <c r="AH119" s="335">
        <f t="shared" si="438"/>
        <v>-77900</v>
      </c>
      <c r="AI119" s="335">
        <f t="shared" si="438"/>
        <v>-77700</v>
      </c>
      <c r="AJ119" s="335">
        <f t="shared" si="438"/>
        <v>-77500</v>
      </c>
      <c r="AK119" s="338">
        <f t="shared" si="438"/>
        <v>-96492.5</v>
      </c>
      <c r="AL119" s="336">
        <f t="shared" si="438"/>
        <v>-96481.25</v>
      </c>
      <c r="AM119" s="336">
        <f t="shared" si="438"/>
        <v>-96470</v>
      </c>
      <c r="AN119" s="336">
        <f t="shared" si="438"/>
        <v>-96410</v>
      </c>
      <c r="AO119" s="336">
        <f t="shared" si="438"/>
        <v>-96230</v>
      </c>
      <c r="AP119" s="336">
        <f t="shared" si="438"/>
        <v>-95690</v>
      </c>
      <c r="AQ119" s="336">
        <f t="shared" si="438"/>
        <v>-94520.4</v>
      </c>
      <c r="AR119" s="336">
        <f t="shared" si="438"/>
        <v>-177192.06666666668</v>
      </c>
      <c r="AS119" s="336">
        <f t="shared" si="438"/>
        <v>-208863.73333333334</v>
      </c>
      <c r="AT119" s="336">
        <f t="shared" si="438"/>
        <v>-236354.93333333335</v>
      </c>
      <c r="AU119" s="336">
        <f t="shared" si="438"/>
        <v>-250501.6</v>
      </c>
      <c r="AV119" s="339">
        <f t="shared" si="438"/>
        <v>-309513.83333333337</v>
      </c>
      <c r="AW119" s="336">
        <f t="shared" si="438"/>
        <v>-261478.16666666669</v>
      </c>
      <c r="AX119" s="336">
        <f t="shared" si="438"/>
        <v>-299305.8833333333</v>
      </c>
      <c r="AY119" s="336">
        <f t="shared" si="438"/>
        <v>-300020.91433333332</v>
      </c>
      <c r="AZ119" s="336">
        <f t="shared" si="438"/>
        <v>-286468.76595333329</v>
      </c>
      <c r="BA119" s="336">
        <f t="shared" si="438"/>
        <v>-280629.94127239997</v>
      </c>
      <c r="BB119" s="336">
        <f t="shared" si="438"/>
        <v>-357734.67343118135</v>
      </c>
      <c r="BC119" s="336">
        <f t="shared" si="438"/>
        <v>-350265.19623313827</v>
      </c>
      <c r="BD119" s="336">
        <f t="shared" si="438"/>
        <v>-342779.59745113435</v>
      </c>
      <c r="BE119" s="336">
        <f t="shared" ref="BE119:CJ119" si="439">BE63-BE117</f>
        <v>-335277.62733309041</v>
      </c>
      <c r="BF119" s="336">
        <f t="shared" si="439"/>
        <v>-327759.03185868147</v>
      </c>
      <c r="BG119" s="336">
        <f t="shared" si="439"/>
        <v>-357090.21932790719</v>
      </c>
      <c r="BH119" s="339">
        <f t="shared" si="439"/>
        <v>-684469.26028150436</v>
      </c>
      <c r="BI119" s="336">
        <f t="shared" si="439"/>
        <v>-308252.79152846296</v>
      </c>
      <c r="BJ119" s="336">
        <f t="shared" si="439"/>
        <v>-290215.59919599525</v>
      </c>
      <c r="BK119" s="336">
        <f t="shared" si="439"/>
        <v>-297679.32717991516</v>
      </c>
      <c r="BL119" s="336">
        <f t="shared" si="439"/>
        <v>-310226.92572351347</v>
      </c>
      <c r="BM119" s="336">
        <f t="shared" si="439"/>
        <v>-322757.25623798376</v>
      </c>
      <c r="BN119" s="336">
        <f t="shared" si="439"/>
        <v>-371153.3066960767</v>
      </c>
      <c r="BO119" s="336">
        <f t="shared" si="439"/>
        <v>-400318.09426943946</v>
      </c>
      <c r="BP119" s="336">
        <f t="shared" si="439"/>
        <v>-413683.23603037558</v>
      </c>
      <c r="BQ119" s="336">
        <f t="shared" si="439"/>
        <v>-454908.9985997394</v>
      </c>
      <c r="BR119" s="336">
        <f t="shared" si="439"/>
        <v>-486215.71526500565</v>
      </c>
      <c r="BS119" s="336">
        <f t="shared" si="439"/>
        <v>-562103.85264693748</v>
      </c>
      <c r="BT119" s="339">
        <f t="shared" si="439"/>
        <v>-1182388.5040329178</v>
      </c>
      <c r="BU119" s="336">
        <f t="shared" si="439"/>
        <v>-643004.89487336739</v>
      </c>
      <c r="BV119" s="336">
        <f t="shared" si="439"/>
        <v>-630490.12230424082</v>
      </c>
      <c r="BW119" s="336">
        <f t="shared" si="439"/>
        <v>-658853.63173699204</v>
      </c>
      <c r="BX119" s="336">
        <f t="shared" si="439"/>
        <v>-698206.81461772404</v>
      </c>
      <c r="BY119" s="336">
        <f t="shared" si="439"/>
        <v>-657101.10074126883</v>
      </c>
      <c r="BZ119" s="336">
        <f t="shared" si="439"/>
        <v>-630289.24475618917</v>
      </c>
      <c r="CA119" s="336">
        <f t="shared" si="439"/>
        <v>-753297.71894076024</v>
      </c>
      <c r="CB119" s="336">
        <f t="shared" si="439"/>
        <v>-953356.92005957896</v>
      </c>
      <c r="CC119" s="336">
        <f t="shared" si="439"/>
        <v>-1025151.8346247746</v>
      </c>
      <c r="CD119" s="336">
        <f t="shared" si="439"/>
        <v>-1091304.6884634085</v>
      </c>
      <c r="CE119" s="336">
        <f t="shared" si="439"/>
        <v>-1168562.3791707098</v>
      </c>
      <c r="CF119" s="339">
        <f t="shared" si="439"/>
        <v>-2275338.1447248776</v>
      </c>
      <c r="CG119" s="336">
        <f t="shared" si="439"/>
        <v>-1058746.6604078207</v>
      </c>
      <c r="CH119" s="336">
        <f t="shared" si="439"/>
        <v>-1058146.26113377</v>
      </c>
      <c r="CI119" s="336">
        <f t="shared" si="439"/>
        <v>-1130977.9978270095</v>
      </c>
      <c r="CJ119" s="336">
        <f t="shared" si="439"/>
        <v>-1156268.1357055111</v>
      </c>
      <c r="CK119" s="336">
        <f t="shared" ref="CK119:DD119" si="440">CK63-CK117</f>
        <v>-1189135.2803138141</v>
      </c>
      <c r="CL119" s="336">
        <f t="shared" si="440"/>
        <v>-1279317.8525100695</v>
      </c>
      <c r="CM119" s="336">
        <f t="shared" si="440"/>
        <v>-1259458.9607226793</v>
      </c>
      <c r="CN119" s="336">
        <f t="shared" si="440"/>
        <v>-1234162.2428872227</v>
      </c>
      <c r="CO119" s="336">
        <f t="shared" si="440"/>
        <v>-1291262.6050592684</v>
      </c>
      <c r="CP119" s="336">
        <f t="shared" si="440"/>
        <v>-1260266.2105867341</v>
      </c>
      <c r="CQ119" s="336">
        <f t="shared" si="440"/>
        <v>-1042369.4214539635</v>
      </c>
      <c r="CR119" s="339">
        <f t="shared" si="440"/>
        <v>-3365653.1996444254</v>
      </c>
      <c r="CS119" s="336">
        <f t="shared" si="440"/>
        <v>-549425.51546496898</v>
      </c>
      <c r="CT119" s="336">
        <f t="shared" si="440"/>
        <v>-317875.59115611576</v>
      </c>
      <c r="CU119" s="336">
        <f t="shared" si="440"/>
        <v>-301978.65723043494</v>
      </c>
      <c r="CV119" s="336">
        <f t="shared" si="440"/>
        <v>14985.197580575012</v>
      </c>
      <c r="CW119" s="336">
        <f t="shared" si="440"/>
        <v>412379.64664006326</v>
      </c>
      <c r="CX119" s="336">
        <f t="shared" si="440"/>
        <v>482580.47741669789</v>
      </c>
      <c r="CY119" s="336">
        <f t="shared" si="440"/>
        <v>1027472.838535998</v>
      </c>
      <c r="CZ119" s="336">
        <f t="shared" si="440"/>
        <v>1691798.2625449123</v>
      </c>
      <c r="DA119" s="336">
        <f t="shared" si="440"/>
        <v>1868050.5046669375</v>
      </c>
      <c r="DB119" s="336">
        <f t="shared" si="440"/>
        <v>2642204.3684552992</v>
      </c>
      <c r="DC119" s="336">
        <f t="shared" si="440"/>
        <v>3583071.142150227</v>
      </c>
      <c r="DD119" s="339">
        <f t="shared" si="440"/>
        <v>143025.08251969144</v>
      </c>
    </row>
    <row r="120" spans="3:108">
      <c r="D120" s="299"/>
      <c r="E120" s="416" t="s">
        <v>315</v>
      </c>
      <c r="I120" s="341"/>
      <c r="Q120" s="363">
        <f t="shared" ref="Q120:W120" si="441">IFERROR(Q119/Q37,"–")</f>
        <v>-3118.6842105263158</v>
      </c>
      <c r="R120" s="364">
        <f t="shared" si="441"/>
        <v>-6.7499602098686813</v>
      </c>
      <c r="S120" s="364">
        <f t="shared" si="441"/>
        <v>-1.8333490624516942</v>
      </c>
      <c r="T120" s="364">
        <f t="shared" si="441"/>
        <v>-1.1049243255519838</v>
      </c>
      <c r="U120" s="364">
        <f t="shared" si="441"/>
        <v>-0.99107514219099224</v>
      </c>
      <c r="V120" s="364">
        <f t="shared" si="441"/>
        <v>-0.47551800083233059</v>
      </c>
      <c r="W120" s="364">
        <f t="shared" si="441"/>
        <v>9.549355419478682E-2</v>
      </c>
      <c r="Y120" s="363" t="str">
        <f t="shared" ref="Y120:BD120" si="442">IFERROR(Y119/Y37,"–")</f>
        <v>–</v>
      </c>
      <c r="Z120" s="363" t="str">
        <f t="shared" si="442"/>
        <v>–</v>
      </c>
      <c r="AA120" s="363" t="str">
        <f t="shared" si="442"/>
        <v>–</v>
      </c>
      <c r="AB120" s="363">
        <f t="shared" si="442"/>
        <v>-2540</v>
      </c>
      <c r="AC120" s="363">
        <f t="shared" si="442"/>
        <v>-5040</v>
      </c>
      <c r="AD120" s="363">
        <f t="shared" si="442"/>
        <v>-5065</v>
      </c>
      <c r="AE120" s="363">
        <f t="shared" si="442"/>
        <v>-6090</v>
      </c>
      <c r="AF120" s="363">
        <f t="shared" si="442"/>
        <v>-6090</v>
      </c>
      <c r="AG120" s="363">
        <f t="shared" si="442"/>
        <v>-3045</v>
      </c>
      <c r="AH120" s="363">
        <f t="shared" si="442"/>
        <v>-1947.5</v>
      </c>
      <c r="AI120" s="363">
        <f t="shared" si="442"/>
        <v>-1942.5</v>
      </c>
      <c r="AJ120" s="363">
        <f t="shared" si="442"/>
        <v>-1937.5</v>
      </c>
      <c r="AK120" s="365">
        <f t="shared" si="442"/>
        <v>-1929.85</v>
      </c>
      <c r="AL120" s="364">
        <f t="shared" si="442"/>
        <v>-771.85</v>
      </c>
      <c r="AM120" s="364">
        <f t="shared" si="442"/>
        <v>-482.35</v>
      </c>
      <c r="AN120" s="364">
        <f t="shared" si="442"/>
        <v>-160.68333333333334</v>
      </c>
      <c r="AO120" s="364">
        <f t="shared" si="442"/>
        <v>-53.461111111111109</v>
      </c>
      <c r="AP120" s="364">
        <f t="shared" si="442"/>
        <v>-17.720370370370372</v>
      </c>
      <c r="AQ120" s="364">
        <f t="shared" si="442"/>
        <v>-8.4393214285714286</v>
      </c>
      <c r="AR120" s="364">
        <f t="shared" si="442"/>
        <v>-8.0541848484848497</v>
      </c>
      <c r="AS120" s="364">
        <f t="shared" si="442"/>
        <v>-6.3677967479674802</v>
      </c>
      <c r="AT120" s="364">
        <f t="shared" si="442"/>
        <v>-4.708265604249668</v>
      </c>
      <c r="AU120" s="364">
        <f t="shared" si="442"/>
        <v>-3.3624375838926177</v>
      </c>
      <c r="AV120" s="366">
        <f t="shared" si="442"/>
        <v>-4.0779161176987273</v>
      </c>
      <c r="AW120" s="364">
        <f t="shared" si="442"/>
        <v>-2.9186088477136582</v>
      </c>
      <c r="AX120" s="364">
        <f t="shared" si="442"/>
        <v>-2.9694870451687829</v>
      </c>
      <c r="AY120" s="364">
        <f t="shared" si="442"/>
        <v>-2.5548985959335635</v>
      </c>
      <c r="AZ120" s="364">
        <f t="shared" si="442"/>
        <v>-1.9607950655029307</v>
      </c>
      <c r="BA120" s="364">
        <f t="shared" si="442"/>
        <v>-1.4406037107782648</v>
      </c>
      <c r="BB120" s="364">
        <f t="shared" si="442"/>
        <v>-1.750715752215062</v>
      </c>
      <c r="BC120" s="364">
        <f t="shared" si="442"/>
        <v>-1.6374038965170252</v>
      </c>
      <c r="BD120" s="364">
        <f t="shared" si="442"/>
        <v>-1.533434356622948</v>
      </c>
      <c r="BE120" s="364">
        <f t="shared" ref="BE120:CJ120" si="443">IFERROR(BE119/BE37,"–")</f>
        <v>-1.4377029466175735</v>
      </c>
      <c r="BF120" s="364">
        <f t="shared" si="443"/>
        <v>-1.349273029636924</v>
      </c>
      <c r="BG120" s="364">
        <f t="shared" si="443"/>
        <v>-1.4132516647704945</v>
      </c>
      <c r="BH120" s="366">
        <f t="shared" si="443"/>
        <v>-2.6077302921052379</v>
      </c>
      <c r="BI120" s="364">
        <f t="shared" si="443"/>
        <v>-1.0699676810271426</v>
      </c>
      <c r="BJ120" s="364">
        <f t="shared" si="443"/>
        <v>-0.87359342293574871</v>
      </c>
      <c r="BK120" s="364">
        <f t="shared" si="443"/>
        <v>-0.77697666748749905</v>
      </c>
      <c r="BL120" s="364">
        <f t="shared" si="443"/>
        <v>-0.78881208911138467</v>
      </c>
      <c r="BM120" s="364">
        <f t="shared" si="443"/>
        <v>-0.7999230919156658</v>
      </c>
      <c r="BN120" s="364">
        <f t="shared" si="443"/>
        <v>-0.89708831814910528</v>
      </c>
      <c r="BO120" s="364">
        <f t="shared" si="443"/>
        <v>-0.94896828718914494</v>
      </c>
      <c r="BP120" s="364">
        <f t="shared" si="443"/>
        <v>-0.9621429946552652</v>
      </c>
      <c r="BQ120" s="364">
        <f t="shared" si="443"/>
        <v>-1.0384271984581808</v>
      </c>
      <c r="BR120" s="364">
        <f t="shared" si="443"/>
        <v>-1.0897058375574087</v>
      </c>
      <c r="BS120" s="364">
        <f t="shared" si="443"/>
        <v>-1.2372833569845945</v>
      </c>
      <c r="BT120" s="366">
        <f t="shared" si="443"/>
        <v>-2.4489221025206898</v>
      </c>
      <c r="BU120" s="364">
        <f t="shared" si="443"/>
        <v>-1.1017113371755798</v>
      </c>
      <c r="BV120" s="364">
        <f t="shared" si="443"/>
        <v>-1.020607667733104</v>
      </c>
      <c r="BW120" s="364">
        <f t="shared" si="443"/>
        <v>-1.0072447565476907</v>
      </c>
      <c r="BX120" s="364">
        <f t="shared" si="443"/>
        <v>-1.0161090554195682</v>
      </c>
      <c r="BY120" s="364">
        <f t="shared" si="443"/>
        <v>-0.79967011934901744</v>
      </c>
      <c r="BZ120" s="364">
        <f t="shared" si="443"/>
        <v>-0.67113037855876834</v>
      </c>
      <c r="CA120" s="364">
        <f t="shared" si="443"/>
        <v>-0.69581165366742947</v>
      </c>
      <c r="CB120" s="364">
        <f t="shared" si="443"/>
        <v>-1.0099113022274759</v>
      </c>
      <c r="CC120" s="364">
        <f t="shared" si="443"/>
        <v>-0.98667187192904937</v>
      </c>
      <c r="CD120" s="364">
        <f t="shared" si="443"/>
        <v>-0.94987688245054802</v>
      </c>
      <c r="CE120" s="364">
        <f t="shared" si="443"/>
        <v>-0.91555269887646784</v>
      </c>
      <c r="CF120" s="366">
        <f t="shared" si="443"/>
        <v>-1.5257300943277303</v>
      </c>
      <c r="CG120" s="364">
        <f t="shared" si="443"/>
        <v>-0.56886632992854358</v>
      </c>
      <c r="CH120" s="364">
        <f t="shared" si="443"/>
        <v>-0.51726401800056498</v>
      </c>
      <c r="CI120" s="364">
        <f t="shared" si="443"/>
        <v>-0.54222524512016324</v>
      </c>
      <c r="CJ120" s="364">
        <f t="shared" si="443"/>
        <v>-0.51037664152734186</v>
      </c>
      <c r="CK120" s="364">
        <f t="shared" ref="CK120:DD120" si="444">IFERROR(CK119/CK37,"–")</f>
        <v>-0.48018255604224092</v>
      </c>
      <c r="CL120" s="364">
        <f t="shared" si="444"/>
        <v>-0.50171868266020736</v>
      </c>
      <c r="CM120" s="364">
        <f t="shared" si="444"/>
        <v>-0.44854758347185764</v>
      </c>
      <c r="CN120" s="364">
        <f t="shared" si="444"/>
        <v>-0.39652971471695447</v>
      </c>
      <c r="CO120" s="364">
        <f t="shared" si="444"/>
        <v>-0.40219549319504838</v>
      </c>
      <c r="CP120" s="364">
        <f t="shared" si="444"/>
        <v>-0.35151579773928304</v>
      </c>
      <c r="CQ120" s="364">
        <f t="shared" si="444"/>
        <v>-0.25586100659471295</v>
      </c>
      <c r="CR120" s="366">
        <f t="shared" si="444"/>
        <v>-0.79040216825430754</v>
      </c>
      <c r="CS120" s="364">
        <f t="shared" si="444"/>
        <v>-0.11565242631979494</v>
      </c>
      <c r="CT120" s="364">
        <f t="shared" si="444"/>
        <v>-5.8465827213193704E-2</v>
      </c>
      <c r="CU120" s="364">
        <f t="shared" si="444"/>
        <v>-5.3083503915167571E-2</v>
      </c>
      <c r="CV120" s="364">
        <f t="shared" si="444"/>
        <v>2.2915951785150036E-3</v>
      </c>
      <c r="CW120" s="364">
        <f t="shared" si="444"/>
        <v>5.4643744669059739E-2</v>
      </c>
      <c r="CX120" s="364">
        <f t="shared" si="444"/>
        <v>6.1078370247460149E-2</v>
      </c>
      <c r="CY120" s="364">
        <f t="shared" si="444"/>
        <v>0.11227123954071019</v>
      </c>
      <c r="CZ120" s="364">
        <f t="shared" si="444"/>
        <v>0.15905995837976214</v>
      </c>
      <c r="DA120" s="364">
        <f t="shared" si="444"/>
        <v>0.16770226927392273</v>
      </c>
      <c r="DB120" s="364">
        <f t="shared" si="444"/>
        <v>0.20553705391572602</v>
      </c>
      <c r="DC120" s="364">
        <f t="shared" si="444"/>
        <v>0.24040792202169187</v>
      </c>
      <c r="DD120" s="366">
        <f t="shared" si="444"/>
        <v>9.2506742298408533E-3</v>
      </c>
    </row>
    <row r="121" spans="3:108">
      <c r="D121" s="299"/>
      <c r="E121" s="416"/>
      <c r="I121" s="341"/>
      <c r="Q121" s="363"/>
      <c r="R121" s="364"/>
      <c r="S121" s="364"/>
      <c r="T121" s="364"/>
      <c r="U121" s="364"/>
      <c r="V121" s="364"/>
      <c r="W121" s="364"/>
      <c r="Y121" s="363"/>
      <c r="Z121" s="363"/>
      <c r="AA121" s="363"/>
      <c r="AB121" s="363"/>
      <c r="AC121" s="363"/>
      <c r="AD121" s="363"/>
      <c r="AE121" s="363"/>
      <c r="AF121" s="363"/>
      <c r="AG121" s="363"/>
      <c r="AH121" s="363"/>
      <c r="AI121" s="363"/>
      <c r="AJ121" s="363"/>
      <c r="AK121" s="365"/>
      <c r="AL121" s="364"/>
      <c r="AM121" s="364"/>
      <c r="AN121" s="364"/>
      <c r="AO121" s="364"/>
      <c r="AP121" s="364"/>
      <c r="AQ121" s="364"/>
      <c r="AR121" s="364"/>
      <c r="AS121" s="364"/>
      <c r="AT121" s="364"/>
      <c r="AU121" s="364"/>
      <c r="AV121" s="366"/>
      <c r="AW121" s="364"/>
      <c r="AX121" s="364"/>
      <c r="AY121" s="364"/>
      <c r="AZ121" s="364"/>
      <c r="BA121" s="364"/>
      <c r="BB121" s="364"/>
      <c r="BC121" s="364"/>
      <c r="BD121" s="364"/>
      <c r="BE121" s="364"/>
      <c r="BF121" s="364"/>
      <c r="BG121" s="364"/>
      <c r="BH121" s="366"/>
      <c r="BI121" s="364"/>
      <c r="BJ121" s="364"/>
      <c r="BK121" s="364"/>
      <c r="BL121" s="364"/>
      <c r="BM121" s="364"/>
      <c r="BN121" s="364"/>
      <c r="BO121" s="364"/>
      <c r="BP121" s="364"/>
      <c r="BQ121" s="364"/>
      <c r="BR121" s="364"/>
      <c r="BS121" s="364"/>
      <c r="BT121" s="366"/>
      <c r="BU121" s="364"/>
      <c r="BV121" s="364"/>
      <c r="BW121" s="364"/>
      <c r="BX121" s="364"/>
      <c r="BY121" s="364"/>
      <c r="BZ121" s="364"/>
      <c r="CA121" s="364"/>
      <c r="CB121" s="364"/>
      <c r="CC121" s="364"/>
      <c r="CD121" s="364"/>
      <c r="CE121" s="364"/>
      <c r="CF121" s="366"/>
      <c r="CG121" s="364"/>
      <c r="CH121" s="364"/>
      <c r="CI121" s="364"/>
      <c r="CJ121" s="364"/>
      <c r="CK121" s="364"/>
      <c r="CL121" s="364"/>
      <c r="CM121" s="364"/>
      <c r="CN121" s="364"/>
      <c r="CO121" s="364"/>
      <c r="CP121" s="364"/>
      <c r="CQ121" s="364"/>
      <c r="CR121" s="366"/>
      <c r="CS121" s="364"/>
      <c r="CT121" s="364"/>
      <c r="CU121" s="364"/>
      <c r="CV121" s="364"/>
      <c r="CW121" s="364"/>
      <c r="CX121" s="364"/>
      <c r="CY121" s="364"/>
      <c r="CZ121" s="364"/>
      <c r="DA121" s="364"/>
      <c r="DB121" s="364"/>
      <c r="DC121" s="364"/>
      <c r="DD121" s="366"/>
    </row>
    <row r="122" spans="3:108">
      <c r="D122" s="299"/>
      <c r="E122" s="393" t="s">
        <v>45</v>
      </c>
      <c r="F122" s="301" t="s">
        <v>199</v>
      </c>
      <c r="I122" s="341"/>
      <c r="J122" s="529">
        <v>500</v>
      </c>
      <c r="K122" s="455"/>
      <c r="L122" s="455"/>
      <c r="M122" s="455"/>
      <c r="N122" s="455"/>
      <c r="O122" s="455"/>
      <c r="P122" s="434"/>
      <c r="Q122" s="346">
        <f>SUM(Y122:AJ122)</f>
        <v>0</v>
      </c>
      <c r="R122" s="347">
        <f>SUM(AK122:AV122)</f>
        <v>6000</v>
      </c>
      <c r="S122" s="347">
        <f>SUM(AW122:BH122)</f>
        <v>6000</v>
      </c>
      <c r="T122" s="347">
        <f>SUM(BI122:BT122)</f>
        <v>6000</v>
      </c>
      <c r="U122" s="347">
        <f>SUM(BU122:CF122)</f>
        <v>6000</v>
      </c>
      <c r="V122" s="347">
        <f>SUM(CG122:CR122)</f>
        <v>6000</v>
      </c>
      <c r="W122" s="347">
        <f>SUM(CS122:DD122)</f>
        <v>6000</v>
      </c>
      <c r="X122" s="434"/>
      <c r="Y122" s="399"/>
      <c r="Z122" s="399"/>
      <c r="AA122" s="399"/>
      <c r="AB122" s="399"/>
      <c r="AC122" s="399"/>
      <c r="AD122" s="399"/>
      <c r="AE122" s="399"/>
      <c r="AF122" s="346"/>
      <c r="AG122" s="346"/>
      <c r="AH122" s="346"/>
      <c r="AI122" s="346"/>
      <c r="AJ122" s="346"/>
      <c r="AK122" s="400">
        <f t="shared" ref="AK122:AQ122" si="445">$J122</f>
        <v>500</v>
      </c>
      <c r="AL122" s="401">
        <f t="shared" si="445"/>
        <v>500</v>
      </c>
      <c r="AM122" s="401">
        <f t="shared" si="445"/>
        <v>500</v>
      </c>
      <c r="AN122" s="401">
        <f t="shared" si="445"/>
        <v>500</v>
      </c>
      <c r="AO122" s="401">
        <f t="shared" si="445"/>
        <v>500</v>
      </c>
      <c r="AP122" s="401">
        <f t="shared" si="445"/>
        <v>500</v>
      </c>
      <c r="AQ122" s="401">
        <f t="shared" si="445"/>
        <v>500</v>
      </c>
      <c r="AR122" s="347">
        <f t="shared" ref="AR122:BW122" si="446">$J122</f>
        <v>500</v>
      </c>
      <c r="AS122" s="347">
        <f t="shared" si="446"/>
        <v>500</v>
      </c>
      <c r="AT122" s="347">
        <f t="shared" si="446"/>
        <v>500</v>
      </c>
      <c r="AU122" s="347">
        <f t="shared" si="446"/>
        <v>500</v>
      </c>
      <c r="AV122" s="349">
        <f t="shared" si="446"/>
        <v>500</v>
      </c>
      <c r="AW122" s="347">
        <f t="shared" si="446"/>
        <v>500</v>
      </c>
      <c r="AX122" s="347">
        <f t="shared" si="446"/>
        <v>500</v>
      </c>
      <c r="AY122" s="347">
        <f t="shared" si="446"/>
        <v>500</v>
      </c>
      <c r="AZ122" s="347">
        <f t="shared" si="446"/>
        <v>500</v>
      </c>
      <c r="BA122" s="347">
        <f t="shared" si="446"/>
        <v>500</v>
      </c>
      <c r="BB122" s="347">
        <f t="shared" si="446"/>
        <v>500</v>
      </c>
      <c r="BC122" s="347">
        <f t="shared" si="446"/>
        <v>500</v>
      </c>
      <c r="BD122" s="347">
        <f t="shared" si="446"/>
        <v>500</v>
      </c>
      <c r="BE122" s="347">
        <f t="shared" si="446"/>
        <v>500</v>
      </c>
      <c r="BF122" s="347">
        <f t="shared" si="446"/>
        <v>500</v>
      </c>
      <c r="BG122" s="347">
        <f t="shared" si="446"/>
        <v>500</v>
      </c>
      <c r="BH122" s="349">
        <f t="shared" si="446"/>
        <v>500</v>
      </c>
      <c r="BI122" s="347">
        <f t="shared" si="446"/>
        <v>500</v>
      </c>
      <c r="BJ122" s="347">
        <f t="shared" si="446"/>
        <v>500</v>
      </c>
      <c r="BK122" s="347">
        <f t="shared" si="446"/>
        <v>500</v>
      </c>
      <c r="BL122" s="347">
        <f t="shared" si="446"/>
        <v>500</v>
      </c>
      <c r="BM122" s="347">
        <f t="shared" si="446"/>
        <v>500</v>
      </c>
      <c r="BN122" s="347">
        <f t="shared" si="446"/>
        <v>500</v>
      </c>
      <c r="BO122" s="347">
        <f t="shared" si="446"/>
        <v>500</v>
      </c>
      <c r="BP122" s="347">
        <f t="shared" si="446"/>
        <v>500</v>
      </c>
      <c r="BQ122" s="347">
        <f t="shared" si="446"/>
        <v>500</v>
      </c>
      <c r="BR122" s="347">
        <f t="shared" si="446"/>
        <v>500</v>
      </c>
      <c r="BS122" s="347">
        <f t="shared" si="446"/>
        <v>500</v>
      </c>
      <c r="BT122" s="349">
        <f t="shared" si="446"/>
        <v>500</v>
      </c>
      <c r="BU122" s="347">
        <f t="shared" si="446"/>
        <v>500</v>
      </c>
      <c r="BV122" s="347">
        <f t="shared" si="446"/>
        <v>500</v>
      </c>
      <c r="BW122" s="347">
        <f t="shared" si="446"/>
        <v>500</v>
      </c>
      <c r="BX122" s="347">
        <f t="shared" ref="BX122:DD122" si="447">$J122</f>
        <v>500</v>
      </c>
      <c r="BY122" s="347">
        <f t="shared" si="447"/>
        <v>500</v>
      </c>
      <c r="BZ122" s="347">
        <f t="shared" si="447"/>
        <v>500</v>
      </c>
      <c r="CA122" s="347">
        <f t="shared" si="447"/>
        <v>500</v>
      </c>
      <c r="CB122" s="347">
        <f t="shared" si="447"/>
        <v>500</v>
      </c>
      <c r="CC122" s="347">
        <f t="shared" si="447"/>
        <v>500</v>
      </c>
      <c r="CD122" s="347">
        <f t="shared" si="447"/>
        <v>500</v>
      </c>
      <c r="CE122" s="347">
        <f t="shared" si="447"/>
        <v>500</v>
      </c>
      <c r="CF122" s="349">
        <f t="shared" si="447"/>
        <v>500</v>
      </c>
      <c r="CG122" s="347">
        <f t="shared" si="447"/>
        <v>500</v>
      </c>
      <c r="CH122" s="347">
        <f t="shared" si="447"/>
        <v>500</v>
      </c>
      <c r="CI122" s="347">
        <f t="shared" si="447"/>
        <v>500</v>
      </c>
      <c r="CJ122" s="347">
        <f t="shared" si="447"/>
        <v>500</v>
      </c>
      <c r="CK122" s="347">
        <f t="shared" si="447"/>
        <v>500</v>
      </c>
      <c r="CL122" s="347">
        <f t="shared" si="447"/>
        <v>500</v>
      </c>
      <c r="CM122" s="347">
        <f t="shared" si="447"/>
        <v>500</v>
      </c>
      <c r="CN122" s="347">
        <f t="shared" si="447"/>
        <v>500</v>
      </c>
      <c r="CO122" s="347">
        <f t="shared" si="447"/>
        <v>500</v>
      </c>
      <c r="CP122" s="347">
        <f t="shared" si="447"/>
        <v>500</v>
      </c>
      <c r="CQ122" s="347">
        <f t="shared" si="447"/>
        <v>500</v>
      </c>
      <c r="CR122" s="349">
        <f t="shared" si="447"/>
        <v>500</v>
      </c>
      <c r="CS122" s="347">
        <f t="shared" si="447"/>
        <v>500</v>
      </c>
      <c r="CT122" s="347">
        <f t="shared" si="447"/>
        <v>500</v>
      </c>
      <c r="CU122" s="347">
        <f t="shared" si="447"/>
        <v>500</v>
      </c>
      <c r="CV122" s="347">
        <f t="shared" si="447"/>
        <v>500</v>
      </c>
      <c r="CW122" s="347">
        <f t="shared" si="447"/>
        <v>500</v>
      </c>
      <c r="CX122" s="347">
        <f t="shared" si="447"/>
        <v>500</v>
      </c>
      <c r="CY122" s="347">
        <f t="shared" si="447"/>
        <v>500</v>
      </c>
      <c r="CZ122" s="347">
        <f t="shared" si="447"/>
        <v>500</v>
      </c>
      <c r="DA122" s="347">
        <f t="shared" si="447"/>
        <v>500</v>
      </c>
      <c r="DB122" s="347">
        <f t="shared" si="447"/>
        <v>500</v>
      </c>
      <c r="DC122" s="347">
        <f t="shared" si="447"/>
        <v>500</v>
      </c>
      <c r="DD122" s="349">
        <f t="shared" si="447"/>
        <v>500</v>
      </c>
    </row>
    <row r="123" spans="3:108">
      <c r="D123" s="299"/>
      <c r="E123" s="393"/>
      <c r="I123" s="341"/>
      <c r="J123" s="455"/>
      <c r="K123" s="455"/>
      <c r="L123" s="455"/>
      <c r="M123" s="455"/>
      <c r="N123" s="455"/>
      <c r="O123" s="455"/>
      <c r="P123" s="434"/>
      <c r="Q123" s="346"/>
      <c r="R123" s="347"/>
      <c r="S123" s="347"/>
      <c r="T123" s="347"/>
      <c r="U123" s="347"/>
      <c r="V123" s="347"/>
      <c r="W123" s="347"/>
      <c r="X123" s="434"/>
      <c r="Y123" s="399"/>
      <c r="Z123" s="399"/>
      <c r="AA123" s="399"/>
      <c r="AB123" s="399"/>
      <c r="AC123" s="399"/>
      <c r="AD123" s="399"/>
      <c r="AE123" s="399"/>
      <c r="AF123" s="346"/>
      <c r="AG123" s="346"/>
      <c r="AH123" s="346"/>
      <c r="AI123" s="346"/>
      <c r="AJ123" s="346"/>
      <c r="AK123" s="400"/>
      <c r="AL123" s="401"/>
      <c r="AM123" s="401"/>
      <c r="AN123" s="401"/>
      <c r="AO123" s="401"/>
      <c r="AP123" s="401"/>
      <c r="AQ123" s="401"/>
      <c r="AR123" s="347"/>
      <c r="AS123" s="347"/>
      <c r="AT123" s="347"/>
      <c r="AU123" s="347"/>
      <c r="AV123" s="349"/>
      <c r="AW123" s="347"/>
      <c r="AX123" s="347"/>
      <c r="AY123" s="347"/>
      <c r="AZ123" s="347"/>
      <c r="BA123" s="347"/>
      <c r="BB123" s="347"/>
      <c r="BC123" s="347"/>
      <c r="BD123" s="347"/>
      <c r="BE123" s="347"/>
      <c r="BF123" s="347"/>
      <c r="BG123" s="347"/>
      <c r="BH123" s="349"/>
      <c r="BI123" s="347"/>
      <c r="BJ123" s="347"/>
      <c r="BK123" s="347"/>
      <c r="BL123" s="347"/>
      <c r="BM123" s="347"/>
      <c r="BN123" s="347"/>
      <c r="BO123" s="347"/>
      <c r="BP123" s="347"/>
      <c r="BQ123" s="347"/>
      <c r="BR123" s="347"/>
      <c r="BS123" s="347"/>
      <c r="BT123" s="349"/>
      <c r="BU123" s="347"/>
      <c r="BV123" s="347"/>
      <c r="BW123" s="347"/>
      <c r="BX123" s="347"/>
      <c r="BY123" s="347"/>
      <c r="BZ123" s="347"/>
      <c r="CA123" s="347"/>
      <c r="CB123" s="347"/>
      <c r="CC123" s="347"/>
      <c r="CD123" s="347"/>
      <c r="CE123" s="347"/>
      <c r="CF123" s="349"/>
      <c r="CG123" s="347"/>
      <c r="CH123" s="347"/>
      <c r="CI123" s="347"/>
      <c r="CJ123" s="347"/>
      <c r="CK123" s="347"/>
      <c r="CL123" s="347"/>
      <c r="CM123" s="347"/>
      <c r="CN123" s="347"/>
      <c r="CO123" s="347"/>
      <c r="CP123" s="347"/>
      <c r="CQ123" s="347"/>
      <c r="CR123" s="349"/>
      <c r="CS123" s="347"/>
      <c r="CT123" s="347"/>
      <c r="CU123" s="347"/>
      <c r="CV123" s="347"/>
      <c r="CW123" s="347"/>
      <c r="CX123" s="347"/>
      <c r="CY123" s="347"/>
      <c r="CZ123" s="347"/>
      <c r="DA123" s="347"/>
      <c r="DB123" s="347"/>
      <c r="DC123" s="347"/>
      <c r="DD123" s="349"/>
    </row>
    <row r="124" spans="3:108" s="340" customFormat="1" hidden="1" outlineLevel="1">
      <c r="C124" s="299"/>
      <c r="D124" s="299"/>
      <c r="E124" s="331" t="s">
        <v>218</v>
      </c>
      <c r="F124" s="301"/>
      <c r="G124" s="301"/>
      <c r="H124" s="301"/>
      <c r="I124" s="341" t="s">
        <v>215</v>
      </c>
      <c r="J124" s="301" t="s">
        <v>216</v>
      </c>
      <c r="K124" s="332"/>
      <c r="L124" s="332"/>
      <c r="M124" s="332"/>
      <c r="N124" s="332"/>
      <c r="O124" s="332"/>
      <c r="Q124" s="335"/>
      <c r="R124" s="336"/>
      <c r="S124" s="336"/>
      <c r="T124" s="336"/>
      <c r="U124" s="336"/>
      <c r="V124" s="336"/>
      <c r="W124" s="336"/>
      <c r="X124" s="337"/>
      <c r="Y124" s="335"/>
      <c r="Z124" s="335"/>
      <c r="AA124" s="335"/>
      <c r="AB124" s="335"/>
      <c r="AC124" s="335"/>
      <c r="AD124" s="335"/>
      <c r="AE124" s="335"/>
      <c r="AF124" s="335"/>
      <c r="AG124" s="335"/>
      <c r="AH124" s="335"/>
      <c r="AI124" s="335"/>
      <c r="AJ124" s="335"/>
      <c r="AK124" s="338"/>
      <c r="AL124" s="336"/>
      <c r="AM124" s="336"/>
      <c r="AN124" s="336"/>
      <c r="AO124" s="336"/>
      <c r="AP124" s="336"/>
      <c r="AQ124" s="336"/>
      <c r="AR124" s="336"/>
      <c r="AS124" s="336"/>
      <c r="AT124" s="336"/>
      <c r="AU124" s="336"/>
      <c r="AV124" s="339"/>
      <c r="AW124" s="336"/>
      <c r="AX124" s="336"/>
      <c r="AY124" s="336"/>
      <c r="AZ124" s="336"/>
      <c r="BA124" s="336"/>
      <c r="BB124" s="336"/>
      <c r="BC124" s="336"/>
      <c r="BD124" s="336"/>
      <c r="BE124" s="336"/>
      <c r="BF124" s="336"/>
      <c r="BG124" s="336"/>
      <c r="BH124" s="339"/>
      <c r="BI124" s="336"/>
      <c r="BJ124" s="336"/>
      <c r="BK124" s="336"/>
      <c r="BL124" s="336"/>
      <c r="BM124" s="336"/>
      <c r="BN124" s="336"/>
      <c r="BO124" s="336"/>
      <c r="BP124" s="336"/>
      <c r="BQ124" s="336"/>
      <c r="BR124" s="336"/>
      <c r="BS124" s="336"/>
      <c r="BT124" s="339"/>
      <c r="BU124" s="336"/>
      <c r="BV124" s="336"/>
      <c r="BW124" s="336"/>
      <c r="BX124" s="336"/>
      <c r="BY124" s="336"/>
      <c r="BZ124" s="336"/>
      <c r="CA124" s="336"/>
      <c r="CB124" s="336"/>
      <c r="CC124" s="336"/>
      <c r="CD124" s="336"/>
      <c r="CE124" s="336"/>
      <c r="CF124" s="339"/>
      <c r="CG124" s="336"/>
      <c r="CH124" s="336"/>
      <c r="CI124" s="336"/>
      <c r="CJ124" s="336"/>
      <c r="CK124" s="336"/>
      <c r="CL124" s="336"/>
      <c r="CM124" s="336"/>
      <c r="CN124" s="336"/>
      <c r="CO124" s="336"/>
      <c r="CP124" s="336"/>
      <c r="CQ124" s="336"/>
      <c r="CR124" s="339"/>
      <c r="CS124" s="336"/>
      <c r="CT124" s="336"/>
      <c r="CU124" s="336"/>
      <c r="CV124" s="336"/>
      <c r="CW124" s="336"/>
      <c r="CX124" s="336"/>
      <c r="CY124" s="336"/>
      <c r="CZ124" s="336"/>
      <c r="DA124" s="336"/>
      <c r="DB124" s="336"/>
      <c r="DC124" s="336"/>
      <c r="DD124" s="339"/>
    </row>
    <row r="125" spans="3:108" hidden="1" outlineLevel="1">
      <c r="D125" s="299"/>
      <c r="E125" s="358" t="s">
        <v>153</v>
      </c>
      <c r="I125" s="439">
        <v>2000</v>
      </c>
      <c r="J125" s="456">
        <v>150</v>
      </c>
      <c r="K125" s="456">
        <v>150</v>
      </c>
      <c r="L125" s="456">
        <v>150</v>
      </c>
      <c r="M125" s="456">
        <v>20000</v>
      </c>
      <c r="N125" s="456">
        <v>20000</v>
      </c>
      <c r="O125" s="456">
        <v>20000</v>
      </c>
      <c r="Q125" s="346">
        <f t="shared" ref="Q125:Q130" si="448">SUM(Y125:AJ125)</f>
        <v>0</v>
      </c>
      <c r="R125" s="347">
        <f t="shared" ref="R125:R131" si="449">SUM(AK125:AV125)</f>
        <v>1800</v>
      </c>
      <c r="S125" s="347">
        <f t="shared" ref="S125:S131" si="450">SUM(AW125:BH125)</f>
        <v>1800</v>
      </c>
      <c r="T125" s="347">
        <f t="shared" ref="T125:T131" si="451">SUM(BI125:BT125)</f>
        <v>1800</v>
      </c>
      <c r="U125" s="347">
        <f t="shared" ref="U125:U131" si="452">SUM(BU125:CF125)</f>
        <v>240000</v>
      </c>
      <c r="V125" s="347">
        <f t="shared" ref="V125:V131" si="453">SUM(CG125:CR125)</f>
        <v>240000</v>
      </c>
      <c r="W125" s="347">
        <f t="shared" ref="W125:W131" si="454">SUM(CS125:DD125)</f>
        <v>240000</v>
      </c>
      <c r="X125" s="434"/>
      <c r="Y125" s="399"/>
      <c r="Z125" s="399"/>
      <c r="AA125" s="399"/>
      <c r="AB125" s="399"/>
      <c r="AC125" s="399"/>
      <c r="AD125" s="399"/>
      <c r="AE125" s="399"/>
      <c r="AF125" s="399"/>
      <c r="AG125" s="399"/>
      <c r="AH125" s="399"/>
      <c r="AI125" s="399"/>
      <c r="AJ125" s="399"/>
      <c r="AK125" s="400">
        <f t="shared" ref="AK125:AV129" si="455">$J125</f>
        <v>150</v>
      </c>
      <c r="AL125" s="401">
        <f t="shared" si="455"/>
        <v>150</v>
      </c>
      <c r="AM125" s="401">
        <f t="shared" si="455"/>
        <v>150</v>
      </c>
      <c r="AN125" s="401">
        <f t="shared" si="455"/>
        <v>150</v>
      </c>
      <c r="AO125" s="401">
        <f t="shared" si="455"/>
        <v>150</v>
      </c>
      <c r="AP125" s="401">
        <f t="shared" si="455"/>
        <v>150</v>
      </c>
      <c r="AQ125" s="401">
        <f t="shared" si="455"/>
        <v>150</v>
      </c>
      <c r="AR125" s="401">
        <f t="shared" si="455"/>
        <v>150</v>
      </c>
      <c r="AS125" s="401">
        <f t="shared" si="455"/>
        <v>150</v>
      </c>
      <c r="AT125" s="401">
        <f t="shared" si="455"/>
        <v>150</v>
      </c>
      <c r="AU125" s="401">
        <f t="shared" si="455"/>
        <v>150</v>
      </c>
      <c r="AV125" s="402">
        <f t="shared" si="455"/>
        <v>150</v>
      </c>
      <c r="AW125" s="401">
        <f t="shared" ref="AW125:BH129" si="456">$K125</f>
        <v>150</v>
      </c>
      <c r="AX125" s="401">
        <f t="shared" si="456"/>
        <v>150</v>
      </c>
      <c r="AY125" s="401">
        <f t="shared" si="456"/>
        <v>150</v>
      </c>
      <c r="AZ125" s="401">
        <f t="shared" si="456"/>
        <v>150</v>
      </c>
      <c r="BA125" s="401">
        <f t="shared" si="456"/>
        <v>150</v>
      </c>
      <c r="BB125" s="401">
        <f t="shared" si="456"/>
        <v>150</v>
      </c>
      <c r="BC125" s="401">
        <f t="shared" si="456"/>
        <v>150</v>
      </c>
      <c r="BD125" s="401">
        <f t="shared" si="456"/>
        <v>150</v>
      </c>
      <c r="BE125" s="401">
        <f t="shared" si="456"/>
        <v>150</v>
      </c>
      <c r="BF125" s="401">
        <f t="shared" si="456"/>
        <v>150</v>
      </c>
      <c r="BG125" s="401">
        <f t="shared" si="456"/>
        <v>150</v>
      </c>
      <c r="BH125" s="402">
        <f t="shared" si="456"/>
        <v>150</v>
      </c>
      <c r="BI125" s="401">
        <f t="shared" ref="BI125:BT129" si="457">$L125</f>
        <v>150</v>
      </c>
      <c r="BJ125" s="401">
        <f t="shared" si="457"/>
        <v>150</v>
      </c>
      <c r="BK125" s="401">
        <f t="shared" si="457"/>
        <v>150</v>
      </c>
      <c r="BL125" s="401">
        <f t="shared" si="457"/>
        <v>150</v>
      </c>
      <c r="BM125" s="401">
        <f t="shared" si="457"/>
        <v>150</v>
      </c>
      <c r="BN125" s="401">
        <f t="shared" si="457"/>
        <v>150</v>
      </c>
      <c r="BO125" s="401">
        <f t="shared" si="457"/>
        <v>150</v>
      </c>
      <c r="BP125" s="401">
        <f t="shared" si="457"/>
        <v>150</v>
      </c>
      <c r="BQ125" s="401">
        <f t="shared" si="457"/>
        <v>150</v>
      </c>
      <c r="BR125" s="401">
        <f t="shared" si="457"/>
        <v>150</v>
      </c>
      <c r="BS125" s="401">
        <f t="shared" si="457"/>
        <v>150</v>
      </c>
      <c r="BT125" s="402">
        <f t="shared" si="457"/>
        <v>150</v>
      </c>
      <c r="BU125" s="401">
        <f t="shared" ref="BU125:CF129" si="458">$M125</f>
        <v>20000</v>
      </c>
      <c r="BV125" s="401">
        <f t="shared" si="458"/>
        <v>20000</v>
      </c>
      <c r="BW125" s="401">
        <f t="shared" si="458"/>
        <v>20000</v>
      </c>
      <c r="BX125" s="401">
        <f t="shared" si="458"/>
        <v>20000</v>
      </c>
      <c r="BY125" s="401">
        <f t="shared" si="458"/>
        <v>20000</v>
      </c>
      <c r="BZ125" s="401">
        <f t="shared" si="458"/>
        <v>20000</v>
      </c>
      <c r="CA125" s="401">
        <f t="shared" si="458"/>
        <v>20000</v>
      </c>
      <c r="CB125" s="401">
        <f t="shared" si="458"/>
        <v>20000</v>
      </c>
      <c r="CC125" s="401">
        <f t="shared" si="458"/>
        <v>20000</v>
      </c>
      <c r="CD125" s="401">
        <f t="shared" si="458"/>
        <v>20000</v>
      </c>
      <c r="CE125" s="401">
        <f t="shared" si="458"/>
        <v>20000</v>
      </c>
      <c r="CF125" s="402">
        <f t="shared" si="458"/>
        <v>20000</v>
      </c>
      <c r="CG125" s="401">
        <f t="shared" ref="CG125:CR129" si="459">$N125</f>
        <v>20000</v>
      </c>
      <c r="CH125" s="401">
        <f t="shared" si="459"/>
        <v>20000</v>
      </c>
      <c r="CI125" s="401">
        <f t="shared" si="459"/>
        <v>20000</v>
      </c>
      <c r="CJ125" s="401">
        <f t="shared" si="459"/>
        <v>20000</v>
      </c>
      <c r="CK125" s="401">
        <f t="shared" si="459"/>
        <v>20000</v>
      </c>
      <c r="CL125" s="401">
        <f t="shared" si="459"/>
        <v>20000</v>
      </c>
      <c r="CM125" s="401">
        <f t="shared" si="459"/>
        <v>20000</v>
      </c>
      <c r="CN125" s="401">
        <f t="shared" si="459"/>
        <v>20000</v>
      </c>
      <c r="CO125" s="401">
        <f t="shared" si="459"/>
        <v>20000</v>
      </c>
      <c r="CP125" s="401">
        <f t="shared" si="459"/>
        <v>20000</v>
      </c>
      <c r="CQ125" s="401">
        <f t="shared" si="459"/>
        <v>20000</v>
      </c>
      <c r="CR125" s="402">
        <f t="shared" si="459"/>
        <v>20000</v>
      </c>
      <c r="CS125" s="401">
        <f t="shared" ref="CS125:DD129" si="460">$O125</f>
        <v>20000</v>
      </c>
      <c r="CT125" s="401">
        <f t="shared" si="460"/>
        <v>20000</v>
      </c>
      <c r="CU125" s="401">
        <f t="shared" si="460"/>
        <v>20000</v>
      </c>
      <c r="CV125" s="401">
        <f t="shared" si="460"/>
        <v>20000</v>
      </c>
      <c r="CW125" s="401">
        <f t="shared" si="460"/>
        <v>20000</v>
      </c>
      <c r="CX125" s="401">
        <f t="shared" si="460"/>
        <v>20000</v>
      </c>
      <c r="CY125" s="401">
        <f t="shared" si="460"/>
        <v>20000</v>
      </c>
      <c r="CZ125" s="401">
        <f t="shared" si="460"/>
        <v>20000</v>
      </c>
      <c r="DA125" s="401">
        <f t="shared" si="460"/>
        <v>20000</v>
      </c>
      <c r="DB125" s="401">
        <f t="shared" si="460"/>
        <v>20000</v>
      </c>
      <c r="DC125" s="401">
        <f t="shared" si="460"/>
        <v>20000</v>
      </c>
      <c r="DD125" s="402">
        <f t="shared" si="460"/>
        <v>20000</v>
      </c>
    </row>
    <row r="126" spans="3:108" hidden="1" outlineLevel="1">
      <c r="D126" s="299"/>
      <c r="E126" s="358" t="s">
        <v>154</v>
      </c>
      <c r="I126" s="439">
        <v>5000</v>
      </c>
      <c r="J126" s="456">
        <v>150</v>
      </c>
      <c r="K126" s="456">
        <v>150</v>
      </c>
      <c r="L126" s="456">
        <v>150</v>
      </c>
      <c r="M126" s="456">
        <v>20000</v>
      </c>
      <c r="N126" s="456">
        <v>20000</v>
      </c>
      <c r="O126" s="456">
        <v>20000</v>
      </c>
      <c r="Q126" s="346">
        <f t="shared" si="448"/>
        <v>0</v>
      </c>
      <c r="R126" s="347">
        <f t="shared" si="449"/>
        <v>1800</v>
      </c>
      <c r="S126" s="347">
        <f t="shared" si="450"/>
        <v>1800</v>
      </c>
      <c r="T126" s="347">
        <f t="shared" si="451"/>
        <v>1800</v>
      </c>
      <c r="U126" s="347">
        <f t="shared" si="452"/>
        <v>240000</v>
      </c>
      <c r="V126" s="347">
        <f t="shared" si="453"/>
        <v>240000</v>
      </c>
      <c r="W126" s="347">
        <f t="shared" si="454"/>
        <v>240000</v>
      </c>
      <c r="X126" s="434"/>
      <c r="Y126" s="399"/>
      <c r="Z126" s="399"/>
      <c r="AA126" s="399"/>
      <c r="AB126" s="399"/>
      <c r="AC126" s="399"/>
      <c r="AD126" s="399"/>
      <c r="AE126" s="399"/>
      <c r="AF126" s="399"/>
      <c r="AG126" s="399"/>
      <c r="AH126" s="399"/>
      <c r="AI126" s="399"/>
      <c r="AJ126" s="399"/>
      <c r="AK126" s="400">
        <f t="shared" si="455"/>
        <v>150</v>
      </c>
      <c r="AL126" s="401">
        <f t="shared" si="455"/>
        <v>150</v>
      </c>
      <c r="AM126" s="401">
        <f t="shared" si="455"/>
        <v>150</v>
      </c>
      <c r="AN126" s="401">
        <f t="shared" si="455"/>
        <v>150</v>
      </c>
      <c r="AO126" s="401">
        <f t="shared" si="455"/>
        <v>150</v>
      </c>
      <c r="AP126" s="401">
        <f t="shared" si="455"/>
        <v>150</v>
      </c>
      <c r="AQ126" s="401">
        <f t="shared" si="455"/>
        <v>150</v>
      </c>
      <c r="AR126" s="401">
        <f t="shared" si="455"/>
        <v>150</v>
      </c>
      <c r="AS126" s="401">
        <f t="shared" si="455"/>
        <v>150</v>
      </c>
      <c r="AT126" s="401">
        <f t="shared" si="455"/>
        <v>150</v>
      </c>
      <c r="AU126" s="401">
        <f>$J126</f>
        <v>150</v>
      </c>
      <c r="AV126" s="402">
        <f t="shared" si="455"/>
        <v>150</v>
      </c>
      <c r="AW126" s="401">
        <f t="shared" si="456"/>
        <v>150</v>
      </c>
      <c r="AX126" s="401">
        <f t="shared" si="456"/>
        <v>150</v>
      </c>
      <c r="AY126" s="401">
        <f t="shared" si="456"/>
        <v>150</v>
      </c>
      <c r="AZ126" s="401">
        <f t="shared" si="456"/>
        <v>150</v>
      </c>
      <c r="BA126" s="401">
        <f t="shared" si="456"/>
        <v>150</v>
      </c>
      <c r="BB126" s="401">
        <f t="shared" si="456"/>
        <v>150</v>
      </c>
      <c r="BC126" s="401">
        <f t="shared" si="456"/>
        <v>150</v>
      </c>
      <c r="BD126" s="401">
        <f t="shared" si="456"/>
        <v>150</v>
      </c>
      <c r="BE126" s="401">
        <f t="shared" si="456"/>
        <v>150</v>
      </c>
      <c r="BF126" s="401">
        <f t="shared" si="456"/>
        <v>150</v>
      </c>
      <c r="BG126" s="401">
        <f t="shared" si="456"/>
        <v>150</v>
      </c>
      <c r="BH126" s="402">
        <f t="shared" si="456"/>
        <v>150</v>
      </c>
      <c r="BI126" s="401">
        <f t="shared" si="457"/>
        <v>150</v>
      </c>
      <c r="BJ126" s="401">
        <f t="shared" si="457"/>
        <v>150</v>
      </c>
      <c r="BK126" s="401">
        <f t="shared" si="457"/>
        <v>150</v>
      </c>
      <c r="BL126" s="401">
        <f t="shared" si="457"/>
        <v>150</v>
      </c>
      <c r="BM126" s="401">
        <f t="shared" si="457"/>
        <v>150</v>
      </c>
      <c r="BN126" s="401">
        <f t="shared" si="457"/>
        <v>150</v>
      </c>
      <c r="BO126" s="401">
        <f t="shared" si="457"/>
        <v>150</v>
      </c>
      <c r="BP126" s="401">
        <f t="shared" si="457"/>
        <v>150</v>
      </c>
      <c r="BQ126" s="401">
        <f t="shared" si="457"/>
        <v>150</v>
      </c>
      <c r="BR126" s="401">
        <f t="shared" si="457"/>
        <v>150</v>
      </c>
      <c r="BS126" s="401">
        <f t="shared" si="457"/>
        <v>150</v>
      </c>
      <c r="BT126" s="402">
        <f t="shared" si="457"/>
        <v>150</v>
      </c>
      <c r="BU126" s="401">
        <f t="shared" si="458"/>
        <v>20000</v>
      </c>
      <c r="BV126" s="401">
        <f t="shared" si="458"/>
        <v>20000</v>
      </c>
      <c r="BW126" s="401">
        <f t="shared" si="458"/>
        <v>20000</v>
      </c>
      <c r="BX126" s="401">
        <f t="shared" si="458"/>
        <v>20000</v>
      </c>
      <c r="BY126" s="401">
        <f t="shared" si="458"/>
        <v>20000</v>
      </c>
      <c r="BZ126" s="401">
        <f t="shared" si="458"/>
        <v>20000</v>
      </c>
      <c r="CA126" s="401">
        <f t="shared" si="458"/>
        <v>20000</v>
      </c>
      <c r="CB126" s="401">
        <f t="shared" si="458"/>
        <v>20000</v>
      </c>
      <c r="CC126" s="401">
        <f t="shared" si="458"/>
        <v>20000</v>
      </c>
      <c r="CD126" s="401">
        <f t="shared" si="458"/>
        <v>20000</v>
      </c>
      <c r="CE126" s="401">
        <f t="shared" si="458"/>
        <v>20000</v>
      </c>
      <c r="CF126" s="402">
        <f t="shared" si="458"/>
        <v>20000</v>
      </c>
      <c r="CG126" s="401">
        <f t="shared" si="459"/>
        <v>20000</v>
      </c>
      <c r="CH126" s="401">
        <f t="shared" si="459"/>
        <v>20000</v>
      </c>
      <c r="CI126" s="401">
        <f t="shared" si="459"/>
        <v>20000</v>
      </c>
      <c r="CJ126" s="401">
        <f t="shared" si="459"/>
        <v>20000</v>
      </c>
      <c r="CK126" s="401">
        <f t="shared" si="459"/>
        <v>20000</v>
      </c>
      <c r="CL126" s="401">
        <f t="shared" si="459"/>
        <v>20000</v>
      </c>
      <c r="CM126" s="401">
        <f t="shared" si="459"/>
        <v>20000</v>
      </c>
      <c r="CN126" s="401">
        <f t="shared" si="459"/>
        <v>20000</v>
      </c>
      <c r="CO126" s="401">
        <f t="shared" si="459"/>
        <v>20000</v>
      </c>
      <c r="CP126" s="401">
        <f t="shared" si="459"/>
        <v>20000</v>
      </c>
      <c r="CQ126" s="401">
        <f t="shared" si="459"/>
        <v>20000</v>
      </c>
      <c r="CR126" s="402">
        <f t="shared" si="459"/>
        <v>20000</v>
      </c>
      <c r="CS126" s="401">
        <f t="shared" si="460"/>
        <v>20000</v>
      </c>
      <c r="CT126" s="401">
        <f t="shared" si="460"/>
        <v>20000</v>
      </c>
      <c r="CU126" s="401">
        <f t="shared" si="460"/>
        <v>20000</v>
      </c>
      <c r="CV126" s="401">
        <f t="shared" si="460"/>
        <v>20000</v>
      </c>
      <c r="CW126" s="401">
        <f t="shared" si="460"/>
        <v>20000</v>
      </c>
      <c r="CX126" s="401">
        <f t="shared" si="460"/>
        <v>20000</v>
      </c>
      <c r="CY126" s="401">
        <f t="shared" si="460"/>
        <v>20000</v>
      </c>
      <c r="CZ126" s="401">
        <f t="shared" si="460"/>
        <v>20000</v>
      </c>
      <c r="DA126" s="401">
        <f t="shared" si="460"/>
        <v>20000</v>
      </c>
      <c r="DB126" s="401">
        <f t="shared" si="460"/>
        <v>20000</v>
      </c>
      <c r="DC126" s="401">
        <f t="shared" si="460"/>
        <v>20000</v>
      </c>
      <c r="DD126" s="402">
        <f t="shared" si="460"/>
        <v>20000</v>
      </c>
    </row>
    <row r="127" spans="3:108" hidden="1" outlineLevel="1">
      <c r="D127" s="299"/>
      <c r="E127" s="358" t="s">
        <v>211</v>
      </c>
      <c r="I127" s="439"/>
      <c r="J127" s="456">
        <v>0</v>
      </c>
      <c r="K127" s="456"/>
      <c r="L127" s="456"/>
      <c r="M127" s="456"/>
      <c r="N127" s="456"/>
      <c r="O127" s="456"/>
      <c r="Q127" s="346">
        <f t="shared" si="448"/>
        <v>0</v>
      </c>
      <c r="R127" s="347">
        <f t="shared" si="449"/>
        <v>0</v>
      </c>
      <c r="S127" s="347">
        <f t="shared" si="450"/>
        <v>0</v>
      </c>
      <c r="T127" s="347">
        <f t="shared" si="451"/>
        <v>0</v>
      </c>
      <c r="U127" s="347">
        <f t="shared" si="452"/>
        <v>0</v>
      </c>
      <c r="V127" s="347">
        <f t="shared" si="453"/>
        <v>0</v>
      </c>
      <c r="W127" s="347">
        <f t="shared" si="454"/>
        <v>0</v>
      </c>
      <c r="X127" s="434"/>
      <c r="Y127" s="399"/>
      <c r="Z127" s="399"/>
      <c r="AA127" s="399"/>
      <c r="AB127" s="399"/>
      <c r="AC127" s="399"/>
      <c r="AD127" s="399"/>
      <c r="AE127" s="399"/>
      <c r="AF127" s="399"/>
      <c r="AG127" s="399"/>
      <c r="AH127" s="399"/>
      <c r="AI127" s="399"/>
      <c r="AJ127" s="399"/>
      <c r="AK127" s="400">
        <f t="shared" si="455"/>
        <v>0</v>
      </c>
      <c r="AL127" s="401">
        <f t="shared" si="455"/>
        <v>0</v>
      </c>
      <c r="AM127" s="401">
        <f t="shared" si="455"/>
        <v>0</v>
      </c>
      <c r="AN127" s="401">
        <f t="shared" si="455"/>
        <v>0</v>
      </c>
      <c r="AO127" s="401">
        <f t="shared" si="455"/>
        <v>0</v>
      </c>
      <c r="AP127" s="401">
        <f t="shared" si="455"/>
        <v>0</v>
      </c>
      <c r="AQ127" s="401">
        <f t="shared" si="455"/>
        <v>0</v>
      </c>
      <c r="AR127" s="401">
        <f t="shared" si="455"/>
        <v>0</v>
      </c>
      <c r="AS127" s="401">
        <f t="shared" si="455"/>
        <v>0</v>
      </c>
      <c r="AT127" s="401">
        <f t="shared" si="455"/>
        <v>0</v>
      </c>
      <c r="AU127" s="401">
        <f t="shared" si="455"/>
        <v>0</v>
      </c>
      <c r="AV127" s="402">
        <f t="shared" si="455"/>
        <v>0</v>
      </c>
      <c r="AW127" s="401">
        <f t="shared" si="456"/>
        <v>0</v>
      </c>
      <c r="AX127" s="401">
        <f t="shared" si="456"/>
        <v>0</v>
      </c>
      <c r="AY127" s="401">
        <f t="shared" si="456"/>
        <v>0</v>
      </c>
      <c r="AZ127" s="401">
        <f t="shared" si="456"/>
        <v>0</v>
      </c>
      <c r="BA127" s="401">
        <f t="shared" si="456"/>
        <v>0</v>
      </c>
      <c r="BB127" s="401">
        <f t="shared" si="456"/>
        <v>0</v>
      </c>
      <c r="BC127" s="401">
        <f t="shared" si="456"/>
        <v>0</v>
      </c>
      <c r="BD127" s="401">
        <f t="shared" si="456"/>
        <v>0</v>
      </c>
      <c r="BE127" s="401">
        <f t="shared" si="456"/>
        <v>0</v>
      </c>
      <c r="BF127" s="401">
        <f t="shared" si="456"/>
        <v>0</v>
      </c>
      <c r="BG127" s="401">
        <f t="shared" si="456"/>
        <v>0</v>
      </c>
      <c r="BH127" s="402">
        <f t="shared" si="456"/>
        <v>0</v>
      </c>
      <c r="BI127" s="401">
        <f t="shared" si="457"/>
        <v>0</v>
      </c>
      <c r="BJ127" s="401">
        <f t="shared" si="457"/>
        <v>0</v>
      </c>
      <c r="BK127" s="401">
        <f t="shared" si="457"/>
        <v>0</v>
      </c>
      <c r="BL127" s="401">
        <f t="shared" si="457"/>
        <v>0</v>
      </c>
      <c r="BM127" s="401">
        <f t="shared" si="457"/>
        <v>0</v>
      </c>
      <c r="BN127" s="401">
        <f t="shared" si="457"/>
        <v>0</v>
      </c>
      <c r="BO127" s="401">
        <f t="shared" si="457"/>
        <v>0</v>
      </c>
      <c r="BP127" s="401">
        <f t="shared" si="457"/>
        <v>0</v>
      </c>
      <c r="BQ127" s="401">
        <f t="shared" si="457"/>
        <v>0</v>
      </c>
      <c r="BR127" s="401">
        <f t="shared" si="457"/>
        <v>0</v>
      </c>
      <c r="BS127" s="401">
        <f t="shared" si="457"/>
        <v>0</v>
      </c>
      <c r="BT127" s="402">
        <f t="shared" si="457"/>
        <v>0</v>
      </c>
      <c r="BU127" s="401">
        <f t="shared" si="458"/>
        <v>0</v>
      </c>
      <c r="BV127" s="401">
        <f t="shared" si="458"/>
        <v>0</v>
      </c>
      <c r="BW127" s="401">
        <f t="shared" si="458"/>
        <v>0</v>
      </c>
      <c r="BX127" s="401">
        <f t="shared" si="458"/>
        <v>0</v>
      </c>
      <c r="BY127" s="401">
        <f t="shared" si="458"/>
        <v>0</v>
      </c>
      <c r="BZ127" s="401">
        <f t="shared" si="458"/>
        <v>0</v>
      </c>
      <c r="CA127" s="401">
        <f t="shared" si="458"/>
        <v>0</v>
      </c>
      <c r="CB127" s="401">
        <f t="shared" si="458"/>
        <v>0</v>
      </c>
      <c r="CC127" s="401">
        <f t="shared" si="458"/>
        <v>0</v>
      </c>
      <c r="CD127" s="401">
        <f t="shared" si="458"/>
        <v>0</v>
      </c>
      <c r="CE127" s="401">
        <f t="shared" si="458"/>
        <v>0</v>
      </c>
      <c r="CF127" s="402">
        <f t="shared" si="458"/>
        <v>0</v>
      </c>
      <c r="CG127" s="401">
        <f t="shared" si="459"/>
        <v>0</v>
      </c>
      <c r="CH127" s="401">
        <f t="shared" si="459"/>
        <v>0</v>
      </c>
      <c r="CI127" s="401">
        <f t="shared" si="459"/>
        <v>0</v>
      </c>
      <c r="CJ127" s="401">
        <f t="shared" si="459"/>
        <v>0</v>
      </c>
      <c r="CK127" s="401">
        <f t="shared" si="459"/>
        <v>0</v>
      </c>
      <c r="CL127" s="401">
        <f t="shared" si="459"/>
        <v>0</v>
      </c>
      <c r="CM127" s="401">
        <f t="shared" si="459"/>
        <v>0</v>
      </c>
      <c r="CN127" s="401">
        <f t="shared" si="459"/>
        <v>0</v>
      </c>
      <c r="CO127" s="401">
        <f t="shared" si="459"/>
        <v>0</v>
      </c>
      <c r="CP127" s="401">
        <f t="shared" si="459"/>
        <v>0</v>
      </c>
      <c r="CQ127" s="401">
        <f t="shared" si="459"/>
        <v>0</v>
      </c>
      <c r="CR127" s="402">
        <f t="shared" si="459"/>
        <v>0</v>
      </c>
      <c r="CS127" s="401">
        <f t="shared" si="460"/>
        <v>0</v>
      </c>
      <c r="CT127" s="401">
        <f t="shared" si="460"/>
        <v>0</v>
      </c>
      <c r="CU127" s="401">
        <f t="shared" si="460"/>
        <v>0</v>
      </c>
      <c r="CV127" s="401">
        <f t="shared" si="460"/>
        <v>0</v>
      </c>
      <c r="CW127" s="401">
        <f t="shared" si="460"/>
        <v>0</v>
      </c>
      <c r="CX127" s="401">
        <f t="shared" si="460"/>
        <v>0</v>
      </c>
      <c r="CY127" s="401">
        <f t="shared" si="460"/>
        <v>0</v>
      </c>
      <c r="CZ127" s="401">
        <f t="shared" si="460"/>
        <v>0</v>
      </c>
      <c r="DA127" s="401">
        <f t="shared" si="460"/>
        <v>0</v>
      </c>
      <c r="DB127" s="401">
        <f t="shared" si="460"/>
        <v>0</v>
      </c>
      <c r="DC127" s="401">
        <f t="shared" si="460"/>
        <v>0</v>
      </c>
      <c r="DD127" s="402">
        <f t="shared" si="460"/>
        <v>0</v>
      </c>
    </row>
    <row r="128" spans="3:108" hidden="1" outlineLevel="1">
      <c r="D128" s="299"/>
      <c r="E128" s="358" t="s">
        <v>212</v>
      </c>
      <c r="I128" s="439"/>
      <c r="J128" s="456"/>
      <c r="K128" s="456"/>
      <c r="L128" s="456"/>
      <c r="M128" s="456"/>
      <c r="N128" s="456"/>
      <c r="O128" s="456"/>
      <c r="Q128" s="346">
        <f t="shared" si="448"/>
        <v>0</v>
      </c>
      <c r="R128" s="347">
        <f t="shared" si="449"/>
        <v>0</v>
      </c>
      <c r="S128" s="347">
        <f t="shared" si="450"/>
        <v>0</v>
      </c>
      <c r="T128" s="347">
        <f t="shared" si="451"/>
        <v>0</v>
      </c>
      <c r="U128" s="347">
        <f t="shared" si="452"/>
        <v>0</v>
      </c>
      <c r="V128" s="347">
        <f t="shared" si="453"/>
        <v>0</v>
      </c>
      <c r="W128" s="347">
        <f t="shared" si="454"/>
        <v>0</v>
      </c>
      <c r="X128" s="434"/>
      <c r="Y128" s="399"/>
      <c r="Z128" s="399"/>
      <c r="AA128" s="399"/>
      <c r="AB128" s="399"/>
      <c r="AC128" s="399"/>
      <c r="AD128" s="399"/>
      <c r="AE128" s="399"/>
      <c r="AF128" s="399"/>
      <c r="AG128" s="399"/>
      <c r="AH128" s="399"/>
      <c r="AI128" s="399"/>
      <c r="AJ128" s="399"/>
      <c r="AK128" s="400">
        <f t="shared" si="455"/>
        <v>0</v>
      </c>
      <c r="AL128" s="401">
        <f t="shared" si="455"/>
        <v>0</v>
      </c>
      <c r="AM128" s="401">
        <f t="shared" si="455"/>
        <v>0</v>
      </c>
      <c r="AN128" s="401">
        <f t="shared" si="455"/>
        <v>0</v>
      </c>
      <c r="AO128" s="401">
        <f t="shared" si="455"/>
        <v>0</v>
      </c>
      <c r="AP128" s="401">
        <f t="shared" si="455"/>
        <v>0</v>
      </c>
      <c r="AQ128" s="401">
        <f t="shared" si="455"/>
        <v>0</v>
      </c>
      <c r="AR128" s="401">
        <f t="shared" si="455"/>
        <v>0</v>
      </c>
      <c r="AS128" s="401">
        <f t="shared" si="455"/>
        <v>0</v>
      </c>
      <c r="AT128" s="401">
        <f t="shared" si="455"/>
        <v>0</v>
      </c>
      <c r="AU128" s="401">
        <f t="shared" si="455"/>
        <v>0</v>
      </c>
      <c r="AV128" s="402">
        <f t="shared" si="455"/>
        <v>0</v>
      </c>
      <c r="AW128" s="401">
        <f t="shared" si="456"/>
        <v>0</v>
      </c>
      <c r="AX128" s="401">
        <f t="shared" si="456"/>
        <v>0</v>
      </c>
      <c r="AY128" s="401">
        <f t="shared" si="456"/>
        <v>0</v>
      </c>
      <c r="AZ128" s="401">
        <f t="shared" si="456"/>
        <v>0</v>
      </c>
      <c r="BA128" s="401">
        <f t="shared" si="456"/>
        <v>0</v>
      </c>
      <c r="BB128" s="401">
        <f t="shared" si="456"/>
        <v>0</v>
      </c>
      <c r="BC128" s="401">
        <f t="shared" si="456"/>
        <v>0</v>
      </c>
      <c r="BD128" s="401">
        <f t="shared" si="456"/>
        <v>0</v>
      </c>
      <c r="BE128" s="401">
        <f t="shared" si="456"/>
        <v>0</v>
      </c>
      <c r="BF128" s="401">
        <f t="shared" si="456"/>
        <v>0</v>
      </c>
      <c r="BG128" s="401">
        <f t="shared" si="456"/>
        <v>0</v>
      </c>
      <c r="BH128" s="402">
        <f t="shared" si="456"/>
        <v>0</v>
      </c>
      <c r="BI128" s="401">
        <f t="shared" si="457"/>
        <v>0</v>
      </c>
      <c r="BJ128" s="401">
        <f t="shared" si="457"/>
        <v>0</v>
      </c>
      <c r="BK128" s="401">
        <f t="shared" si="457"/>
        <v>0</v>
      </c>
      <c r="BL128" s="401">
        <f t="shared" si="457"/>
        <v>0</v>
      </c>
      <c r="BM128" s="401">
        <f t="shared" si="457"/>
        <v>0</v>
      </c>
      <c r="BN128" s="401">
        <f t="shared" si="457"/>
        <v>0</v>
      </c>
      <c r="BO128" s="401">
        <f t="shared" si="457"/>
        <v>0</v>
      </c>
      <c r="BP128" s="401">
        <f t="shared" si="457"/>
        <v>0</v>
      </c>
      <c r="BQ128" s="401">
        <f t="shared" si="457"/>
        <v>0</v>
      </c>
      <c r="BR128" s="401">
        <f t="shared" si="457"/>
        <v>0</v>
      </c>
      <c r="BS128" s="401">
        <f t="shared" si="457"/>
        <v>0</v>
      </c>
      <c r="BT128" s="402">
        <f t="shared" si="457"/>
        <v>0</v>
      </c>
      <c r="BU128" s="401">
        <f t="shared" si="458"/>
        <v>0</v>
      </c>
      <c r="BV128" s="401">
        <f t="shared" si="458"/>
        <v>0</v>
      </c>
      <c r="BW128" s="401">
        <f t="shared" si="458"/>
        <v>0</v>
      </c>
      <c r="BX128" s="401">
        <f t="shared" si="458"/>
        <v>0</v>
      </c>
      <c r="BY128" s="401">
        <f t="shared" si="458"/>
        <v>0</v>
      </c>
      <c r="BZ128" s="401">
        <f t="shared" si="458"/>
        <v>0</v>
      </c>
      <c r="CA128" s="401">
        <f t="shared" si="458"/>
        <v>0</v>
      </c>
      <c r="CB128" s="401">
        <f t="shared" si="458"/>
        <v>0</v>
      </c>
      <c r="CC128" s="401">
        <f t="shared" si="458"/>
        <v>0</v>
      </c>
      <c r="CD128" s="401">
        <f t="shared" si="458"/>
        <v>0</v>
      </c>
      <c r="CE128" s="401">
        <f t="shared" si="458"/>
        <v>0</v>
      </c>
      <c r="CF128" s="402">
        <f t="shared" si="458"/>
        <v>0</v>
      </c>
      <c r="CG128" s="401">
        <f t="shared" si="459"/>
        <v>0</v>
      </c>
      <c r="CH128" s="401">
        <f t="shared" si="459"/>
        <v>0</v>
      </c>
      <c r="CI128" s="401">
        <f t="shared" si="459"/>
        <v>0</v>
      </c>
      <c r="CJ128" s="401">
        <f t="shared" si="459"/>
        <v>0</v>
      </c>
      <c r="CK128" s="401">
        <f t="shared" si="459"/>
        <v>0</v>
      </c>
      <c r="CL128" s="401">
        <f t="shared" si="459"/>
        <v>0</v>
      </c>
      <c r="CM128" s="401">
        <f t="shared" si="459"/>
        <v>0</v>
      </c>
      <c r="CN128" s="401">
        <f t="shared" si="459"/>
        <v>0</v>
      </c>
      <c r="CO128" s="401">
        <f t="shared" si="459"/>
        <v>0</v>
      </c>
      <c r="CP128" s="401">
        <f t="shared" si="459"/>
        <v>0</v>
      </c>
      <c r="CQ128" s="401">
        <f t="shared" si="459"/>
        <v>0</v>
      </c>
      <c r="CR128" s="402">
        <f t="shared" si="459"/>
        <v>0</v>
      </c>
      <c r="CS128" s="401">
        <f t="shared" si="460"/>
        <v>0</v>
      </c>
      <c r="CT128" s="401">
        <f t="shared" si="460"/>
        <v>0</v>
      </c>
      <c r="CU128" s="401">
        <f t="shared" si="460"/>
        <v>0</v>
      </c>
      <c r="CV128" s="401">
        <f t="shared" si="460"/>
        <v>0</v>
      </c>
      <c r="CW128" s="401">
        <f t="shared" si="460"/>
        <v>0</v>
      </c>
      <c r="CX128" s="401">
        <f t="shared" si="460"/>
        <v>0</v>
      </c>
      <c r="CY128" s="401">
        <f t="shared" si="460"/>
        <v>0</v>
      </c>
      <c r="CZ128" s="401">
        <f t="shared" si="460"/>
        <v>0</v>
      </c>
      <c r="DA128" s="401">
        <f t="shared" si="460"/>
        <v>0</v>
      </c>
      <c r="DB128" s="401">
        <f t="shared" si="460"/>
        <v>0</v>
      </c>
      <c r="DC128" s="401">
        <f t="shared" si="460"/>
        <v>0</v>
      </c>
      <c r="DD128" s="402">
        <f t="shared" si="460"/>
        <v>0</v>
      </c>
    </row>
    <row r="129" spans="3:108" hidden="1" outlineLevel="1">
      <c r="D129" s="299"/>
      <c r="E129" s="358"/>
      <c r="I129" s="439"/>
      <c r="J129" s="456"/>
      <c r="K129" s="456"/>
      <c r="L129" s="456"/>
      <c r="M129" s="456"/>
      <c r="N129" s="456"/>
      <c r="O129" s="456"/>
      <c r="Q129" s="346">
        <f t="shared" si="448"/>
        <v>0</v>
      </c>
      <c r="R129" s="347">
        <f t="shared" si="449"/>
        <v>0</v>
      </c>
      <c r="S129" s="347">
        <f t="shared" si="450"/>
        <v>0</v>
      </c>
      <c r="T129" s="347">
        <f t="shared" si="451"/>
        <v>0</v>
      </c>
      <c r="U129" s="347">
        <f t="shared" si="452"/>
        <v>0</v>
      </c>
      <c r="V129" s="347">
        <f t="shared" si="453"/>
        <v>0</v>
      </c>
      <c r="W129" s="347">
        <f t="shared" si="454"/>
        <v>0</v>
      </c>
      <c r="X129" s="434"/>
      <c r="Y129" s="399"/>
      <c r="Z129" s="399"/>
      <c r="AA129" s="399"/>
      <c r="AB129" s="399"/>
      <c r="AC129" s="399"/>
      <c r="AD129" s="399"/>
      <c r="AE129" s="399"/>
      <c r="AF129" s="399"/>
      <c r="AG129" s="399"/>
      <c r="AH129" s="399"/>
      <c r="AI129" s="399"/>
      <c r="AJ129" s="399"/>
      <c r="AK129" s="400">
        <f t="shared" si="455"/>
        <v>0</v>
      </c>
      <c r="AL129" s="401">
        <f t="shared" si="455"/>
        <v>0</v>
      </c>
      <c r="AM129" s="401">
        <f t="shared" si="455"/>
        <v>0</v>
      </c>
      <c r="AN129" s="401">
        <f t="shared" si="455"/>
        <v>0</v>
      </c>
      <c r="AO129" s="401">
        <f t="shared" si="455"/>
        <v>0</v>
      </c>
      <c r="AP129" s="401">
        <f t="shared" si="455"/>
        <v>0</v>
      </c>
      <c r="AQ129" s="401">
        <f t="shared" si="455"/>
        <v>0</v>
      </c>
      <c r="AR129" s="401">
        <f t="shared" si="455"/>
        <v>0</v>
      </c>
      <c r="AS129" s="401">
        <f t="shared" si="455"/>
        <v>0</v>
      </c>
      <c r="AT129" s="401">
        <f t="shared" si="455"/>
        <v>0</v>
      </c>
      <c r="AU129" s="401">
        <f t="shared" si="455"/>
        <v>0</v>
      </c>
      <c r="AV129" s="402">
        <f t="shared" si="455"/>
        <v>0</v>
      </c>
      <c r="AW129" s="401">
        <f t="shared" si="456"/>
        <v>0</v>
      </c>
      <c r="AX129" s="401">
        <f t="shared" si="456"/>
        <v>0</v>
      </c>
      <c r="AY129" s="401">
        <f t="shared" si="456"/>
        <v>0</v>
      </c>
      <c r="AZ129" s="401">
        <f t="shared" si="456"/>
        <v>0</v>
      </c>
      <c r="BA129" s="401">
        <f t="shared" si="456"/>
        <v>0</v>
      </c>
      <c r="BB129" s="401">
        <f t="shared" si="456"/>
        <v>0</v>
      </c>
      <c r="BC129" s="401">
        <f t="shared" si="456"/>
        <v>0</v>
      </c>
      <c r="BD129" s="401">
        <f t="shared" si="456"/>
        <v>0</v>
      </c>
      <c r="BE129" s="401">
        <f t="shared" si="456"/>
        <v>0</v>
      </c>
      <c r="BF129" s="401">
        <f t="shared" si="456"/>
        <v>0</v>
      </c>
      <c r="BG129" s="401">
        <f t="shared" si="456"/>
        <v>0</v>
      </c>
      <c r="BH129" s="402">
        <f t="shared" si="456"/>
        <v>0</v>
      </c>
      <c r="BI129" s="401">
        <f t="shared" si="457"/>
        <v>0</v>
      </c>
      <c r="BJ129" s="401">
        <f t="shared" si="457"/>
        <v>0</v>
      </c>
      <c r="BK129" s="401">
        <f t="shared" si="457"/>
        <v>0</v>
      </c>
      <c r="BL129" s="401">
        <f t="shared" si="457"/>
        <v>0</v>
      </c>
      <c r="BM129" s="401">
        <f t="shared" si="457"/>
        <v>0</v>
      </c>
      <c r="BN129" s="401">
        <f t="shared" si="457"/>
        <v>0</v>
      </c>
      <c r="BO129" s="401">
        <f t="shared" si="457"/>
        <v>0</v>
      </c>
      <c r="BP129" s="401">
        <f t="shared" si="457"/>
        <v>0</v>
      </c>
      <c r="BQ129" s="401">
        <f t="shared" si="457"/>
        <v>0</v>
      </c>
      <c r="BR129" s="401">
        <f t="shared" si="457"/>
        <v>0</v>
      </c>
      <c r="BS129" s="401">
        <f t="shared" si="457"/>
        <v>0</v>
      </c>
      <c r="BT129" s="402">
        <f t="shared" si="457"/>
        <v>0</v>
      </c>
      <c r="BU129" s="401">
        <f t="shared" si="458"/>
        <v>0</v>
      </c>
      <c r="BV129" s="401">
        <f t="shared" si="458"/>
        <v>0</v>
      </c>
      <c r="BW129" s="401">
        <f t="shared" si="458"/>
        <v>0</v>
      </c>
      <c r="BX129" s="401">
        <f t="shared" si="458"/>
        <v>0</v>
      </c>
      <c r="BY129" s="401">
        <f t="shared" si="458"/>
        <v>0</v>
      </c>
      <c r="BZ129" s="401">
        <f t="shared" si="458"/>
        <v>0</v>
      </c>
      <c r="CA129" s="401">
        <f t="shared" si="458"/>
        <v>0</v>
      </c>
      <c r="CB129" s="401">
        <f t="shared" si="458"/>
        <v>0</v>
      </c>
      <c r="CC129" s="401">
        <f t="shared" si="458"/>
        <v>0</v>
      </c>
      <c r="CD129" s="401">
        <f t="shared" si="458"/>
        <v>0</v>
      </c>
      <c r="CE129" s="401">
        <f t="shared" si="458"/>
        <v>0</v>
      </c>
      <c r="CF129" s="402">
        <f t="shared" si="458"/>
        <v>0</v>
      </c>
      <c r="CG129" s="401">
        <f t="shared" si="459"/>
        <v>0</v>
      </c>
      <c r="CH129" s="401">
        <f t="shared" si="459"/>
        <v>0</v>
      </c>
      <c r="CI129" s="401">
        <f t="shared" si="459"/>
        <v>0</v>
      </c>
      <c r="CJ129" s="401">
        <f t="shared" si="459"/>
        <v>0</v>
      </c>
      <c r="CK129" s="401">
        <f t="shared" si="459"/>
        <v>0</v>
      </c>
      <c r="CL129" s="401">
        <f t="shared" si="459"/>
        <v>0</v>
      </c>
      <c r="CM129" s="401">
        <f t="shared" si="459"/>
        <v>0</v>
      </c>
      <c r="CN129" s="401">
        <f t="shared" si="459"/>
        <v>0</v>
      </c>
      <c r="CO129" s="401">
        <f t="shared" si="459"/>
        <v>0</v>
      </c>
      <c r="CP129" s="401">
        <f t="shared" si="459"/>
        <v>0</v>
      </c>
      <c r="CQ129" s="401">
        <f t="shared" si="459"/>
        <v>0</v>
      </c>
      <c r="CR129" s="402">
        <f t="shared" si="459"/>
        <v>0</v>
      </c>
      <c r="CS129" s="401">
        <f t="shared" si="460"/>
        <v>0</v>
      </c>
      <c r="CT129" s="401">
        <f t="shared" si="460"/>
        <v>0</v>
      </c>
      <c r="CU129" s="401">
        <f t="shared" si="460"/>
        <v>0</v>
      </c>
      <c r="CV129" s="401">
        <f t="shared" si="460"/>
        <v>0</v>
      </c>
      <c r="CW129" s="401">
        <f t="shared" si="460"/>
        <v>0</v>
      </c>
      <c r="CX129" s="401">
        <f t="shared" si="460"/>
        <v>0</v>
      </c>
      <c r="CY129" s="401">
        <f t="shared" si="460"/>
        <v>0</v>
      </c>
      <c r="CZ129" s="401">
        <f t="shared" si="460"/>
        <v>0</v>
      </c>
      <c r="DA129" s="401">
        <f t="shared" si="460"/>
        <v>0</v>
      </c>
      <c r="DB129" s="401">
        <f t="shared" si="460"/>
        <v>0</v>
      </c>
      <c r="DC129" s="401">
        <f t="shared" si="460"/>
        <v>0</v>
      </c>
      <c r="DD129" s="402">
        <f t="shared" si="460"/>
        <v>0</v>
      </c>
    </row>
    <row r="130" spans="3:108" hidden="1" outlineLevel="1">
      <c r="D130" s="299"/>
      <c r="E130" s="457"/>
      <c r="I130" s="334"/>
      <c r="J130" s="306"/>
      <c r="K130" s="306"/>
      <c r="L130" s="306"/>
      <c r="M130" s="306"/>
      <c r="N130" s="306"/>
      <c r="O130" s="306"/>
      <c r="Q130" s="346">
        <f t="shared" si="448"/>
        <v>0</v>
      </c>
      <c r="R130" s="347">
        <f t="shared" si="449"/>
        <v>0</v>
      </c>
      <c r="S130" s="347">
        <f t="shared" si="450"/>
        <v>0</v>
      </c>
      <c r="T130" s="347">
        <f t="shared" si="451"/>
        <v>0</v>
      </c>
      <c r="U130" s="347">
        <f t="shared" si="452"/>
        <v>0</v>
      </c>
      <c r="V130" s="347">
        <f t="shared" si="453"/>
        <v>0</v>
      </c>
      <c r="W130" s="347">
        <f t="shared" si="454"/>
        <v>0</v>
      </c>
      <c r="X130" s="434"/>
      <c r="Y130" s="418"/>
      <c r="Z130" s="418"/>
      <c r="AA130" s="418"/>
      <c r="AB130" s="418"/>
      <c r="AC130" s="346"/>
      <c r="AD130" s="346"/>
      <c r="AE130" s="346"/>
      <c r="AF130" s="346"/>
      <c r="AG130" s="346"/>
      <c r="AH130" s="346"/>
      <c r="AI130" s="346"/>
      <c r="AJ130" s="346"/>
      <c r="AK130" s="419"/>
      <c r="AL130" s="420"/>
      <c r="AM130" s="420"/>
      <c r="AN130" s="420"/>
      <c r="AO130" s="347">
        <f>-I130</f>
        <v>0</v>
      </c>
      <c r="AP130" s="347">
        <f>-I130</f>
        <v>0</v>
      </c>
      <c r="AQ130" s="347">
        <f>-I130</f>
        <v>0</v>
      </c>
      <c r="AR130" s="347">
        <f>-I130</f>
        <v>0</v>
      </c>
      <c r="AS130" s="347">
        <f>-I130</f>
        <v>0</v>
      </c>
      <c r="AT130" s="347">
        <f>-I130</f>
        <v>0</v>
      </c>
      <c r="AU130" s="347">
        <f>-I130</f>
        <v>0</v>
      </c>
      <c r="AV130" s="349">
        <f>-I130</f>
        <v>0</v>
      </c>
      <c r="AW130" s="347">
        <f>-J130</f>
        <v>0</v>
      </c>
      <c r="AX130" s="347">
        <f>-J130</f>
        <v>0</v>
      </c>
      <c r="AY130" s="347">
        <f>-J130</f>
        <v>0</v>
      </c>
      <c r="AZ130" s="347">
        <f>-J130</f>
        <v>0</v>
      </c>
      <c r="BA130" s="347">
        <f>-J130</f>
        <v>0</v>
      </c>
      <c r="BB130" s="347">
        <f>-J130</f>
        <v>0</v>
      </c>
      <c r="BC130" s="347">
        <f>-J130</f>
        <v>0</v>
      </c>
      <c r="BD130" s="347">
        <f>-J130</f>
        <v>0</v>
      </c>
      <c r="BE130" s="347">
        <f>-J130</f>
        <v>0</v>
      </c>
      <c r="BF130" s="347">
        <f>-J130</f>
        <v>0</v>
      </c>
      <c r="BG130" s="347">
        <f>-J130</f>
        <v>0</v>
      </c>
      <c r="BH130" s="349">
        <f>-J130</f>
        <v>0</v>
      </c>
      <c r="BI130" s="347">
        <f>-K130</f>
        <v>0</v>
      </c>
      <c r="BJ130" s="347">
        <f>-K130</f>
        <v>0</v>
      </c>
      <c r="BK130" s="347">
        <f>-K130</f>
        <v>0</v>
      </c>
      <c r="BL130" s="347">
        <f>-K130</f>
        <v>0</v>
      </c>
      <c r="BM130" s="347">
        <f>-K130</f>
        <v>0</v>
      </c>
      <c r="BN130" s="347">
        <f>-K130</f>
        <v>0</v>
      </c>
      <c r="BO130" s="347">
        <f>-K130</f>
        <v>0</v>
      </c>
      <c r="BP130" s="347">
        <f>-K130</f>
        <v>0</v>
      </c>
      <c r="BQ130" s="347">
        <f>-K130</f>
        <v>0</v>
      </c>
      <c r="BR130" s="347">
        <f>-K130</f>
        <v>0</v>
      </c>
      <c r="BS130" s="347">
        <f>-K130</f>
        <v>0</v>
      </c>
      <c r="BT130" s="349">
        <f>-K130</f>
        <v>0</v>
      </c>
      <c r="BU130" s="347">
        <f>-L130</f>
        <v>0</v>
      </c>
      <c r="BV130" s="347">
        <f>-L130</f>
        <v>0</v>
      </c>
      <c r="BW130" s="347">
        <f>-L130</f>
        <v>0</v>
      </c>
      <c r="BX130" s="347">
        <f>-L130</f>
        <v>0</v>
      </c>
      <c r="BY130" s="347">
        <f>-L130</f>
        <v>0</v>
      </c>
      <c r="BZ130" s="347">
        <f>-L130</f>
        <v>0</v>
      </c>
      <c r="CA130" s="347">
        <f>-L130</f>
        <v>0</v>
      </c>
      <c r="CB130" s="347">
        <f>-L130</f>
        <v>0</v>
      </c>
      <c r="CC130" s="347">
        <f>-L130</f>
        <v>0</v>
      </c>
      <c r="CD130" s="347">
        <f>-L130</f>
        <v>0</v>
      </c>
      <c r="CE130" s="347">
        <f>-L130</f>
        <v>0</v>
      </c>
      <c r="CF130" s="349">
        <f>-L130</f>
        <v>0</v>
      </c>
      <c r="CG130" s="347">
        <f>-M130</f>
        <v>0</v>
      </c>
      <c r="CH130" s="347">
        <f>-M130</f>
        <v>0</v>
      </c>
      <c r="CI130" s="347">
        <f>-M130</f>
        <v>0</v>
      </c>
      <c r="CJ130" s="347">
        <f>-M130</f>
        <v>0</v>
      </c>
      <c r="CK130" s="347">
        <f>-M130</f>
        <v>0</v>
      </c>
      <c r="CL130" s="347">
        <f>-M130</f>
        <v>0</v>
      </c>
      <c r="CM130" s="347">
        <f>-M130</f>
        <v>0</v>
      </c>
      <c r="CN130" s="347">
        <f>-M130</f>
        <v>0</v>
      </c>
      <c r="CO130" s="347">
        <f>-M130</f>
        <v>0</v>
      </c>
      <c r="CP130" s="347">
        <f>-M130</f>
        <v>0</v>
      </c>
      <c r="CQ130" s="347">
        <f>-M130</f>
        <v>0</v>
      </c>
      <c r="CR130" s="349">
        <f>-M130</f>
        <v>0</v>
      </c>
      <c r="CS130" s="347">
        <f>+O130</f>
        <v>0</v>
      </c>
      <c r="CT130" s="347">
        <f>+O130</f>
        <v>0</v>
      </c>
      <c r="CU130" s="347">
        <f>+O130</f>
        <v>0</v>
      </c>
      <c r="CV130" s="347">
        <f>+O130</f>
        <v>0</v>
      </c>
      <c r="CW130" s="347">
        <f>O130</f>
        <v>0</v>
      </c>
      <c r="CX130" s="347">
        <f>O130</f>
        <v>0</v>
      </c>
      <c r="CY130" s="347">
        <f>O130</f>
        <v>0</v>
      </c>
      <c r="CZ130" s="347">
        <f>O130</f>
        <v>0</v>
      </c>
      <c r="DA130" s="347">
        <f>O130</f>
        <v>0</v>
      </c>
      <c r="DB130" s="347">
        <f>O130</f>
        <v>0</v>
      </c>
      <c r="DC130" s="347">
        <f>O130</f>
        <v>0</v>
      </c>
      <c r="DD130" s="349">
        <f>O130</f>
        <v>0</v>
      </c>
    </row>
    <row r="131" spans="3:108" s="340" customFormat="1" hidden="1" outlineLevel="1">
      <c r="C131" s="299"/>
      <c r="D131" s="299"/>
      <c r="E131" s="458" t="s">
        <v>38</v>
      </c>
      <c r="F131" s="306"/>
      <c r="G131" s="306"/>
      <c r="H131" s="306"/>
      <c r="I131" s="334"/>
      <c r="J131" s="306"/>
      <c r="K131" s="306"/>
      <c r="L131" s="306"/>
      <c r="M131" s="306"/>
      <c r="N131" s="306"/>
      <c r="O131" s="306"/>
      <c r="Q131" s="335">
        <f>SUM(Y131:AJ131)</f>
        <v>0</v>
      </c>
      <c r="R131" s="336">
        <f t="shared" si="449"/>
        <v>3600</v>
      </c>
      <c r="S131" s="336">
        <f t="shared" si="450"/>
        <v>3600</v>
      </c>
      <c r="T131" s="336">
        <f t="shared" si="451"/>
        <v>3600</v>
      </c>
      <c r="U131" s="336">
        <f t="shared" si="452"/>
        <v>480000</v>
      </c>
      <c r="V131" s="336">
        <f t="shared" si="453"/>
        <v>480000</v>
      </c>
      <c r="W131" s="336">
        <f t="shared" si="454"/>
        <v>480000</v>
      </c>
      <c r="X131" s="337"/>
      <c r="Y131" s="405">
        <f t="shared" ref="Y131:BD131" si="461">SUM(Y125:Y130)</f>
        <v>0</v>
      </c>
      <c r="Z131" s="405">
        <f t="shared" si="461"/>
        <v>0</v>
      </c>
      <c r="AA131" s="405">
        <f t="shared" si="461"/>
        <v>0</v>
      </c>
      <c r="AB131" s="405">
        <f t="shared" si="461"/>
        <v>0</v>
      </c>
      <c r="AC131" s="405">
        <f t="shared" si="461"/>
        <v>0</v>
      </c>
      <c r="AD131" s="405">
        <f t="shared" si="461"/>
        <v>0</v>
      </c>
      <c r="AE131" s="405">
        <f t="shared" si="461"/>
        <v>0</v>
      </c>
      <c r="AF131" s="405">
        <f t="shared" si="461"/>
        <v>0</v>
      </c>
      <c r="AG131" s="405">
        <f t="shared" si="461"/>
        <v>0</v>
      </c>
      <c r="AH131" s="405">
        <f t="shared" si="461"/>
        <v>0</v>
      </c>
      <c r="AI131" s="405">
        <f t="shared" si="461"/>
        <v>0</v>
      </c>
      <c r="AJ131" s="405">
        <f t="shared" si="461"/>
        <v>0</v>
      </c>
      <c r="AK131" s="406">
        <f t="shared" si="461"/>
        <v>300</v>
      </c>
      <c r="AL131" s="407">
        <f t="shared" si="461"/>
        <v>300</v>
      </c>
      <c r="AM131" s="407">
        <f t="shared" si="461"/>
        <v>300</v>
      </c>
      <c r="AN131" s="407">
        <f t="shared" si="461"/>
        <v>300</v>
      </c>
      <c r="AO131" s="407">
        <f t="shared" si="461"/>
        <v>300</v>
      </c>
      <c r="AP131" s="407">
        <f t="shared" si="461"/>
        <v>300</v>
      </c>
      <c r="AQ131" s="407">
        <f t="shared" si="461"/>
        <v>300</v>
      </c>
      <c r="AR131" s="407">
        <f t="shared" si="461"/>
        <v>300</v>
      </c>
      <c r="AS131" s="407">
        <f t="shared" si="461"/>
        <v>300</v>
      </c>
      <c r="AT131" s="407">
        <f t="shared" si="461"/>
        <v>300</v>
      </c>
      <c r="AU131" s="407">
        <f t="shared" si="461"/>
        <v>300</v>
      </c>
      <c r="AV131" s="408">
        <f t="shared" si="461"/>
        <v>300</v>
      </c>
      <c r="AW131" s="407">
        <f t="shared" si="461"/>
        <v>300</v>
      </c>
      <c r="AX131" s="407">
        <f t="shared" si="461"/>
        <v>300</v>
      </c>
      <c r="AY131" s="407">
        <f t="shared" si="461"/>
        <v>300</v>
      </c>
      <c r="AZ131" s="407">
        <f t="shared" si="461"/>
        <v>300</v>
      </c>
      <c r="BA131" s="407">
        <f t="shared" si="461"/>
        <v>300</v>
      </c>
      <c r="BB131" s="407">
        <f t="shared" si="461"/>
        <v>300</v>
      </c>
      <c r="BC131" s="407">
        <f t="shared" si="461"/>
        <v>300</v>
      </c>
      <c r="BD131" s="407">
        <f t="shared" si="461"/>
        <v>300</v>
      </c>
      <c r="BE131" s="407">
        <f t="shared" ref="BE131:CJ131" si="462">SUM(BE125:BE130)</f>
        <v>300</v>
      </c>
      <c r="BF131" s="407">
        <f t="shared" si="462"/>
        <v>300</v>
      </c>
      <c r="BG131" s="407">
        <f t="shared" si="462"/>
        <v>300</v>
      </c>
      <c r="BH131" s="408">
        <f t="shared" si="462"/>
        <v>300</v>
      </c>
      <c r="BI131" s="407">
        <f t="shared" si="462"/>
        <v>300</v>
      </c>
      <c r="BJ131" s="407">
        <f t="shared" si="462"/>
        <v>300</v>
      </c>
      <c r="BK131" s="407">
        <f t="shared" si="462"/>
        <v>300</v>
      </c>
      <c r="BL131" s="407">
        <f t="shared" si="462"/>
        <v>300</v>
      </c>
      <c r="BM131" s="407">
        <f t="shared" si="462"/>
        <v>300</v>
      </c>
      <c r="BN131" s="407">
        <f t="shared" si="462"/>
        <v>300</v>
      </c>
      <c r="BO131" s="407">
        <f t="shared" si="462"/>
        <v>300</v>
      </c>
      <c r="BP131" s="407">
        <f t="shared" si="462"/>
        <v>300</v>
      </c>
      <c r="BQ131" s="407">
        <f t="shared" si="462"/>
        <v>300</v>
      </c>
      <c r="BR131" s="407">
        <f t="shared" si="462"/>
        <v>300</v>
      </c>
      <c r="BS131" s="407">
        <f t="shared" si="462"/>
        <v>300</v>
      </c>
      <c r="BT131" s="408">
        <f t="shared" si="462"/>
        <v>300</v>
      </c>
      <c r="BU131" s="407">
        <f t="shared" si="462"/>
        <v>40000</v>
      </c>
      <c r="BV131" s="407">
        <f t="shared" si="462"/>
        <v>40000</v>
      </c>
      <c r="BW131" s="407">
        <f t="shared" si="462"/>
        <v>40000</v>
      </c>
      <c r="BX131" s="407">
        <f t="shared" si="462"/>
        <v>40000</v>
      </c>
      <c r="BY131" s="407">
        <f t="shared" si="462"/>
        <v>40000</v>
      </c>
      <c r="BZ131" s="407">
        <f t="shared" si="462"/>
        <v>40000</v>
      </c>
      <c r="CA131" s="407">
        <f t="shared" si="462"/>
        <v>40000</v>
      </c>
      <c r="CB131" s="407">
        <f t="shared" si="462"/>
        <v>40000</v>
      </c>
      <c r="CC131" s="407">
        <f t="shared" si="462"/>
        <v>40000</v>
      </c>
      <c r="CD131" s="407">
        <f t="shared" si="462"/>
        <v>40000</v>
      </c>
      <c r="CE131" s="407">
        <f t="shared" si="462"/>
        <v>40000</v>
      </c>
      <c r="CF131" s="408">
        <f t="shared" si="462"/>
        <v>40000</v>
      </c>
      <c r="CG131" s="407">
        <f t="shared" si="462"/>
        <v>40000</v>
      </c>
      <c r="CH131" s="407">
        <f t="shared" si="462"/>
        <v>40000</v>
      </c>
      <c r="CI131" s="407">
        <f t="shared" si="462"/>
        <v>40000</v>
      </c>
      <c r="CJ131" s="407">
        <f t="shared" si="462"/>
        <v>40000</v>
      </c>
      <c r="CK131" s="407">
        <f t="shared" ref="CK131:DD131" si="463">SUM(CK125:CK130)</f>
        <v>40000</v>
      </c>
      <c r="CL131" s="407">
        <f t="shared" si="463"/>
        <v>40000</v>
      </c>
      <c r="CM131" s="407">
        <f t="shared" si="463"/>
        <v>40000</v>
      </c>
      <c r="CN131" s="407">
        <f t="shared" si="463"/>
        <v>40000</v>
      </c>
      <c r="CO131" s="407">
        <f t="shared" si="463"/>
        <v>40000</v>
      </c>
      <c r="CP131" s="407">
        <f t="shared" si="463"/>
        <v>40000</v>
      </c>
      <c r="CQ131" s="407">
        <f t="shared" si="463"/>
        <v>40000</v>
      </c>
      <c r="CR131" s="408">
        <f t="shared" si="463"/>
        <v>40000</v>
      </c>
      <c r="CS131" s="407">
        <f t="shared" si="463"/>
        <v>40000</v>
      </c>
      <c r="CT131" s="407">
        <f t="shared" si="463"/>
        <v>40000</v>
      </c>
      <c r="CU131" s="407">
        <f t="shared" si="463"/>
        <v>40000</v>
      </c>
      <c r="CV131" s="407">
        <f t="shared" si="463"/>
        <v>40000</v>
      </c>
      <c r="CW131" s="407">
        <f t="shared" si="463"/>
        <v>40000</v>
      </c>
      <c r="CX131" s="407">
        <f t="shared" si="463"/>
        <v>40000</v>
      </c>
      <c r="CY131" s="407">
        <f t="shared" si="463"/>
        <v>40000</v>
      </c>
      <c r="CZ131" s="407">
        <f t="shared" si="463"/>
        <v>40000</v>
      </c>
      <c r="DA131" s="407">
        <f t="shared" si="463"/>
        <v>40000</v>
      </c>
      <c r="DB131" s="407">
        <f t="shared" si="463"/>
        <v>40000</v>
      </c>
      <c r="DC131" s="407">
        <f t="shared" si="463"/>
        <v>40000</v>
      </c>
      <c r="DD131" s="408">
        <f t="shared" si="463"/>
        <v>40000</v>
      </c>
    </row>
    <row r="132" spans="3:108" hidden="1" outlineLevel="1">
      <c r="D132" s="299"/>
      <c r="I132" s="429"/>
      <c r="J132" s="430"/>
      <c r="K132" s="430"/>
      <c r="L132" s="430"/>
      <c r="M132" s="430"/>
      <c r="N132" s="430"/>
      <c r="O132" s="430"/>
      <c r="Q132" s="351"/>
      <c r="R132" s="352"/>
      <c r="S132" s="352"/>
      <c r="T132" s="352"/>
      <c r="U132" s="352"/>
      <c r="V132" s="352"/>
      <c r="W132" s="352"/>
      <c r="Y132" s="351"/>
      <c r="Z132" s="351"/>
      <c r="AA132" s="351"/>
      <c r="AB132" s="351"/>
      <c r="AC132" s="351"/>
      <c r="AD132" s="351"/>
      <c r="AE132" s="351"/>
      <c r="AF132" s="351"/>
      <c r="AG132" s="351"/>
      <c r="AH132" s="351"/>
      <c r="AI132" s="351"/>
      <c r="AJ132" s="351"/>
      <c r="AK132" s="385"/>
      <c r="AL132" s="352"/>
      <c r="AM132" s="352"/>
      <c r="AN132" s="352"/>
      <c r="AO132" s="352"/>
      <c r="AP132" s="352"/>
      <c r="AQ132" s="352"/>
      <c r="AR132" s="352"/>
      <c r="AS132" s="352"/>
      <c r="AT132" s="352"/>
      <c r="AU132" s="352"/>
      <c r="AV132" s="386"/>
      <c r="AW132" s="352"/>
      <c r="AX132" s="352"/>
      <c r="AY132" s="352"/>
      <c r="AZ132" s="352"/>
      <c r="BA132" s="352"/>
      <c r="BB132" s="352"/>
      <c r="BC132" s="352"/>
      <c r="BD132" s="352"/>
      <c r="BE132" s="352"/>
      <c r="BF132" s="352"/>
      <c r="BG132" s="352"/>
      <c r="BH132" s="386"/>
      <c r="BI132" s="352"/>
      <c r="BJ132" s="352"/>
      <c r="BK132" s="352"/>
      <c r="BL132" s="352"/>
      <c r="BM132" s="352"/>
      <c r="BN132" s="352"/>
      <c r="BO132" s="352"/>
      <c r="BP132" s="352"/>
      <c r="BQ132" s="352"/>
      <c r="BR132" s="352"/>
      <c r="BS132" s="352"/>
      <c r="BT132" s="386"/>
      <c r="BU132" s="352"/>
      <c r="BV132" s="352"/>
      <c r="BW132" s="352"/>
      <c r="BX132" s="352"/>
      <c r="BY132" s="352"/>
      <c r="BZ132" s="352"/>
      <c r="CA132" s="352"/>
      <c r="CB132" s="352"/>
      <c r="CC132" s="352"/>
      <c r="CD132" s="352"/>
      <c r="CE132" s="352"/>
      <c r="CF132" s="386"/>
      <c r="CG132" s="352"/>
      <c r="CH132" s="352"/>
      <c r="CI132" s="352"/>
      <c r="CJ132" s="352"/>
      <c r="CK132" s="352"/>
      <c r="CL132" s="352"/>
      <c r="CM132" s="352"/>
      <c r="CN132" s="352"/>
      <c r="CO132" s="352"/>
      <c r="CP132" s="352"/>
      <c r="CQ132" s="352"/>
      <c r="CR132" s="386"/>
      <c r="CS132" s="352"/>
      <c r="CT132" s="352"/>
      <c r="CU132" s="352"/>
      <c r="CV132" s="352"/>
      <c r="CW132" s="352"/>
      <c r="CX132" s="352"/>
      <c r="CY132" s="352"/>
      <c r="CZ132" s="352"/>
      <c r="DA132" s="352"/>
      <c r="DB132" s="352"/>
      <c r="DC132" s="352"/>
      <c r="DD132" s="386"/>
    </row>
    <row r="133" spans="3:108" collapsed="1">
      <c r="D133" s="299"/>
      <c r="E133" s="393"/>
      <c r="I133" s="341"/>
      <c r="Q133" s="351"/>
      <c r="R133" s="352"/>
      <c r="S133" s="352"/>
      <c r="T133" s="352"/>
      <c r="U133" s="352"/>
      <c r="V133" s="352"/>
      <c r="W133" s="352"/>
      <c r="Y133" s="459"/>
      <c r="Z133" s="459"/>
      <c r="AA133" s="459"/>
      <c r="AB133" s="459"/>
      <c r="AC133" s="459"/>
      <c r="AD133" s="459"/>
      <c r="AE133" s="459"/>
      <c r="AF133" s="351"/>
      <c r="AG133" s="351"/>
      <c r="AH133" s="351"/>
      <c r="AI133" s="351"/>
      <c r="AJ133" s="351"/>
      <c r="AK133" s="460"/>
      <c r="AL133" s="461"/>
      <c r="AM133" s="461"/>
      <c r="AN133" s="461"/>
      <c r="AO133" s="461"/>
      <c r="AP133" s="461"/>
      <c r="AQ133" s="461"/>
      <c r="AR133" s="352"/>
      <c r="AS133" s="352"/>
      <c r="AT133" s="352"/>
      <c r="AU133" s="352"/>
      <c r="AV133" s="386"/>
      <c r="AW133" s="352"/>
      <c r="AX133" s="352"/>
      <c r="AY133" s="352"/>
      <c r="AZ133" s="352"/>
      <c r="BA133" s="352"/>
      <c r="BB133" s="352"/>
      <c r="BC133" s="352"/>
      <c r="BD133" s="352"/>
      <c r="BE133" s="352"/>
      <c r="BF133" s="352"/>
      <c r="BG133" s="352"/>
      <c r="BH133" s="386"/>
      <c r="BI133" s="352"/>
      <c r="BJ133" s="352"/>
      <c r="BK133" s="352"/>
      <c r="BL133" s="352"/>
      <c r="BM133" s="352"/>
      <c r="BN133" s="352"/>
      <c r="BO133" s="352"/>
      <c r="BP133" s="352"/>
      <c r="BQ133" s="352"/>
      <c r="BR133" s="352"/>
      <c r="BS133" s="352"/>
      <c r="BT133" s="386"/>
      <c r="BU133" s="352"/>
      <c r="BV133" s="352"/>
      <c r="BW133" s="352"/>
      <c r="BX133" s="352"/>
      <c r="BY133" s="352"/>
      <c r="BZ133" s="352"/>
      <c r="CA133" s="352"/>
      <c r="CB133" s="352"/>
      <c r="CC133" s="352"/>
      <c r="CD133" s="352"/>
      <c r="CE133" s="352"/>
      <c r="CF133" s="386"/>
      <c r="CG133" s="352"/>
      <c r="CH133" s="352"/>
      <c r="CI133" s="352"/>
      <c r="CJ133" s="352"/>
      <c r="CK133" s="352"/>
      <c r="CL133" s="352"/>
      <c r="CM133" s="352"/>
      <c r="CN133" s="352"/>
      <c r="CO133" s="352"/>
      <c r="CP133" s="352"/>
      <c r="CQ133" s="352"/>
      <c r="CR133" s="386"/>
      <c r="CS133" s="352"/>
      <c r="CT133" s="352"/>
      <c r="CU133" s="352"/>
      <c r="CV133" s="352"/>
      <c r="CW133" s="352"/>
      <c r="CX133" s="352"/>
      <c r="CY133" s="352"/>
      <c r="CZ133" s="352"/>
      <c r="DA133" s="352"/>
      <c r="DB133" s="352"/>
      <c r="DC133" s="352"/>
      <c r="DD133" s="386"/>
    </row>
    <row r="134" spans="3:108" outlineLevel="1">
      <c r="D134" s="299"/>
      <c r="E134" s="383" t="s">
        <v>363</v>
      </c>
      <c r="I134" s="341"/>
      <c r="Q134" s="351"/>
      <c r="R134" s="352"/>
      <c r="S134" s="352"/>
      <c r="T134" s="352"/>
      <c r="U134" s="352"/>
      <c r="V134" s="352"/>
      <c r="W134" s="352"/>
      <c r="Y134" s="351"/>
      <c r="Z134" s="351"/>
      <c r="AA134" s="351"/>
      <c r="AB134" s="351"/>
      <c r="AC134" s="351"/>
      <c r="AD134" s="351"/>
      <c r="AE134" s="351"/>
      <c r="AF134" s="351"/>
      <c r="AG134" s="351"/>
      <c r="AH134" s="351"/>
      <c r="AI134" s="351"/>
      <c r="AJ134" s="351"/>
      <c r="AK134" s="385"/>
      <c r="AL134" s="352"/>
      <c r="AM134" s="352"/>
      <c r="AN134" s="352"/>
      <c r="AO134" s="352"/>
      <c r="AP134" s="352"/>
      <c r="AQ134" s="352"/>
      <c r="AR134" s="352"/>
      <c r="AS134" s="352"/>
      <c r="AT134" s="352"/>
      <c r="AU134" s="352"/>
      <c r="AV134" s="386"/>
      <c r="AW134" s="352"/>
      <c r="AX134" s="352"/>
      <c r="AY134" s="352"/>
      <c r="AZ134" s="352"/>
      <c r="BA134" s="352"/>
      <c r="BB134" s="352"/>
      <c r="BC134" s="352"/>
      <c r="BD134" s="352"/>
      <c r="BE134" s="352"/>
      <c r="BF134" s="352"/>
      <c r="BG134" s="352"/>
      <c r="BH134" s="386"/>
      <c r="BI134" s="352"/>
      <c r="BJ134" s="352"/>
      <c r="BK134" s="352"/>
      <c r="BL134" s="352"/>
      <c r="BM134" s="352"/>
      <c r="BN134" s="352"/>
      <c r="BO134" s="352"/>
      <c r="BP134" s="352"/>
      <c r="BQ134" s="352"/>
      <c r="BR134" s="352"/>
      <c r="BS134" s="352"/>
      <c r="BT134" s="386"/>
      <c r="BU134" s="352"/>
      <c r="BV134" s="352"/>
      <c r="BW134" s="352"/>
      <c r="BX134" s="352"/>
      <c r="BY134" s="352"/>
      <c r="BZ134" s="352"/>
      <c r="CA134" s="352"/>
      <c r="CB134" s="352"/>
      <c r="CC134" s="352"/>
      <c r="CD134" s="352"/>
      <c r="CE134" s="352"/>
      <c r="CF134" s="386"/>
      <c r="CG134" s="352"/>
      <c r="CH134" s="352"/>
      <c r="CI134" s="352"/>
      <c r="CJ134" s="352"/>
      <c r="CK134" s="352"/>
      <c r="CL134" s="352"/>
      <c r="CM134" s="352"/>
      <c r="CN134" s="352"/>
      <c r="CO134" s="352"/>
      <c r="CP134" s="352"/>
      <c r="CQ134" s="352"/>
      <c r="CR134" s="386"/>
      <c r="CS134" s="352"/>
      <c r="CT134" s="352"/>
      <c r="CU134" s="352"/>
      <c r="CV134" s="352"/>
      <c r="CW134" s="352"/>
      <c r="CX134" s="352"/>
      <c r="CY134" s="352"/>
      <c r="CZ134" s="352"/>
      <c r="DA134" s="352"/>
      <c r="DB134" s="352"/>
      <c r="DC134" s="352"/>
      <c r="DD134" s="386"/>
    </row>
    <row r="135" spans="3:108" outlineLevel="1">
      <c r="D135" s="299"/>
      <c r="E135" s="531" t="s">
        <v>151</v>
      </c>
      <c r="I135" s="341"/>
      <c r="M135" s="462"/>
      <c r="Q135" s="346">
        <f t="shared" ref="Q135:Q141" si="464">SUM(Y135:AJ135)</f>
        <v>0</v>
      </c>
      <c r="R135" s="347">
        <f t="shared" ref="R135:R141" si="465">SUM(AK135:AV135)</f>
        <v>-297.5</v>
      </c>
      <c r="S135" s="347">
        <f t="shared" ref="S135:S141" si="466">SUM(AW135:BH135)</f>
        <v>-477.50000000000006</v>
      </c>
      <c r="T135" s="347">
        <f t="shared" ref="T135:T141" si="467">SUM(BI135:BT135)</f>
        <v>-657.5</v>
      </c>
      <c r="U135" s="347">
        <f t="shared" ref="U135:U141" si="468">SUM(BU135:CF135)</f>
        <v>-13740</v>
      </c>
      <c r="V135" s="347">
        <f t="shared" ref="V135:V141" si="469">SUM(CG135:CR135)</f>
        <v>-37739.999999999993</v>
      </c>
      <c r="W135" s="347">
        <f t="shared" ref="W135:W141" si="470">SUM(CS135:DD135)</f>
        <v>-61740</v>
      </c>
      <c r="X135" s="434"/>
      <c r="Y135" s="439"/>
      <c r="Z135" s="346"/>
      <c r="AA135" s="346"/>
      <c r="AB135" s="346"/>
      <c r="AC135" s="346"/>
      <c r="AD135" s="346"/>
      <c r="AE135" s="346"/>
      <c r="AF135" s="346"/>
      <c r="AG135" s="346"/>
      <c r="AH135" s="346"/>
      <c r="AI135" s="346"/>
      <c r="AJ135" s="346"/>
      <c r="AK135" s="441">
        <f t="shared" ref="AK135:AK140" si="471">IFERROR(-SUM($I125,AK125)/120,0)</f>
        <v>-17.916666666666668</v>
      </c>
      <c r="AL135" s="347">
        <f>IFERROR(-SUM($I125,$AK125:AL125)/120,0)</f>
        <v>-19.166666666666668</v>
      </c>
      <c r="AM135" s="347">
        <f>IFERROR(-SUM($I125,$AK125:AM125)/120,0)</f>
        <v>-20.416666666666668</v>
      </c>
      <c r="AN135" s="347">
        <f>IFERROR(-SUM($I125,$AK125:AN125)/120,0)</f>
        <v>-21.666666666666668</v>
      </c>
      <c r="AO135" s="347">
        <f>IFERROR(-SUM($I125,$AK125:AO125)/120,0)</f>
        <v>-22.916666666666668</v>
      </c>
      <c r="AP135" s="347">
        <f>IFERROR(-SUM($I125,$AK125:AP125)/120,0)</f>
        <v>-24.166666666666668</v>
      </c>
      <c r="AQ135" s="347">
        <f>IFERROR(-SUM($I125,$AK125:AQ125)/120,0)</f>
        <v>-25.416666666666668</v>
      </c>
      <c r="AR135" s="347">
        <f>IFERROR(-SUM($I125,$AK125:AR125)/120,0)</f>
        <v>-26.666666666666668</v>
      </c>
      <c r="AS135" s="347">
        <f>IFERROR(-SUM($I125,$AK125:AS125)/120,0)</f>
        <v>-27.916666666666668</v>
      </c>
      <c r="AT135" s="347">
        <f>IFERROR(-SUM($I125,$AK125:AT125)/120,0)</f>
        <v>-29.166666666666668</v>
      </c>
      <c r="AU135" s="347">
        <f>IFERROR(-SUM($I125,$AK125:AU125)/120,0)</f>
        <v>-30.416666666666668</v>
      </c>
      <c r="AV135" s="349">
        <f>IFERROR(-SUM($I125,$AK125:AV125)/120,0)</f>
        <v>-31.666666666666668</v>
      </c>
      <c r="AW135" s="347">
        <f>IFERROR(-SUM($I125,$AK125:AW125)/120,0)</f>
        <v>-32.916666666666664</v>
      </c>
      <c r="AX135" s="347">
        <f>IFERROR(-SUM($I125,$AK125:AX125)/120,0)</f>
        <v>-34.166666666666664</v>
      </c>
      <c r="AY135" s="347">
        <f>IFERROR(-SUM($I125,$AK125:AY125)/120,0)</f>
        <v>-35.416666666666664</v>
      </c>
      <c r="AZ135" s="347">
        <f>IFERROR(-SUM($I125,$AK125:AZ125)/120,0)</f>
        <v>-36.666666666666664</v>
      </c>
      <c r="BA135" s="347">
        <f>IFERROR(-SUM($I125,$AK125:BA125)/120,0)</f>
        <v>-37.916666666666664</v>
      </c>
      <c r="BB135" s="347">
        <f>IFERROR(-SUM($I125,$AK125:BB125)/120,0)</f>
        <v>-39.166666666666664</v>
      </c>
      <c r="BC135" s="347">
        <f>IFERROR(-SUM($I125,$AK125:BC125)/120,0)</f>
        <v>-40.416666666666664</v>
      </c>
      <c r="BD135" s="347">
        <f>IFERROR(-SUM($I125,$AK125:BD125)/120,0)</f>
        <v>-41.666666666666664</v>
      </c>
      <c r="BE135" s="347">
        <f>IFERROR(-SUM($I125,$AK125:BE125)/120,0)</f>
        <v>-42.916666666666664</v>
      </c>
      <c r="BF135" s="347">
        <f>IFERROR(-SUM($I125,$AK125:BF125)/120,0)</f>
        <v>-44.166666666666664</v>
      </c>
      <c r="BG135" s="347">
        <f>IFERROR(-SUM($I125,$AK125:BG125)/120,0)</f>
        <v>-45.416666666666664</v>
      </c>
      <c r="BH135" s="349">
        <f>IFERROR(-SUM($I125,$AK125:BH125)/120,0)</f>
        <v>-46.666666666666664</v>
      </c>
      <c r="BI135" s="347">
        <f>IFERROR(-SUM($I125,$AK125:BI125)/120,0)</f>
        <v>-47.916666666666664</v>
      </c>
      <c r="BJ135" s="347">
        <f>IFERROR(-SUM($I125,$AK125:BJ125)/120,0)</f>
        <v>-49.166666666666664</v>
      </c>
      <c r="BK135" s="347">
        <f>IFERROR(-SUM($I125,$AK125:BK125)/120,0)</f>
        <v>-50.416666666666664</v>
      </c>
      <c r="BL135" s="347">
        <f>IFERROR(-SUM($I125,$AK125:BL125)/120,0)</f>
        <v>-51.666666666666664</v>
      </c>
      <c r="BM135" s="347">
        <f>IFERROR(-SUM($I125,$AK125:BM125)/120,0)</f>
        <v>-52.916666666666664</v>
      </c>
      <c r="BN135" s="347">
        <f>IFERROR(-SUM($I125,$AK125:BN125)/120,0)</f>
        <v>-54.166666666666664</v>
      </c>
      <c r="BO135" s="347">
        <f>IFERROR(-SUM($I125,$AK125:BO125)/120,0)</f>
        <v>-55.416666666666664</v>
      </c>
      <c r="BP135" s="347">
        <f>IFERROR(-SUM($I125,$AK125:BP125)/120,0)</f>
        <v>-56.666666666666664</v>
      </c>
      <c r="BQ135" s="347">
        <f>IFERROR(-SUM($I125,$AK125:BQ125)/120,0)</f>
        <v>-57.916666666666664</v>
      </c>
      <c r="BR135" s="347">
        <f>IFERROR(-SUM($I125,$AK125:BR125)/120,0)</f>
        <v>-59.166666666666664</v>
      </c>
      <c r="BS135" s="347">
        <f>IFERROR(-SUM($I125,$AK125:BS125)/120,0)</f>
        <v>-60.416666666666664</v>
      </c>
      <c r="BT135" s="349">
        <f>IFERROR(-SUM($I125,$AK125:BT125)/120,0)</f>
        <v>-61.666666666666664</v>
      </c>
      <c r="BU135" s="347">
        <f>IFERROR(-SUM($I125,$AK125:BU125)/120,0)</f>
        <v>-228.33333333333334</v>
      </c>
      <c r="BV135" s="347">
        <f>IFERROR(-SUM($I125,$AK125:BV125)/120,0)</f>
        <v>-395</v>
      </c>
      <c r="BW135" s="347">
        <f>IFERROR(-SUM($I125,$AK125:BW125)/120,0)</f>
        <v>-561.66666666666663</v>
      </c>
      <c r="BX135" s="347">
        <f>IFERROR(-SUM($I125,$AK125:BX125)/120,0)</f>
        <v>-728.33333333333337</v>
      </c>
      <c r="BY135" s="347">
        <f>IFERROR(-SUM($I125,$AK125:BY125)/120,0)</f>
        <v>-895</v>
      </c>
      <c r="BZ135" s="347">
        <f>IFERROR(-SUM($I125,$AK125:BZ125)/120,0)</f>
        <v>-1061.6666666666667</v>
      </c>
      <c r="CA135" s="347">
        <f>IFERROR(-SUM($I125,$AK125:CA125)/120,0)</f>
        <v>-1228.3333333333333</v>
      </c>
      <c r="CB135" s="347">
        <f>IFERROR(-SUM($I125,$AK125:CB125)/120,0)</f>
        <v>-1395</v>
      </c>
      <c r="CC135" s="347">
        <f>IFERROR(-SUM($I125,$AK125:CC125)/120,0)</f>
        <v>-1561.6666666666667</v>
      </c>
      <c r="CD135" s="347">
        <f>IFERROR(-SUM($I125,$AK125:CD125)/120,0)</f>
        <v>-1728.3333333333333</v>
      </c>
      <c r="CE135" s="347">
        <f>IFERROR(-SUM($I125,$AK125:CE125)/120,0)</f>
        <v>-1895</v>
      </c>
      <c r="CF135" s="349">
        <f>IFERROR(-SUM($I125,$AK125:CF125)/120,0)</f>
        <v>-2061.6666666666665</v>
      </c>
      <c r="CG135" s="347">
        <f>IFERROR(-SUM($I125,$AK125:CG125)/120,0)</f>
        <v>-2228.3333333333335</v>
      </c>
      <c r="CH135" s="347">
        <f>IFERROR(-SUM($I125,$AK125:CH125)/120,0)</f>
        <v>-2395</v>
      </c>
      <c r="CI135" s="347">
        <f>IFERROR(-SUM($I125,$AK125:CI125)/120,0)</f>
        <v>-2561.6666666666665</v>
      </c>
      <c r="CJ135" s="347">
        <f>IFERROR(-SUM($I125,$AK125:CJ125)/120,0)</f>
        <v>-2728.3333333333335</v>
      </c>
      <c r="CK135" s="347">
        <f>IFERROR(-SUM($I125,$AK125:CK125)/120,0)</f>
        <v>-2895</v>
      </c>
      <c r="CL135" s="347">
        <f>IFERROR(-SUM($I125,$AK125:CL125)/120,0)</f>
        <v>-3061.6666666666665</v>
      </c>
      <c r="CM135" s="347">
        <f>IFERROR(-SUM($I125,$AK125:CM125)/120,0)</f>
        <v>-3228.3333333333335</v>
      </c>
      <c r="CN135" s="347">
        <f>IFERROR(-SUM($I125,$AK125:CN125)/120,0)</f>
        <v>-3395</v>
      </c>
      <c r="CO135" s="347">
        <f>IFERROR(-SUM($I125,$AK125:CO125)/120,0)</f>
        <v>-3561.6666666666665</v>
      </c>
      <c r="CP135" s="347">
        <f>IFERROR(-SUM($I125,$AK125:CP125)/120,0)</f>
        <v>-3728.3333333333335</v>
      </c>
      <c r="CQ135" s="347">
        <f>IFERROR(-SUM($I125,$AK125:CQ125)/120,0)</f>
        <v>-3895</v>
      </c>
      <c r="CR135" s="349">
        <f>IFERROR(-SUM($I125,$AK125:CR125)/120,0)</f>
        <v>-4061.6666666666665</v>
      </c>
      <c r="CS135" s="347">
        <f>IFERROR(-SUM($I125,$AK125:CS125)/120,0)</f>
        <v>-4228.333333333333</v>
      </c>
      <c r="CT135" s="347">
        <f>IFERROR(-SUM($I125,$AK125:CT125)/120,0)</f>
        <v>-4395</v>
      </c>
      <c r="CU135" s="347">
        <f>IFERROR(-SUM($I125,$AK125:CU125)/120,0)</f>
        <v>-4561.666666666667</v>
      </c>
      <c r="CV135" s="347">
        <f>IFERROR(-SUM($I125,$AK125:CV125)/120,0)</f>
        <v>-4728.333333333333</v>
      </c>
      <c r="CW135" s="347">
        <f>IFERROR(-SUM($I125,$AK125:CW125)/120,0)</f>
        <v>-4895</v>
      </c>
      <c r="CX135" s="347">
        <f>IFERROR(-SUM($I125,$AK125:CX125)/120,0)</f>
        <v>-5061.666666666667</v>
      </c>
      <c r="CY135" s="347">
        <f>IFERROR(-SUM($I125,$AK125:CY125)/120,0)</f>
        <v>-5228.333333333333</v>
      </c>
      <c r="CZ135" s="347">
        <f>IFERROR(-SUM($I125,$AK125:CZ125)/120,0)</f>
        <v>-5395</v>
      </c>
      <c r="DA135" s="347">
        <f>IFERROR(-SUM($I125,$AK125:DA125)/120,0)</f>
        <v>-5561.666666666667</v>
      </c>
      <c r="DB135" s="347">
        <f>IFERROR(-SUM($I125,$AK125:DB125)/120,0)</f>
        <v>-5728.333333333333</v>
      </c>
      <c r="DC135" s="347">
        <f>IFERROR(-SUM($I125,$AK125:DC125)/120,0)</f>
        <v>-5895</v>
      </c>
      <c r="DD135" s="349">
        <f>IFERROR(-SUM($I125,$AK125:DD125)/120,0)</f>
        <v>-6061.666666666667</v>
      </c>
    </row>
    <row r="136" spans="3:108" outlineLevel="1">
      <c r="D136" s="299"/>
      <c r="E136" s="531" t="s">
        <v>152</v>
      </c>
      <c r="I136" s="341"/>
      <c r="M136" s="462"/>
      <c r="Q136" s="346">
        <f t="shared" si="464"/>
        <v>0</v>
      </c>
      <c r="R136" s="347">
        <f t="shared" si="465"/>
        <v>-597.5</v>
      </c>
      <c r="S136" s="347">
        <f t="shared" si="466"/>
        <v>-777.49999999999989</v>
      </c>
      <c r="T136" s="347">
        <f t="shared" si="467"/>
        <v>-957.49999999999989</v>
      </c>
      <c r="U136" s="347">
        <f t="shared" si="468"/>
        <v>-14040</v>
      </c>
      <c r="V136" s="347">
        <f t="shared" si="469"/>
        <v>-38039.999999999993</v>
      </c>
      <c r="W136" s="347">
        <f t="shared" si="470"/>
        <v>-62040</v>
      </c>
      <c r="X136" s="434"/>
      <c r="Y136" s="439"/>
      <c r="Z136" s="346"/>
      <c r="AA136" s="346"/>
      <c r="AB136" s="346"/>
      <c r="AC136" s="346"/>
      <c r="AD136" s="346"/>
      <c r="AE136" s="346"/>
      <c r="AF136" s="346"/>
      <c r="AG136" s="346"/>
      <c r="AH136" s="346"/>
      <c r="AI136" s="346"/>
      <c r="AJ136" s="346"/>
      <c r="AK136" s="441">
        <f t="shared" si="471"/>
        <v>-42.916666666666664</v>
      </c>
      <c r="AL136" s="347">
        <f>IFERROR(-SUM($I126,$AK126:AL126)/120,0)</f>
        <v>-44.166666666666664</v>
      </c>
      <c r="AM136" s="347">
        <f>IFERROR(-SUM($I126,$AK126:AM126)/120,0)</f>
        <v>-45.416666666666664</v>
      </c>
      <c r="AN136" s="347">
        <f>IFERROR(-SUM($I126,$AK126:AN126)/120,0)</f>
        <v>-46.666666666666664</v>
      </c>
      <c r="AO136" s="347">
        <f>IFERROR(-SUM($I126,$AK126:AO126)/120,0)</f>
        <v>-47.916666666666664</v>
      </c>
      <c r="AP136" s="347">
        <f>IFERROR(-SUM($I126,$AK126:AP126)/120,0)</f>
        <v>-49.166666666666664</v>
      </c>
      <c r="AQ136" s="347">
        <f>IFERROR(-SUM($I126,$AK126:AQ126)/120,0)</f>
        <v>-50.416666666666664</v>
      </c>
      <c r="AR136" s="347">
        <f>IFERROR(-SUM($I126,$AK126:AR126)/120,0)</f>
        <v>-51.666666666666664</v>
      </c>
      <c r="AS136" s="347">
        <f>IFERROR(-SUM($I126,$AK126:AS126)/120,0)</f>
        <v>-52.916666666666664</v>
      </c>
      <c r="AT136" s="347">
        <f>IFERROR(-SUM($I126,$AK126:AT126)/120,0)</f>
        <v>-54.166666666666664</v>
      </c>
      <c r="AU136" s="347">
        <f>IFERROR(-SUM($I126,$AK126:AU126)/120,0)</f>
        <v>-55.416666666666664</v>
      </c>
      <c r="AV136" s="349">
        <f>IFERROR(-SUM($I126,$AK126:AV126)/120,0)</f>
        <v>-56.666666666666664</v>
      </c>
      <c r="AW136" s="347">
        <f>IFERROR(-SUM($I126,$AK126:AW126)/120,0)</f>
        <v>-57.916666666666664</v>
      </c>
      <c r="AX136" s="347">
        <f>IFERROR(-SUM($I126,$AK126:AX126)/120,0)</f>
        <v>-59.166666666666664</v>
      </c>
      <c r="AY136" s="347">
        <f>IFERROR(-SUM($I126,$AK126:AY126)/120,0)</f>
        <v>-60.416666666666664</v>
      </c>
      <c r="AZ136" s="347">
        <f>IFERROR(-SUM($I126,$AK126:AZ126)/120,0)</f>
        <v>-61.666666666666664</v>
      </c>
      <c r="BA136" s="347">
        <f>IFERROR(-SUM($I126,$AK126:BA126)/120,0)</f>
        <v>-62.916666666666664</v>
      </c>
      <c r="BB136" s="347">
        <f>IFERROR(-SUM($I126,$AK126:BB126)/120,0)</f>
        <v>-64.166666666666671</v>
      </c>
      <c r="BC136" s="347">
        <f>IFERROR(-SUM($I126,$AK126:BC126)/120,0)</f>
        <v>-65.416666666666671</v>
      </c>
      <c r="BD136" s="347">
        <f>IFERROR(-SUM($I126,$AK126:BD126)/120,0)</f>
        <v>-66.666666666666671</v>
      </c>
      <c r="BE136" s="347">
        <f>IFERROR(-SUM($I126,$AK126:BE126)/120,0)</f>
        <v>-67.916666666666671</v>
      </c>
      <c r="BF136" s="347">
        <f>IFERROR(-SUM($I126,$AK126:BF126)/120,0)</f>
        <v>-69.166666666666671</v>
      </c>
      <c r="BG136" s="347">
        <f>IFERROR(-SUM($I126,$AK126:BG126)/120,0)</f>
        <v>-70.416666666666671</v>
      </c>
      <c r="BH136" s="349">
        <f>IFERROR(-SUM($I126,$AK126:BH126)/120,0)</f>
        <v>-71.666666666666671</v>
      </c>
      <c r="BI136" s="347">
        <f>IFERROR(-SUM($I126,$AK126:BI126)/120,0)</f>
        <v>-72.916666666666671</v>
      </c>
      <c r="BJ136" s="347">
        <f>IFERROR(-SUM($I126,$AK126:BJ126)/120,0)</f>
        <v>-74.166666666666671</v>
      </c>
      <c r="BK136" s="347">
        <f>IFERROR(-SUM($I126,$AK126:BK126)/120,0)</f>
        <v>-75.416666666666671</v>
      </c>
      <c r="BL136" s="347">
        <f>IFERROR(-SUM($I126,$AK126:BL126)/120,0)</f>
        <v>-76.666666666666671</v>
      </c>
      <c r="BM136" s="347">
        <f>IFERROR(-SUM($I126,$AK126:BM126)/120,0)</f>
        <v>-77.916666666666671</v>
      </c>
      <c r="BN136" s="347">
        <f>IFERROR(-SUM($I126,$AK126:BN126)/120,0)</f>
        <v>-79.166666666666671</v>
      </c>
      <c r="BO136" s="347">
        <f>IFERROR(-SUM($I126,$AK126:BO126)/120,0)</f>
        <v>-80.416666666666671</v>
      </c>
      <c r="BP136" s="347">
        <f>IFERROR(-SUM($I126,$AK126:BP126)/120,0)</f>
        <v>-81.666666666666671</v>
      </c>
      <c r="BQ136" s="347">
        <f>IFERROR(-SUM($I126,$AK126:BQ126)/120,0)</f>
        <v>-82.916666666666671</v>
      </c>
      <c r="BR136" s="347">
        <f>IFERROR(-SUM($I126,$AK126:BR126)/120,0)</f>
        <v>-84.166666666666671</v>
      </c>
      <c r="BS136" s="347">
        <f>IFERROR(-SUM($I126,$AK126:BS126)/120,0)</f>
        <v>-85.416666666666671</v>
      </c>
      <c r="BT136" s="349">
        <f>IFERROR(-SUM($I126,$AK126:BT126)/120,0)</f>
        <v>-86.666666666666671</v>
      </c>
      <c r="BU136" s="347">
        <f>IFERROR(-SUM($I126,$AK126:BU126)/120,0)</f>
        <v>-253.33333333333334</v>
      </c>
      <c r="BV136" s="347">
        <f>IFERROR(-SUM($I126,$AK126:BV126)/120,0)</f>
        <v>-420</v>
      </c>
      <c r="BW136" s="347">
        <f>IFERROR(-SUM($I126,$AK126:BW126)/120,0)</f>
        <v>-586.66666666666663</v>
      </c>
      <c r="BX136" s="347">
        <f>IFERROR(-SUM($I126,$AK126:BX126)/120,0)</f>
        <v>-753.33333333333337</v>
      </c>
      <c r="BY136" s="347">
        <f>IFERROR(-SUM($I126,$AK126:BY126)/120,0)</f>
        <v>-920</v>
      </c>
      <c r="BZ136" s="347">
        <f>IFERROR(-SUM($I126,$AK126:BZ126)/120,0)</f>
        <v>-1086.6666666666667</v>
      </c>
      <c r="CA136" s="347">
        <f>IFERROR(-SUM($I126,$AK126:CA126)/120,0)</f>
        <v>-1253.3333333333333</v>
      </c>
      <c r="CB136" s="347">
        <f>IFERROR(-SUM($I126,$AK126:CB126)/120,0)</f>
        <v>-1420</v>
      </c>
      <c r="CC136" s="347">
        <f>IFERROR(-SUM($I126,$AK126:CC126)/120,0)</f>
        <v>-1586.6666666666667</v>
      </c>
      <c r="CD136" s="347">
        <f>IFERROR(-SUM($I126,$AK126:CD126)/120,0)</f>
        <v>-1753.3333333333333</v>
      </c>
      <c r="CE136" s="347">
        <f>IFERROR(-SUM($I126,$AK126:CE126)/120,0)</f>
        <v>-1920</v>
      </c>
      <c r="CF136" s="349">
        <f>IFERROR(-SUM($I126,$AK126:CF126)/120,0)</f>
        <v>-2086.6666666666665</v>
      </c>
      <c r="CG136" s="347">
        <f>IFERROR(-SUM($I126,$AK126:CG126)/120,0)</f>
        <v>-2253.3333333333335</v>
      </c>
      <c r="CH136" s="347">
        <f>IFERROR(-SUM($I126,$AK126:CH126)/120,0)</f>
        <v>-2420</v>
      </c>
      <c r="CI136" s="347">
        <f>IFERROR(-SUM($I126,$AK126:CI126)/120,0)</f>
        <v>-2586.6666666666665</v>
      </c>
      <c r="CJ136" s="347">
        <f>IFERROR(-SUM($I126,$AK126:CJ126)/120,0)</f>
        <v>-2753.3333333333335</v>
      </c>
      <c r="CK136" s="347">
        <f>IFERROR(-SUM($I126,$AK126:CK126)/120,0)</f>
        <v>-2920</v>
      </c>
      <c r="CL136" s="347">
        <f>IFERROR(-SUM($I126,$AK126:CL126)/120,0)</f>
        <v>-3086.6666666666665</v>
      </c>
      <c r="CM136" s="347">
        <f>IFERROR(-SUM($I126,$AK126:CM126)/120,0)</f>
        <v>-3253.3333333333335</v>
      </c>
      <c r="CN136" s="347">
        <f>IFERROR(-SUM($I126,$AK126:CN126)/120,0)</f>
        <v>-3420</v>
      </c>
      <c r="CO136" s="347">
        <f>IFERROR(-SUM($I126,$AK126:CO126)/120,0)</f>
        <v>-3586.6666666666665</v>
      </c>
      <c r="CP136" s="347">
        <f>IFERROR(-SUM($I126,$AK126:CP126)/120,0)</f>
        <v>-3753.3333333333335</v>
      </c>
      <c r="CQ136" s="347">
        <f>IFERROR(-SUM($I126,$AK126:CQ126)/120,0)</f>
        <v>-3920</v>
      </c>
      <c r="CR136" s="349">
        <f>IFERROR(-SUM($I126,$AK126:CR126)/120,0)</f>
        <v>-4086.6666666666665</v>
      </c>
      <c r="CS136" s="347">
        <f>IFERROR(-SUM($I126,$AK126:CS126)/120,0)</f>
        <v>-4253.333333333333</v>
      </c>
      <c r="CT136" s="347">
        <f>IFERROR(-SUM($I126,$AK126:CT126)/120,0)</f>
        <v>-4420</v>
      </c>
      <c r="CU136" s="347">
        <f>IFERROR(-SUM($I126,$AK126:CU126)/120,0)</f>
        <v>-4586.666666666667</v>
      </c>
      <c r="CV136" s="347">
        <f>IFERROR(-SUM($I126,$AK126:CV126)/120,0)</f>
        <v>-4753.333333333333</v>
      </c>
      <c r="CW136" s="347">
        <f>IFERROR(-SUM($I126,$AK126:CW126)/120,0)</f>
        <v>-4920</v>
      </c>
      <c r="CX136" s="347">
        <f>IFERROR(-SUM($I126,$AK126:CX126)/120,0)</f>
        <v>-5086.666666666667</v>
      </c>
      <c r="CY136" s="347">
        <f>IFERROR(-SUM($I126,$AK126:CY126)/120,0)</f>
        <v>-5253.333333333333</v>
      </c>
      <c r="CZ136" s="347">
        <f>IFERROR(-SUM($I126,$AK126:CZ126)/120,0)</f>
        <v>-5420</v>
      </c>
      <c r="DA136" s="347">
        <f>IFERROR(-SUM($I126,$AK126:DA126)/120,0)</f>
        <v>-5586.666666666667</v>
      </c>
      <c r="DB136" s="347">
        <f>IFERROR(-SUM($I126,$AK126:DB126)/120,0)</f>
        <v>-5753.333333333333</v>
      </c>
      <c r="DC136" s="347">
        <f>IFERROR(-SUM($I126,$AK126:DC126)/120,0)</f>
        <v>-5920</v>
      </c>
      <c r="DD136" s="349">
        <f>IFERROR(-SUM($I126,$AK126:DD126)/120,0)</f>
        <v>-6086.666666666667</v>
      </c>
    </row>
    <row r="137" spans="3:108" outlineLevel="1">
      <c r="D137" s="299"/>
      <c r="E137" s="531" t="s">
        <v>205</v>
      </c>
      <c r="I137" s="341"/>
      <c r="M137" s="462"/>
      <c r="Q137" s="346">
        <f t="shared" si="464"/>
        <v>0</v>
      </c>
      <c r="R137" s="347">
        <f t="shared" si="465"/>
        <v>0</v>
      </c>
      <c r="S137" s="347">
        <f t="shared" si="466"/>
        <v>0</v>
      </c>
      <c r="T137" s="347">
        <f t="shared" si="467"/>
        <v>0</v>
      </c>
      <c r="U137" s="347">
        <f t="shared" si="468"/>
        <v>0</v>
      </c>
      <c r="V137" s="347">
        <f t="shared" si="469"/>
        <v>0</v>
      </c>
      <c r="W137" s="347">
        <f t="shared" si="470"/>
        <v>0</v>
      </c>
      <c r="X137" s="434"/>
      <c r="Y137" s="439"/>
      <c r="Z137" s="346"/>
      <c r="AA137" s="346"/>
      <c r="AB137" s="346"/>
      <c r="AC137" s="346"/>
      <c r="AD137" s="346"/>
      <c r="AE137" s="346"/>
      <c r="AF137" s="346"/>
      <c r="AG137" s="346"/>
      <c r="AH137" s="346"/>
      <c r="AI137" s="346"/>
      <c r="AJ137" s="346"/>
      <c r="AK137" s="441">
        <f t="shared" si="471"/>
        <v>0</v>
      </c>
      <c r="AL137" s="347">
        <f>IFERROR(-SUM($I127,$AK127:AL127)/120,0)</f>
        <v>0</v>
      </c>
      <c r="AM137" s="347">
        <f>IFERROR(-SUM($I127,$AK127:AM127)/120,0)</f>
        <v>0</v>
      </c>
      <c r="AN137" s="347">
        <f>IFERROR(-SUM($I127,$AK127:AN127)/120,0)</f>
        <v>0</v>
      </c>
      <c r="AO137" s="347">
        <f>IFERROR(-SUM($I127,$AK127:AO127)/120,0)</f>
        <v>0</v>
      </c>
      <c r="AP137" s="347">
        <f>IFERROR(-SUM($I127,$AK127:AP127)/120,0)</f>
        <v>0</v>
      </c>
      <c r="AQ137" s="347">
        <f>IFERROR(-SUM($I127,$AK127:AQ127)/120,0)</f>
        <v>0</v>
      </c>
      <c r="AR137" s="347">
        <f>IFERROR(-SUM($I127,$AK127:AR127)/120,0)</f>
        <v>0</v>
      </c>
      <c r="AS137" s="347">
        <f>IFERROR(-SUM($I127,$AK127:AS127)/120,0)</f>
        <v>0</v>
      </c>
      <c r="AT137" s="347">
        <f>IFERROR(-SUM($I127,$AK127:AT127)/120,0)</f>
        <v>0</v>
      </c>
      <c r="AU137" s="347">
        <f>IFERROR(-SUM($I127,$AK127:AU127)/120,0)</f>
        <v>0</v>
      </c>
      <c r="AV137" s="349">
        <f>IFERROR(-SUM($I127,$AK127:AV127)/120,0)</f>
        <v>0</v>
      </c>
      <c r="AW137" s="347">
        <f>IFERROR(-SUM($I127,$AK127:AW127)/120,0)</f>
        <v>0</v>
      </c>
      <c r="AX137" s="347">
        <f>IFERROR(-SUM($I127,$AK127:AX127)/120,0)</f>
        <v>0</v>
      </c>
      <c r="AY137" s="347">
        <f>IFERROR(-SUM($I127,$AK127:AY127)/120,0)</f>
        <v>0</v>
      </c>
      <c r="AZ137" s="347">
        <f>IFERROR(-SUM($I127,$AK127:AZ127)/120,0)</f>
        <v>0</v>
      </c>
      <c r="BA137" s="347">
        <f>IFERROR(-SUM($I127,$AK127:BA127)/120,0)</f>
        <v>0</v>
      </c>
      <c r="BB137" s="347">
        <f>IFERROR(-SUM($I127,$AK127:BB127)/120,0)</f>
        <v>0</v>
      </c>
      <c r="BC137" s="347">
        <f>IFERROR(-SUM($I127,$AK127:BC127)/120,0)</f>
        <v>0</v>
      </c>
      <c r="BD137" s="347">
        <f>IFERROR(-SUM($I127,$AK127:BD127)/120,0)</f>
        <v>0</v>
      </c>
      <c r="BE137" s="347">
        <f>IFERROR(-SUM($I127,$AK127:BE127)/120,0)</f>
        <v>0</v>
      </c>
      <c r="BF137" s="347">
        <f>IFERROR(-SUM($I127,$AK127:BF127)/120,0)</f>
        <v>0</v>
      </c>
      <c r="BG137" s="347">
        <f>IFERROR(-SUM($I127,$AK127:BG127)/120,0)</f>
        <v>0</v>
      </c>
      <c r="BH137" s="349">
        <f>IFERROR(-SUM($I127,$AK127:BH127)/120,0)</f>
        <v>0</v>
      </c>
      <c r="BI137" s="347">
        <f>IFERROR(-SUM($I127,$AK127:BI127)/120,0)</f>
        <v>0</v>
      </c>
      <c r="BJ137" s="347">
        <f>IFERROR(-SUM($I127,$AK127:BJ127)/120,0)</f>
        <v>0</v>
      </c>
      <c r="BK137" s="347">
        <f>IFERROR(-SUM($I127,$AK127:BK127)/120,0)</f>
        <v>0</v>
      </c>
      <c r="BL137" s="347">
        <f>IFERROR(-SUM($I127,$AK127:BL127)/120,0)</f>
        <v>0</v>
      </c>
      <c r="BM137" s="347">
        <f>IFERROR(-SUM($I127,$AK127:BM127)/120,0)</f>
        <v>0</v>
      </c>
      <c r="BN137" s="347">
        <f>IFERROR(-SUM($I127,$AK127:BN127)/120,0)</f>
        <v>0</v>
      </c>
      <c r="BO137" s="347">
        <f>IFERROR(-SUM($I127,$AK127:BO127)/120,0)</f>
        <v>0</v>
      </c>
      <c r="BP137" s="347">
        <f>IFERROR(-SUM($I127,$AK127:BP127)/120,0)</f>
        <v>0</v>
      </c>
      <c r="BQ137" s="347">
        <f>IFERROR(-SUM($I127,$AK127:BQ127)/120,0)</f>
        <v>0</v>
      </c>
      <c r="BR137" s="347">
        <f>IFERROR(-SUM($I127,$AK127:BR127)/120,0)</f>
        <v>0</v>
      </c>
      <c r="BS137" s="347">
        <f>IFERROR(-SUM($I127,$AK127:BS127)/120,0)</f>
        <v>0</v>
      </c>
      <c r="BT137" s="349">
        <f>IFERROR(-SUM($I127,$AK127:BT127)/120,0)</f>
        <v>0</v>
      </c>
      <c r="BU137" s="347">
        <f>IFERROR(-SUM($I127,$AK127:BU127)/120,0)</f>
        <v>0</v>
      </c>
      <c r="BV137" s="347">
        <f>IFERROR(-SUM($I127,$AK127:BV127)/120,0)</f>
        <v>0</v>
      </c>
      <c r="BW137" s="347">
        <f>IFERROR(-SUM($I127,$AK127:BW127)/120,0)</f>
        <v>0</v>
      </c>
      <c r="BX137" s="347">
        <f>IFERROR(-SUM($I127,$AK127:BX127)/120,0)</f>
        <v>0</v>
      </c>
      <c r="BY137" s="347">
        <f>IFERROR(-SUM($I127,$AK127:BY127)/120,0)</f>
        <v>0</v>
      </c>
      <c r="BZ137" s="347">
        <f>IFERROR(-SUM($I127,$AK127:BZ127)/120,0)</f>
        <v>0</v>
      </c>
      <c r="CA137" s="347">
        <f>IFERROR(-SUM($I127,$AK127:CA127)/120,0)</f>
        <v>0</v>
      </c>
      <c r="CB137" s="347">
        <f>IFERROR(-SUM($I127,$AK127:CB127)/120,0)</f>
        <v>0</v>
      </c>
      <c r="CC137" s="347">
        <f>IFERROR(-SUM($I127,$AK127:CC127)/120,0)</f>
        <v>0</v>
      </c>
      <c r="CD137" s="347">
        <f>IFERROR(-SUM($I127,$AK127:CD127)/120,0)</f>
        <v>0</v>
      </c>
      <c r="CE137" s="347">
        <f>IFERROR(-SUM($I127,$AK127:CE127)/120,0)</f>
        <v>0</v>
      </c>
      <c r="CF137" s="349">
        <f>IFERROR(-SUM($I127,$AK127:CF127)/120,0)</f>
        <v>0</v>
      </c>
      <c r="CG137" s="347">
        <f>IFERROR(-SUM($I127,$AK127:CG127)/120,0)</f>
        <v>0</v>
      </c>
      <c r="CH137" s="347">
        <f>IFERROR(-SUM($I127,$AK127:CH127)/120,0)</f>
        <v>0</v>
      </c>
      <c r="CI137" s="347">
        <f>IFERROR(-SUM($I127,$AK127:CI127)/120,0)</f>
        <v>0</v>
      </c>
      <c r="CJ137" s="347">
        <f>IFERROR(-SUM($I127,$AK127:CJ127)/120,0)</f>
        <v>0</v>
      </c>
      <c r="CK137" s="347">
        <f>IFERROR(-SUM($I127,$AK127:CK127)/120,0)</f>
        <v>0</v>
      </c>
      <c r="CL137" s="347">
        <f>IFERROR(-SUM($I127,$AK127:CL127)/120,0)</f>
        <v>0</v>
      </c>
      <c r="CM137" s="347">
        <f>IFERROR(-SUM($I127,$AK127:CM127)/120,0)</f>
        <v>0</v>
      </c>
      <c r="CN137" s="347">
        <f>IFERROR(-SUM($I127,$AK127:CN127)/120,0)</f>
        <v>0</v>
      </c>
      <c r="CO137" s="347">
        <f>IFERROR(-SUM($I127,$AK127:CO127)/120,0)</f>
        <v>0</v>
      </c>
      <c r="CP137" s="347">
        <f>IFERROR(-SUM($I127,$AK127:CP127)/120,0)</f>
        <v>0</v>
      </c>
      <c r="CQ137" s="347">
        <f>IFERROR(-SUM($I127,$AK127:CQ127)/120,0)</f>
        <v>0</v>
      </c>
      <c r="CR137" s="349">
        <f>IFERROR(-SUM($I127,$AK127:CR127)/120,0)</f>
        <v>0</v>
      </c>
      <c r="CS137" s="347">
        <f>IFERROR(-SUM($I127,$AK127:CS127)/120,0)</f>
        <v>0</v>
      </c>
      <c r="CT137" s="347">
        <f>IFERROR(-SUM($I127,$AK127:CT127)/120,0)</f>
        <v>0</v>
      </c>
      <c r="CU137" s="347">
        <f>IFERROR(-SUM($I127,$AK127:CU127)/120,0)</f>
        <v>0</v>
      </c>
      <c r="CV137" s="347">
        <f>IFERROR(-SUM($I127,$AK127:CV127)/120,0)</f>
        <v>0</v>
      </c>
      <c r="CW137" s="347">
        <f>IFERROR(-SUM($I127,$AK127:CW127)/120,0)</f>
        <v>0</v>
      </c>
      <c r="CX137" s="347">
        <f>IFERROR(-SUM($I127,$AK127:CX127)/120,0)</f>
        <v>0</v>
      </c>
      <c r="CY137" s="347">
        <f>IFERROR(-SUM($I127,$AK127:CY127)/120,0)</f>
        <v>0</v>
      </c>
      <c r="CZ137" s="347">
        <f>IFERROR(-SUM($I127,$AK127:CZ127)/120,0)</f>
        <v>0</v>
      </c>
      <c r="DA137" s="347">
        <f>IFERROR(-SUM($I127,$AK127:DA127)/120,0)</f>
        <v>0</v>
      </c>
      <c r="DB137" s="347">
        <f>IFERROR(-SUM($I127,$AK127:DB127)/120,0)</f>
        <v>0</v>
      </c>
      <c r="DC137" s="347">
        <f>IFERROR(-SUM($I127,$AK127:DC127)/120,0)</f>
        <v>0</v>
      </c>
      <c r="DD137" s="349">
        <f>IFERROR(-SUM($I127,$AK127:DD127)/120,0)</f>
        <v>0</v>
      </c>
    </row>
    <row r="138" spans="3:108" outlineLevel="1">
      <c r="D138" s="299"/>
      <c r="E138" s="531" t="s">
        <v>213</v>
      </c>
      <c r="I138" s="341"/>
      <c r="M138" s="462"/>
      <c r="Q138" s="346">
        <f t="shared" si="464"/>
        <v>0</v>
      </c>
      <c r="R138" s="347">
        <f t="shared" si="465"/>
        <v>0</v>
      </c>
      <c r="S138" s="347">
        <f t="shared" si="466"/>
        <v>0</v>
      </c>
      <c r="T138" s="347">
        <f t="shared" si="467"/>
        <v>0</v>
      </c>
      <c r="U138" s="347">
        <f t="shared" si="468"/>
        <v>0</v>
      </c>
      <c r="V138" s="347">
        <f t="shared" si="469"/>
        <v>0</v>
      </c>
      <c r="W138" s="347">
        <f t="shared" si="470"/>
        <v>0</v>
      </c>
      <c r="X138" s="434"/>
      <c r="Y138" s="439"/>
      <c r="Z138" s="346"/>
      <c r="AA138" s="346"/>
      <c r="AB138" s="346"/>
      <c r="AC138" s="346"/>
      <c r="AD138" s="346"/>
      <c r="AE138" s="346"/>
      <c r="AF138" s="346"/>
      <c r="AG138" s="346"/>
      <c r="AH138" s="346"/>
      <c r="AI138" s="346"/>
      <c r="AJ138" s="346"/>
      <c r="AK138" s="441">
        <f t="shared" si="471"/>
        <v>0</v>
      </c>
      <c r="AL138" s="347">
        <f>IFERROR(-SUM($I128,$AK128:AL128)/120,0)</f>
        <v>0</v>
      </c>
      <c r="AM138" s="347">
        <f>IFERROR(-SUM($I128,$AK128:AM128)/120,0)</f>
        <v>0</v>
      </c>
      <c r="AN138" s="347">
        <f>IFERROR(-SUM($I128,$AK128:AN128)/120,0)</f>
        <v>0</v>
      </c>
      <c r="AO138" s="347">
        <f>IFERROR(-SUM($I128,$AK128:AO128)/120,0)</f>
        <v>0</v>
      </c>
      <c r="AP138" s="347">
        <f>IFERROR(-SUM($I128,$AK128:AP128)/120,0)</f>
        <v>0</v>
      </c>
      <c r="AQ138" s="347">
        <f>IFERROR(-SUM($I128,$AK128:AQ128)/120,0)</f>
        <v>0</v>
      </c>
      <c r="AR138" s="347">
        <f>IFERROR(-SUM($I128,$AK128:AR128)/120,0)</f>
        <v>0</v>
      </c>
      <c r="AS138" s="347">
        <f>IFERROR(-SUM($I128,$AK128:AS128)/120,0)</f>
        <v>0</v>
      </c>
      <c r="AT138" s="347">
        <f>IFERROR(-SUM($I128,$AK128:AT128)/120,0)</f>
        <v>0</v>
      </c>
      <c r="AU138" s="347">
        <f>IFERROR(-SUM($I128,$AK128:AU128)/120,0)</f>
        <v>0</v>
      </c>
      <c r="AV138" s="349">
        <f>IFERROR(-SUM($I128,$AK128:AV128)/120,0)</f>
        <v>0</v>
      </c>
      <c r="AW138" s="347">
        <f>IFERROR(-SUM($I128,$AK128:AW128)/120,0)</f>
        <v>0</v>
      </c>
      <c r="AX138" s="347">
        <f>IFERROR(-SUM($I128,$AK128:AX128)/120,0)</f>
        <v>0</v>
      </c>
      <c r="AY138" s="347">
        <f>IFERROR(-SUM($I128,$AK128:AY128)/120,0)</f>
        <v>0</v>
      </c>
      <c r="AZ138" s="347">
        <f>IFERROR(-SUM($I128,$AK128:AZ128)/120,0)</f>
        <v>0</v>
      </c>
      <c r="BA138" s="347">
        <f>IFERROR(-SUM($I128,$AK128:BA128)/120,0)</f>
        <v>0</v>
      </c>
      <c r="BB138" s="347">
        <f>IFERROR(-SUM($I128,$AK128:BB128)/120,0)</f>
        <v>0</v>
      </c>
      <c r="BC138" s="347">
        <f>IFERROR(-SUM($I128,$AK128:BC128)/120,0)</f>
        <v>0</v>
      </c>
      <c r="BD138" s="347">
        <f>IFERROR(-SUM($I128,$AK128:BD128)/120,0)</f>
        <v>0</v>
      </c>
      <c r="BE138" s="347">
        <f>IFERROR(-SUM($I128,$AK128:BE128)/120,0)</f>
        <v>0</v>
      </c>
      <c r="BF138" s="347">
        <f>IFERROR(-SUM($I128,$AK128:BF128)/120,0)</f>
        <v>0</v>
      </c>
      <c r="BG138" s="347">
        <f>IFERROR(-SUM($I128,$AK128:BG128)/120,0)</f>
        <v>0</v>
      </c>
      <c r="BH138" s="349">
        <f>IFERROR(-SUM($I128,$AK128:BH128)/120,0)</f>
        <v>0</v>
      </c>
      <c r="BI138" s="347">
        <f>IFERROR(-SUM($I128,$AK128:BI128)/120,0)</f>
        <v>0</v>
      </c>
      <c r="BJ138" s="347">
        <f>IFERROR(-SUM($I128,$AK128:BJ128)/120,0)</f>
        <v>0</v>
      </c>
      <c r="BK138" s="347">
        <f>IFERROR(-SUM($I128,$AK128:BK128)/120,0)</f>
        <v>0</v>
      </c>
      <c r="BL138" s="347">
        <f>IFERROR(-SUM($I128,$AK128:BL128)/120,0)</f>
        <v>0</v>
      </c>
      <c r="BM138" s="347">
        <f>IFERROR(-SUM($I128,$AK128:BM128)/120,0)</f>
        <v>0</v>
      </c>
      <c r="BN138" s="347">
        <f>IFERROR(-SUM($I128,$AK128:BN128)/120,0)</f>
        <v>0</v>
      </c>
      <c r="BO138" s="347">
        <f>IFERROR(-SUM($I128,$AK128:BO128)/120,0)</f>
        <v>0</v>
      </c>
      <c r="BP138" s="347">
        <f>IFERROR(-SUM($I128,$AK128:BP128)/120,0)</f>
        <v>0</v>
      </c>
      <c r="BQ138" s="347">
        <f>IFERROR(-SUM($I128,$AK128:BQ128)/120,0)</f>
        <v>0</v>
      </c>
      <c r="BR138" s="347">
        <f>IFERROR(-SUM($I128,$AK128:BR128)/120,0)</f>
        <v>0</v>
      </c>
      <c r="BS138" s="347">
        <f>IFERROR(-SUM($I128,$AK128:BS128)/120,0)</f>
        <v>0</v>
      </c>
      <c r="BT138" s="349">
        <f>IFERROR(-SUM($I128,$AK128:BT128)/120,0)</f>
        <v>0</v>
      </c>
      <c r="BU138" s="347">
        <f>IFERROR(-SUM($I128,$AK128:BU128)/120,0)</f>
        <v>0</v>
      </c>
      <c r="BV138" s="347">
        <f>IFERROR(-SUM($I128,$AK128:BV128)/120,0)</f>
        <v>0</v>
      </c>
      <c r="BW138" s="347">
        <f>IFERROR(-SUM($I128,$AK128:BW128)/120,0)</f>
        <v>0</v>
      </c>
      <c r="BX138" s="347">
        <f>IFERROR(-SUM($I128,$AK128:BX128)/120,0)</f>
        <v>0</v>
      </c>
      <c r="BY138" s="347">
        <f>IFERROR(-SUM($I128,$AK128:BY128)/120,0)</f>
        <v>0</v>
      </c>
      <c r="BZ138" s="347">
        <f>IFERROR(-SUM($I128,$AK128:BZ128)/120,0)</f>
        <v>0</v>
      </c>
      <c r="CA138" s="347">
        <f>IFERROR(-SUM($I128,$AK128:CA128)/120,0)</f>
        <v>0</v>
      </c>
      <c r="CB138" s="347">
        <f>IFERROR(-SUM($I128,$AK128:CB128)/120,0)</f>
        <v>0</v>
      </c>
      <c r="CC138" s="347">
        <f>IFERROR(-SUM($I128,$AK128:CC128)/120,0)</f>
        <v>0</v>
      </c>
      <c r="CD138" s="347">
        <f>IFERROR(-SUM($I128,$AK128:CD128)/120,0)</f>
        <v>0</v>
      </c>
      <c r="CE138" s="347">
        <f>IFERROR(-SUM($I128,$AK128:CE128)/120,0)</f>
        <v>0</v>
      </c>
      <c r="CF138" s="349">
        <f>IFERROR(-SUM($I128,$AK128:CF128)/120,0)</f>
        <v>0</v>
      </c>
      <c r="CG138" s="347">
        <f>IFERROR(-SUM($I128,$AK128:CG128)/120,0)</f>
        <v>0</v>
      </c>
      <c r="CH138" s="347">
        <f>IFERROR(-SUM($I128,$AK128:CH128)/120,0)</f>
        <v>0</v>
      </c>
      <c r="CI138" s="347">
        <f>IFERROR(-SUM($I128,$AK128:CI128)/120,0)</f>
        <v>0</v>
      </c>
      <c r="CJ138" s="347">
        <f>IFERROR(-SUM($I128,$AK128:CJ128)/120,0)</f>
        <v>0</v>
      </c>
      <c r="CK138" s="347">
        <f>IFERROR(-SUM($I128,$AK128:CK128)/120,0)</f>
        <v>0</v>
      </c>
      <c r="CL138" s="347">
        <f>IFERROR(-SUM($I128,$AK128:CL128)/120,0)</f>
        <v>0</v>
      </c>
      <c r="CM138" s="347">
        <f>IFERROR(-SUM($I128,$AK128:CM128)/120,0)</f>
        <v>0</v>
      </c>
      <c r="CN138" s="347">
        <f>IFERROR(-SUM($I128,$AK128:CN128)/120,0)</f>
        <v>0</v>
      </c>
      <c r="CO138" s="347">
        <f>IFERROR(-SUM($I128,$AK128:CO128)/120,0)</f>
        <v>0</v>
      </c>
      <c r="CP138" s="347">
        <f>IFERROR(-SUM($I128,$AK128:CP128)/120,0)</f>
        <v>0</v>
      </c>
      <c r="CQ138" s="347">
        <f>IFERROR(-SUM($I128,$AK128:CQ128)/120,0)</f>
        <v>0</v>
      </c>
      <c r="CR138" s="349">
        <f>IFERROR(-SUM($I128,$AK128:CR128)/120,0)</f>
        <v>0</v>
      </c>
      <c r="CS138" s="347">
        <f>IFERROR(-SUM($I128,$AK128:CS128)/120,0)</f>
        <v>0</v>
      </c>
      <c r="CT138" s="347">
        <f>IFERROR(-SUM($I128,$AK128:CT128)/120,0)</f>
        <v>0</v>
      </c>
      <c r="CU138" s="347">
        <f>IFERROR(-SUM($I128,$AK128:CU128)/120,0)</f>
        <v>0</v>
      </c>
      <c r="CV138" s="347">
        <f>IFERROR(-SUM($I128,$AK128:CV128)/120,0)</f>
        <v>0</v>
      </c>
      <c r="CW138" s="347">
        <f>IFERROR(-SUM($I128,$AK128:CW128)/120,0)</f>
        <v>0</v>
      </c>
      <c r="CX138" s="347">
        <f>IFERROR(-SUM($I128,$AK128:CX128)/120,0)</f>
        <v>0</v>
      </c>
      <c r="CY138" s="347">
        <f>IFERROR(-SUM($I128,$AK128:CY128)/120,0)</f>
        <v>0</v>
      </c>
      <c r="CZ138" s="347">
        <f>IFERROR(-SUM($I128,$AK128:CZ128)/120,0)</f>
        <v>0</v>
      </c>
      <c r="DA138" s="347">
        <f>IFERROR(-SUM($I128,$AK128:DA128)/120,0)</f>
        <v>0</v>
      </c>
      <c r="DB138" s="347">
        <f>IFERROR(-SUM($I128,$AK128:DB128)/120,0)</f>
        <v>0</v>
      </c>
      <c r="DC138" s="347">
        <f>IFERROR(-SUM($I128,$AK128:DC128)/120,0)</f>
        <v>0</v>
      </c>
      <c r="DD138" s="349">
        <f>IFERROR(-SUM($I128,$AK128:DD128)/120,0)</f>
        <v>0</v>
      </c>
    </row>
    <row r="139" spans="3:108" outlineLevel="1">
      <c r="D139" s="299"/>
      <c r="E139" s="531" t="s">
        <v>214</v>
      </c>
      <c r="I139" s="341"/>
      <c r="K139" s="463"/>
      <c r="Q139" s="346">
        <f t="shared" si="464"/>
        <v>0</v>
      </c>
      <c r="R139" s="347">
        <f t="shared" si="465"/>
        <v>0</v>
      </c>
      <c r="S139" s="347">
        <f t="shared" si="466"/>
        <v>0</v>
      </c>
      <c r="T139" s="347">
        <f t="shared" si="467"/>
        <v>0</v>
      </c>
      <c r="U139" s="347">
        <f t="shared" si="468"/>
        <v>0</v>
      </c>
      <c r="V139" s="347">
        <f t="shared" si="469"/>
        <v>0</v>
      </c>
      <c r="W139" s="347">
        <f t="shared" si="470"/>
        <v>0</v>
      </c>
      <c r="X139" s="434"/>
      <c r="Y139" s="439"/>
      <c r="Z139" s="346"/>
      <c r="AA139" s="346"/>
      <c r="AB139" s="346"/>
      <c r="AC139" s="346"/>
      <c r="AD139" s="346"/>
      <c r="AE139" s="346"/>
      <c r="AF139" s="346"/>
      <c r="AG139" s="346"/>
      <c r="AH139" s="346"/>
      <c r="AI139" s="346"/>
      <c r="AJ139" s="346"/>
      <c r="AK139" s="441">
        <f t="shared" si="471"/>
        <v>0</v>
      </c>
      <c r="AL139" s="347">
        <f>IFERROR(-SUM($I129,$AK129:AL129)/120,0)</f>
        <v>0</v>
      </c>
      <c r="AM139" s="347">
        <f>IFERROR(-SUM($I129,$AK129:AM129)/120,0)</f>
        <v>0</v>
      </c>
      <c r="AN139" s="347">
        <f>IFERROR(-SUM($I129,$AK129:AN129)/120,0)</f>
        <v>0</v>
      </c>
      <c r="AO139" s="347">
        <f>IFERROR(-SUM($I129,$AK129:AO129)/120,0)</f>
        <v>0</v>
      </c>
      <c r="AP139" s="347">
        <f>IFERROR(-SUM($I129,$AK129:AP129)/120,0)</f>
        <v>0</v>
      </c>
      <c r="AQ139" s="347">
        <f>IFERROR(-SUM($I129,$AK129:AQ129)/120,0)</f>
        <v>0</v>
      </c>
      <c r="AR139" s="347">
        <f>IFERROR(-SUM($I129,$AK129:AR129)/120,0)</f>
        <v>0</v>
      </c>
      <c r="AS139" s="347">
        <f>IFERROR(-SUM($I129,$AK129:AS129)/120,0)</f>
        <v>0</v>
      </c>
      <c r="AT139" s="347">
        <f>IFERROR(-SUM($I129,$AK129:AT129)/120,0)</f>
        <v>0</v>
      </c>
      <c r="AU139" s="347">
        <f>IFERROR(-SUM($I129,$AK129:AU129)/120,0)</f>
        <v>0</v>
      </c>
      <c r="AV139" s="349">
        <f>IFERROR(-SUM($I129,$AK129:AV129)/120,0)</f>
        <v>0</v>
      </c>
      <c r="AW139" s="347">
        <f>IFERROR(-SUM($I129,$AK129:AW129)/120,0)</f>
        <v>0</v>
      </c>
      <c r="AX139" s="347">
        <f>IFERROR(-SUM($I129,$AK129:AX129)/120,0)</f>
        <v>0</v>
      </c>
      <c r="AY139" s="347">
        <f>IFERROR(-SUM($I129,$AK129:AY129)/120,0)</f>
        <v>0</v>
      </c>
      <c r="AZ139" s="347">
        <f>IFERROR(-SUM($I129,$AK129:AZ129)/120,0)</f>
        <v>0</v>
      </c>
      <c r="BA139" s="347">
        <f>IFERROR(-SUM($I129,$AK129:BA129)/120,0)</f>
        <v>0</v>
      </c>
      <c r="BB139" s="347">
        <f>IFERROR(-SUM($I129,$AK129:BB129)/120,0)</f>
        <v>0</v>
      </c>
      <c r="BC139" s="347">
        <f>IFERROR(-SUM($I129,$AK129:BC129)/120,0)</f>
        <v>0</v>
      </c>
      <c r="BD139" s="347">
        <f>IFERROR(-SUM($I129,$AK129:BD129)/120,0)</f>
        <v>0</v>
      </c>
      <c r="BE139" s="347">
        <f>IFERROR(-SUM($I129,$AK129:BE129)/120,0)</f>
        <v>0</v>
      </c>
      <c r="BF139" s="347">
        <f>IFERROR(-SUM($I129,$AK129:BF129)/120,0)</f>
        <v>0</v>
      </c>
      <c r="BG139" s="347">
        <f>IFERROR(-SUM($I129,$AK129:BG129)/120,0)</f>
        <v>0</v>
      </c>
      <c r="BH139" s="349">
        <f>IFERROR(-SUM($I129,$AK129:BH129)/120,0)</f>
        <v>0</v>
      </c>
      <c r="BI139" s="347">
        <f>IFERROR(-SUM($I129,$AK129:BI129)/120,0)</f>
        <v>0</v>
      </c>
      <c r="BJ139" s="347">
        <f>IFERROR(-SUM($I129,$AK129:BJ129)/120,0)</f>
        <v>0</v>
      </c>
      <c r="BK139" s="347">
        <f>IFERROR(-SUM($I129,$AK129:BK129)/120,0)</f>
        <v>0</v>
      </c>
      <c r="BL139" s="347">
        <f>IFERROR(-SUM($I129,$AK129:BL129)/120,0)</f>
        <v>0</v>
      </c>
      <c r="BM139" s="347">
        <f>IFERROR(-SUM($I129,$AK129:BM129)/120,0)</f>
        <v>0</v>
      </c>
      <c r="BN139" s="347">
        <f>IFERROR(-SUM($I129,$AK129:BN129)/120,0)</f>
        <v>0</v>
      </c>
      <c r="BO139" s="347">
        <f>IFERROR(-SUM($I129,$AK129:BO129)/120,0)</f>
        <v>0</v>
      </c>
      <c r="BP139" s="347">
        <f>IFERROR(-SUM($I129,$AK129:BP129)/120,0)</f>
        <v>0</v>
      </c>
      <c r="BQ139" s="347">
        <f>IFERROR(-SUM($I129,$AK129:BQ129)/120,0)</f>
        <v>0</v>
      </c>
      <c r="BR139" s="347">
        <f>IFERROR(-SUM($I129,$AK129:BR129)/120,0)</f>
        <v>0</v>
      </c>
      <c r="BS139" s="347">
        <f>IFERROR(-SUM($I129,$AK129:BS129)/120,0)</f>
        <v>0</v>
      </c>
      <c r="BT139" s="349">
        <f>IFERROR(-SUM($I129,$AK129:BT129)/120,0)</f>
        <v>0</v>
      </c>
      <c r="BU139" s="347">
        <f>IFERROR(-SUM($I129,$AK129:BU129)/120,0)</f>
        <v>0</v>
      </c>
      <c r="BV139" s="347">
        <f>IFERROR(-SUM($I129,$AK129:BV129)/120,0)</f>
        <v>0</v>
      </c>
      <c r="BW139" s="347">
        <f>IFERROR(-SUM($I129,$AK129:BW129)/120,0)</f>
        <v>0</v>
      </c>
      <c r="BX139" s="347">
        <f>IFERROR(-SUM($I129,$AK129:BX129)/120,0)</f>
        <v>0</v>
      </c>
      <c r="BY139" s="347">
        <f>IFERROR(-SUM($I129,$AK129:BY129)/120,0)</f>
        <v>0</v>
      </c>
      <c r="BZ139" s="347">
        <f>IFERROR(-SUM($I129,$AK129:BZ129)/120,0)</f>
        <v>0</v>
      </c>
      <c r="CA139" s="347">
        <f>IFERROR(-SUM($I129,$AK129:CA129)/120,0)</f>
        <v>0</v>
      </c>
      <c r="CB139" s="347">
        <f>IFERROR(-SUM($I129,$AK129:CB129)/120,0)</f>
        <v>0</v>
      </c>
      <c r="CC139" s="347">
        <f>IFERROR(-SUM($I129,$AK129:CC129)/120,0)</f>
        <v>0</v>
      </c>
      <c r="CD139" s="347">
        <f>IFERROR(-SUM($I129,$AK129:CD129)/120,0)</f>
        <v>0</v>
      </c>
      <c r="CE139" s="347">
        <f>IFERROR(-SUM($I129,$AK129:CE129)/120,0)</f>
        <v>0</v>
      </c>
      <c r="CF139" s="349">
        <f>IFERROR(-SUM($I129,$AK129:CF129)/120,0)</f>
        <v>0</v>
      </c>
      <c r="CG139" s="347">
        <f>IFERROR(-SUM($I129,$AK129:CG129)/120,0)</f>
        <v>0</v>
      </c>
      <c r="CH139" s="347">
        <f>IFERROR(-SUM($I129,$AK129:CH129)/120,0)</f>
        <v>0</v>
      </c>
      <c r="CI139" s="347">
        <f>IFERROR(-SUM($I129,$AK129:CI129)/120,0)</f>
        <v>0</v>
      </c>
      <c r="CJ139" s="347">
        <f>IFERROR(-SUM($I129,$AK129:CJ129)/120,0)</f>
        <v>0</v>
      </c>
      <c r="CK139" s="347">
        <f>IFERROR(-SUM($I129,$AK129:CK129)/120,0)</f>
        <v>0</v>
      </c>
      <c r="CL139" s="347">
        <f>IFERROR(-SUM($I129,$AK129:CL129)/120,0)</f>
        <v>0</v>
      </c>
      <c r="CM139" s="347">
        <f>IFERROR(-SUM($I129,$AK129:CM129)/120,0)</f>
        <v>0</v>
      </c>
      <c r="CN139" s="347">
        <f>IFERROR(-SUM($I129,$AK129:CN129)/120,0)</f>
        <v>0</v>
      </c>
      <c r="CO139" s="347">
        <f>IFERROR(-SUM($I129,$AK129:CO129)/120,0)</f>
        <v>0</v>
      </c>
      <c r="CP139" s="347">
        <f>IFERROR(-SUM($I129,$AK129:CP129)/120,0)</f>
        <v>0</v>
      </c>
      <c r="CQ139" s="347">
        <f>IFERROR(-SUM($I129,$AK129:CQ129)/120,0)</f>
        <v>0</v>
      </c>
      <c r="CR139" s="349">
        <f>IFERROR(-SUM($I129,$AK129:CR129)/120,0)</f>
        <v>0</v>
      </c>
      <c r="CS139" s="347">
        <f>IFERROR(-SUM($I129,$AK129:CS129)/120,0)</f>
        <v>0</v>
      </c>
      <c r="CT139" s="347">
        <f>IFERROR(-SUM($I129,$AK129:CT129)/120,0)</f>
        <v>0</v>
      </c>
      <c r="CU139" s="347">
        <f>IFERROR(-SUM($I129,$AK129:CU129)/120,0)</f>
        <v>0</v>
      </c>
      <c r="CV139" s="347">
        <f>IFERROR(-SUM($I129,$AK129:CV129)/120,0)</f>
        <v>0</v>
      </c>
      <c r="CW139" s="347">
        <f>IFERROR(-SUM($I129,$AK129:CW129)/120,0)</f>
        <v>0</v>
      </c>
      <c r="CX139" s="347">
        <f>IFERROR(-SUM($I129,$AK129:CX129)/120,0)</f>
        <v>0</v>
      </c>
      <c r="CY139" s="347">
        <f>IFERROR(-SUM($I129,$AK129:CY129)/120,0)</f>
        <v>0</v>
      </c>
      <c r="CZ139" s="347">
        <f>IFERROR(-SUM($I129,$AK129:CZ129)/120,0)</f>
        <v>0</v>
      </c>
      <c r="DA139" s="347">
        <f>IFERROR(-SUM($I129,$AK129:DA129)/120,0)</f>
        <v>0</v>
      </c>
      <c r="DB139" s="347">
        <f>IFERROR(-SUM($I129,$AK129:DB129)/120,0)</f>
        <v>0</v>
      </c>
      <c r="DC139" s="347">
        <f>IFERROR(-SUM($I129,$AK129:DC129)/120,0)</f>
        <v>0</v>
      </c>
      <c r="DD139" s="349">
        <f>IFERROR(-SUM($I129,$AK129:DD129)/120,0)</f>
        <v>0</v>
      </c>
    </row>
    <row r="140" spans="3:108" outlineLevel="1">
      <c r="D140" s="299"/>
      <c r="E140" s="464"/>
      <c r="I140" s="341"/>
      <c r="K140" s="463"/>
      <c r="Q140" s="346">
        <f t="shared" si="464"/>
        <v>0</v>
      </c>
      <c r="R140" s="347">
        <f t="shared" si="465"/>
        <v>0</v>
      </c>
      <c r="S140" s="347">
        <f t="shared" si="466"/>
        <v>0</v>
      </c>
      <c r="T140" s="347">
        <f t="shared" si="467"/>
        <v>0</v>
      </c>
      <c r="U140" s="347">
        <f t="shared" si="468"/>
        <v>0</v>
      </c>
      <c r="V140" s="347">
        <f t="shared" si="469"/>
        <v>0</v>
      </c>
      <c r="W140" s="347">
        <f t="shared" si="470"/>
        <v>0</v>
      </c>
      <c r="X140" s="434"/>
      <c r="Y140" s="439"/>
      <c r="Z140" s="346"/>
      <c r="AA140" s="346"/>
      <c r="AB140" s="346"/>
      <c r="AC140" s="346"/>
      <c r="AD140" s="346"/>
      <c r="AE140" s="346"/>
      <c r="AF140" s="346"/>
      <c r="AG140" s="346"/>
      <c r="AH140" s="346"/>
      <c r="AI140" s="346"/>
      <c r="AJ140" s="346"/>
      <c r="AK140" s="441">
        <f t="shared" si="471"/>
        <v>0</v>
      </c>
      <c r="AL140" s="347">
        <f>IFERROR(-SUM($I130,$AK130:AL130)/120,0)</f>
        <v>0</v>
      </c>
      <c r="AM140" s="347">
        <f>IFERROR(-SUM($I130,$AK130:AM130)/120,0)</f>
        <v>0</v>
      </c>
      <c r="AN140" s="347">
        <f>IFERROR(-SUM($I130,$AK130:AN130)/120,0)</f>
        <v>0</v>
      </c>
      <c r="AO140" s="347">
        <f>IFERROR(-SUM($I130,$AK130:AO130)/120,0)</f>
        <v>0</v>
      </c>
      <c r="AP140" s="347">
        <f>IFERROR(-SUM($I130,$AK130:AP130)/120,0)</f>
        <v>0</v>
      </c>
      <c r="AQ140" s="347">
        <f>IFERROR(-SUM($I130,$AK130:AQ130)/120,0)</f>
        <v>0</v>
      </c>
      <c r="AR140" s="347">
        <f>IFERROR(-SUM($I130,$AK130:AR130)/120,0)</f>
        <v>0</v>
      </c>
      <c r="AS140" s="347">
        <f>IFERROR(-SUM($I130,$AK130:AS130)/120,0)</f>
        <v>0</v>
      </c>
      <c r="AT140" s="347">
        <f>IFERROR(-SUM($I130,$AK130:AT130)/120,0)</f>
        <v>0</v>
      </c>
      <c r="AU140" s="347">
        <f>IFERROR(-SUM($I130,$AK130:AU130)/120,0)</f>
        <v>0</v>
      </c>
      <c r="AV140" s="349">
        <f>IFERROR(-SUM($I130,$AK130:AV130)/120,0)</f>
        <v>0</v>
      </c>
      <c r="AW140" s="347">
        <f>IFERROR(-SUM($I130,$AK130:AW130)/120,0)</f>
        <v>0</v>
      </c>
      <c r="AX140" s="347">
        <f>IFERROR(-SUM($I130,$AK130:AX130)/120,0)</f>
        <v>0</v>
      </c>
      <c r="AY140" s="347">
        <f>IFERROR(-SUM($I130,$AK130:AY130)/120,0)</f>
        <v>0</v>
      </c>
      <c r="AZ140" s="347">
        <f>IFERROR(-SUM($I130,$AK130:AZ130)/120,0)</f>
        <v>0</v>
      </c>
      <c r="BA140" s="347">
        <f>IFERROR(-SUM($I130,$AK130:BA130)/120,0)</f>
        <v>0</v>
      </c>
      <c r="BB140" s="347">
        <f>IFERROR(-SUM($I130,$AK130:BB130)/120,0)</f>
        <v>0</v>
      </c>
      <c r="BC140" s="347">
        <f>IFERROR(-SUM($I130,$AK130:BC130)/120,0)</f>
        <v>0</v>
      </c>
      <c r="BD140" s="347">
        <f>IFERROR(-SUM($I130,$AK130:BD130)/120,0)</f>
        <v>0</v>
      </c>
      <c r="BE140" s="347">
        <f>IFERROR(-SUM($I130,$AK130:BE130)/120,0)</f>
        <v>0</v>
      </c>
      <c r="BF140" s="347">
        <f>IFERROR(-SUM($I130,$AK130:BF130)/120,0)</f>
        <v>0</v>
      </c>
      <c r="BG140" s="347">
        <f>IFERROR(-SUM($I130,$AK130:BG130)/120,0)</f>
        <v>0</v>
      </c>
      <c r="BH140" s="349">
        <f>IFERROR(-SUM($I130,$AK130:BH130)/120,0)</f>
        <v>0</v>
      </c>
      <c r="BI140" s="347">
        <f>IFERROR(-SUM($I130,$AK130:BI130)/120,0)</f>
        <v>0</v>
      </c>
      <c r="BJ140" s="347">
        <f>IFERROR(-SUM($I130,$AK130:BJ130)/120,0)</f>
        <v>0</v>
      </c>
      <c r="BK140" s="347">
        <f>IFERROR(-SUM($I130,$AK130:BK130)/120,0)</f>
        <v>0</v>
      </c>
      <c r="BL140" s="347">
        <f>IFERROR(-SUM($I130,$AK130:BL130)/120,0)</f>
        <v>0</v>
      </c>
      <c r="BM140" s="347">
        <f>IFERROR(-SUM($I130,$AK130:BM130)/120,0)</f>
        <v>0</v>
      </c>
      <c r="BN140" s="347">
        <f>IFERROR(-SUM($I130,$AK130:BN130)/120,0)</f>
        <v>0</v>
      </c>
      <c r="BO140" s="347">
        <f>IFERROR(-SUM($I130,$AK130:BO130)/120,0)</f>
        <v>0</v>
      </c>
      <c r="BP140" s="347">
        <f>IFERROR(-SUM($I130,$AK130:BP130)/120,0)</f>
        <v>0</v>
      </c>
      <c r="BQ140" s="347">
        <f>IFERROR(-SUM($I130,$AK130:BQ130)/120,0)</f>
        <v>0</v>
      </c>
      <c r="BR140" s="347">
        <f>IFERROR(-SUM($I130,$AK130:BR130)/120,0)</f>
        <v>0</v>
      </c>
      <c r="BS140" s="347">
        <f>IFERROR(-SUM($I130,$AK130:BS130)/120,0)</f>
        <v>0</v>
      </c>
      <c r="BT140" s="349">
        <f>IFERROR(-SUM($I130,$AK130:BT130)/120,0)</f>
        <v>0</v>
      </c>
      <c r="BU140" s="347">
        <f>IFERROR(-SUM($I130,$AK130:BU130)/120,0)</f>
        <v>0</v>
      </c>
      <c r="BV140" s="347">
        <f>IFERROR(-SUM($I130,$AK130:BV130)/120,0)</f>
        <v>0</v>
      </c>
      <c r="BW140" s="347">
        <f>IFERROR(-SUM($I130,$AK130:BW130)/120,0)</f>
        <v>0</v>
      </c>
      <c r="BX140" s="347">
        <f>IFERROR(-SUM($I130,$AK130:BX130)/120,0)</f>
        <v>0</v>
      </c>
      <c r="BY140" s="347">
        <f>IFERROR(-SUM($I130,$AK130:BY130)/120,0)</f>
        <v>0</v>
      </c>
      <c r="BZ140" s="347">
        <f>IFERROR(-SUM($I130,$AK130:BZ130)/120,0)</f>
        <v>0</v>
      </c>
      <c r="CA140" s="347">
        <f>IFERROR(-SUM($I130,$AK130:CA130)/120,0)</f>
        <v>0</v>
      </c>
      <c r="CB140" s="347">
        <f>IFERROR(-SUM($I130,$AK130:CB130)/120,0)</f>
        <v>0</v>
      </c>
      <c r="CC140" s="347">
        <f>IFERROR(-SUM($I130,$AK130:CC130)/120,0)</f>
        <v>0</v>
      </c>
      <c r="CD140" s="347">
        <f>IFERROR(-SUM($I130,$AK130:CD130)/120,0)</f>
        <v>0</v>
      </c>
      <c r="CE140" s="347">
        <f>IFERROR(-SUM($I130,$AK130:CE130)/120,0)</f>
        <v>0</v>
      </c>
      <c r="CF140" s="349">
        <f>IFERROR(-SUM($I130,$AK130:CF130)/120,0)</f>
        <v>0</v>
      </c>
      <c r="CG140" s="347">
        <f>IFERROR(-SUM($I130,$AK130:CG130)/120,0)</f>
        <v>0</v>
      </c>
      <c r="CH140" s="347">
        <f>IFERROR(-SUM($I130,$AK130:CH130)/120,0)</f>
        <v>0</v>
      </c>
      <c r="CI140" s="347">
        <f>IFERROR(-SUM($I130,$AK130:CI130)/120,0)</f>
        <v>0</v>
      </c>
      <c r="CJ140" s="347">
        <f>IFERROR(-SUM($I130,$AK130:CJ130)/120,0)</f>
        <v>0</v>
      </c>
      <c r="CK140" s="347">
        <f>IFERROR(-SUM($I130,$AK130:CK130)/120,0)</f>
        <v>0</v>
      </c>
      <c r="CL140" s="347">
        <f>IFERROR(-SUM($I130,$AK130:CL130)/120,0)</f>
        <v>0</v>
      </c>
      <c r="CM140" s="347">
        <f>IFERROR(-SUM($I130,$AK130:CM130)/120,0)</f>
        <v>0</v>
      </c>
      <c r="CN140" s="347">
        <f>IFERROR(-SUM($I130,$AK130:CN130)/120,0)</f>
        <v>0</v>
      </c>
      <c r="CO140" s="347">
        <f>IFERROR(-SUM($I130,$AK130:CO130)/120,0)</f>
        <v>0</v>
      </c>
      <c r="CP140" s="347">
        <f>IFERROR(-SUM($I130,$AK130:CP130)/120,0)</f>
        <v>0</v>
      </c>
      <c r="CQ140" s="347">
        <f>IFERROR(-SUM($I130,$AK130:CQ130)/120,0)</f>
        <v>0</v>
      </c>
      <c r="CR140" s="349">
        <f>IFERROR(-SUM($I130,$AK130:CR130)/120,0)</f>
        <v>0</v>
      </c>
      <c r="CS140" s="347">
        <f>IFERROR(-SUM($I130,$AK130:CS130)/120,0)</f>
        <v>0</v>
      </c>
      <c r="CT140" s="347">
        <f>IFERROR(-SUM($I130,$AK130:CT130)/120,0)</f>
        <v>0</v>
      </c>
      <c r="CU140" s="347">
        <f>IFERROR(-SUM($I130,$AK130:CU130)/120,0)</f>
        <v>0</v>
      </c>
      <c r="CV140" s="347">
        <f>IFERROR(-SUM($I130,$AK130:CV130)/120,0)</f>
        <v>0</v>
      </c>
      <c r="CW140" s="347">
        <f>IFERROR(-SUM($I130,$AK130:CW130)/120,0)</f>
        <v>0</v>
      </c>
      <c r="CX140" s="347">
        <f>IFERROR(-SUM($I130,$AK130:CX130)/120,0)</f>
        <v>0</v>
      </c>
      <c r="CY140" s="347">
        <f>IFERROR(-SUM($I130,$AK130:CY130)/120,0)</f>
        <v>0</v>
      </c>
      <c r="CZ140" s="347">
        <f>IFERROR(-SUM($I130,$AK130:CZ130)/120,0)</f>
        <v>0</v>
      </c>
      <c r="DA140" s="347">
        <f>IFERROR(-SUM($I130,$AK130:DA130)/120,0)</f>
        <v>0</v>
      </c>
      <c r="DB140" s="347">
        <f>IFERROR(-SUM($I130,$AK130:DB130)/120,0)</f>
        <v>0</v>
      </c>
      <c r="DC140" s="347">
        <f>IFERROR(-SUM($I130,$AK130:DC130)/120,0)</f>
        <v>0</v>
      </c>
      <c r="DD140" s="349">
        <f>IFERROR(-SUM($I130,$AK130:DD130)/120,0)</f>
        <v>0</v>
      </c>
    </row>
    <row r="141" spans="3:108" s="340" customFormat="1">
      <c r="C141" s="299"/>
      <c r="E141" s="465" t="s">
        <v>363</v>
      </c>
      <c r="F141" s="306"/>
      <c r="G141" s="306"/>
      <c r="H141" s="306"/>
      <c r="I141" s="334"/>
      <c r="J141" s="306"/>
      <c r="K141" s="306"/>
      <c r="L141" s="306"/>
      <c r="M141" s="306"/>
      <c r="N141" s="306"/>
      <c r="O141" s="306"/>
      <c r="Q141" s="335">
        <f t="shared" si="464"/>
        <v>0</v>
      </c>
      <c r="R141" s="336">
        <f t="shared" si="465"/>
        <v>-895.00000000000011</v>
      </c>
      <c r="S141" s="336">
        <f t="shared" si="466"/>
        <v>-1255</v>
      </c>
      <c r="T141" s="336">
        <f t="shared" si="467"/>
        <v>-1614.9999999999998</v>
      </c>
      <c r="U141" s="336">
        <f t="shared" si="468"/>
        <v>-27780</v>
      </c>
      <c r="V141" s="336">
        <f t="shared" si="469"/>
        <v>-75779.999999999985</v>
      </c>
      <c r="W141" s="336">
        <f t="shared" si="470"/>
        <v>-123780</v>
      </c>
      <c r="X141" s="337"/>
      <c r="Y141" s="335">
        <f t="shared" ref="Y141:BD141" si="472">SUM(Y135:Y140)</f>
        <v>0</v>
      </c>
      <c r="Z141" s="335">
        <f t="shared" si="472"/>
        <v>0</v>
      </c>
      <c r="AA141" s="335">
        <f t="shared" si="472"/>
        <v>0</v>
      </c>
      <c r="AB141" s="335">
        <f t="shared" si="472"/>
        <v>0</v>
      </c>
      <c r="AC141" s="335">
        <f t="shared" si="472"/>
        <v>0</v>
      </c>
      <c r="AD141" s="335">
        <f t="shared" si="472"/>
        <v>0</v>
      </c>
      <c r="AE141" s="335">
        <f t="shared" si="472"/>
        <v>0</v>
      </c>
      <c r="AF141" s="335">
        <f t="shared" si="472"/>
        <v>0</v>
      </c>
      <c r="AG141" s="335">
        <f t="shared" si="472"/>
        <v>0</v>
      </c>
      <c r="AH141" s="335">
        <f t="shared" si="472"/>
        <v>0</v>
      </c>
      <c r="AI141" s="335">
        <f t="shared" si="472"/>
        <v>0</v>
      </c>
      <c r="AJ141" s="335">
        <f t="shared" si="472"/>
        <v>0</v>
      </c>
      <c r="AK141" s="338">
        <f t="shared" si="472"/>
        <v>-60.833333333333329</v>
      </c>
      <c r="AL141" s="336">
        <f t="shared" si="472"/>
        <v>-63.333333333333329</v>
      </c>
      <c r="AM141" s="336">
        <f t="shared" si="472"/>
        <v>-65.833333333333329</v>
      </c>
      <c r="AN141" s="336">
        <f t="shared" si="472"/>
        <v>-68.333333333333329</v>
      </c>
      <c r="AO141" s="336">
        <f t="shared" si="472"/>
        <v>-70.833333333333329</v>
      </c>
      <c r="AP141" s="336">
        <f t="shared" si="472"/>
        <v>-73.333333333333329</v>
      </c>
      <c r="AQ141" s="336">
        <f t="shared" si="472"/>
        <v>-75.833333333333329</v>
      </c>
      <c r="AR141" s="336">
        <f t="shared" si="472"/>
        <v>-78.333333333333329</v>
      </c>
      <c r="AS141" s="336">
        <f t="shared" si="472"/>
        <v>-80.833333333333329</v>
      </c>
      <c r="AT141" s="336">
        <f t="shared" si="472"/>
        <v>-83.333333333333329</v>
      </c>
      <c r="AU141" s="336">
        <f t="shared" si="472"/>
        <v>-85.833333333333329</v>
      </c>
      <c r="AV141" s="339">
        <f t="shared" si="472"/>
        <v>-88.333333333333329</v>
      </c>
      <c r="AW141" s="336">
        <f t="shared" si="472"/>
        <v>-90.833333333333329</v>
      </c>
      <c r="AX141" s="336">
        <f t="shared" si="472"/>
        <v>-93.333333333333329</v>
      </c>
      <c r="AY141" s="336">
        <f t="shared" si="472"/>
        <v>-95.833333333333329</v>
      </c>
      <c r="AZ141" s="336">
        <f t="shared" si="472"/>
        <v>-98.333333333333329</v>
      </c>
      <c r="BA141" s="336">
        <f t="shared" si="472"/>
        <v>-100.83333333333333</v>
      </c>
      <c r="BB141" s="336">
        <f t="shared" si="472"/>
        <v>-103.33333333333334</v>
      </c>
      <c r="BC141" s="336">
        <f t="shared" si="472"/>
        <v>-105.83333333333334</v>
      </c>
      <c r="BD141" s="336">
        <f t="shared" si="472"/>
        <v>-108.33333333333334</v>
      </c>
      <c r="BE141" s="336">
        <f t="shared" ref="BE141:CJ141" si="473">SUM(BE135:BE140)</f>
        <v>-110.83333333333334</v>
      </c>
      <c r="BF141" s="336">
        <f t="shared" si="473"/>
        <v>-113.33333333333334</v>
      </c>
      <c r="BG141" s="336">
        <f t="shared" si="473"/>
        <v>-115.83333333333334</v>
      </c>
      <c r="BH141" s="339">
        <f t="shared" si="473"/>
        <v>-118.33333333333334</v>
      </c>
      <c r="BI141" s="336">
        <f t="shared" si="473"/>
        <v>-120.83333333333334</v>
      </c>
      <c r="BJ141" s="336">
        <f t="shared" si="473"/>
        <v>-123.33333333333334</v>
      </c>
      <c r="BK141" s="336">
        <f t="shared" si="473"/>
        <v>-125.83333333333334</v>
      </c>
      <c r="BL141" s="336">
        <f t="shared" si="473"/>
        <v>-128.33333333333334</v>
      </c>
      <c r="BM141" s="336">
        <f t="shared" si="473"/>
        <v>-130.83333333333334</v>
      </c>
      <c r="BN141" s="336">
        <f t="shared" si="473"/>
        <v>-133.33333333333334</v>
      </c>
      <c r="BO141" s="336">
        <f t="shared" si="473"/>
        <v>-135.83333333333334</v>
      </c>
      <c r="BP141" s="336">
        <f t="shared" si="473"/>
        <v>-138.33333333333334</v>
      </c>
      <c r="BQ141" s="336">
        <f t="shared" si="473"/>
        <v>-140.83333333333334</v>
      </c>
      <c r="BR141" s="336">
        <f t="shared" si="473"/>
        <v>-143.33333333333334</v>
      </c>
      <c r="BS141" s="336">
        <f t="shared" si="473"/>
        <v>-145.83333333333334</v>
      </c>
      <c r="BT141" s="339">
        <f t="shared" si="473"/>
        <v>-148.33333333333334</v>
      </c>
      <c r="BU141" s="336">
        <f t="shared" si="473"/>
        <v>-481.66666666666669</v>
      </c>
      <c r="BV141" s="336">
        <f t="shared" si="473"/>
        <v>-815</v>
      </c>
      <c r="BW141" s="336">
        <f t="shared" si="473"/>
        <v>-1148.3333333333333</v>
      </c>
      <c r="BX141" s="336">
        <f t="shared" si="473"/>
        <v>-1481.6666666666667</v>
      </c>
      <c r="BY141" s="336">
        <f t="shared" si="473"/>
        <v>-1815</v>
      </c>
      <c r="BZ141" s="336">
        <f t="shared" si="473"/>
        <v>-2148.3333333333335</v>
      </c>
      <c r="CA141" s="336">
        <f t="shared" si="473"/>
        <v>-2481.6666666666665</v>
      </c>
      <c r="CB141" s="336">
        <f t="shared" si="473"/>
        <v>-2815</v>
      </c>
      <c r="CC141" s="336">
        <f t="shared" si="473"/>
        <v>-3148.3333333333335</v>
      </c>
      <c r="CD141" s="336">
        <f t="shared" si="473"/>
        <v>-3481.6666666666665</v>
      </c>
      <c r="CE141" s="336">
        <f t="shared" si="473"/>
        <v>-3815</v>
      </c>
      <c r="CF141" s="339">
        <f t="shared" si="473"/>
        <v>-4148.333333333333</v>
      </c>
      <c r="CG141" s="336">
        <f t="shared" si="473"/>
        <v>-4481.666666666667</v>
      </c>
      <c r="CH141" s="336">
        <f t="shared" si="473"/>
        <v>-4815</v>
      </c>
      <c r="CI141" s="336">
        <f t="shared" si="473"/>
        <v>-5148.333333333333</v>
      </c>
      <c r="CJ141" s="336">
        <f t="shared" si="473"/>
        <v>-5481.666666666667</v>
      </c>
      <c r="CK141" s="336">
        <f t="shared" ref="CK141:DD141" si="474">SUM(CK135:CK140)</f>
        <v>-5815</v>
      </c>
      <c r="CL141" s="336">
        <f t="shared" si="474"/>
        <v>-6148.333333333333</v>
      </c>
      <c r="CM141" s="336">
        <f t="shared" si="474"/>
        <v>-6481.666666666667</v>
      </c>
      <c r="CN141" s="336">
        <f t="shared" si="474"/>
        <v>-6815</v>
      </c>
      <c r="CO141" s="336">
        <f t="shared" si="474"/>
        <v>-7148.333333333333</v>
      </c>
      <c r="CP141" s="336">
        <f t="shared" si="474"/>
        <v>-7481.666666666667</v>
      </c>
      <c r="CQ141" s="336">
        <f t="shared" si="474"/>
        <v>-7815</v>
      </c>
      <c r="CR141" s="339">
        <f t="shared" si="474"/>
        <v>-8148.333333333333</v>
      </c>
      <c r="CS141" s="336">
        <f t="shared" si="474"/>
        <v>-8481.6666666666661</v>
      </c>
      <c r="CT141" s="336">
        <f t="shared" si="474"/>
        <v>-8815</v>
      </c>
      <c r="CU141" s="336">
        <f t="shared" si="474"/>
        <v>-9148.3333333333339</v>
      </c>
      <c r="CV141" s="336">
        <f t="shared" si="474"/>
        <v>-9481.6666666666661</v>
      </c>
      <c r="CW141" s="336">
        <f t="shared" si="474"/>
        <v>-9815</v>
      </c>
      <c r="CX141" s="336">
        <f t="shared" si="474"/>
        <v>-10148.333333333334</v>
      </c>
      <c r="CY141" s="336">
        <f t="shared" si="474"/>
        <v>-10481.666666666666</v>
      </c>
      <c r="CZ141" s="336">
        <f t="shared" si="474"/>
        <v>-10815</v>
      </c>
      <c r="DA141" s="336">
        <f t="shared" si="474"/>
        <v>-11148.333333333334</v>
      </c>
      <c r="DB141" s="336">
        <f t="shared" si="474"/>
        <v>-11481.666666666666</v>
      </c>
      <c r="DC141" s="336">
        <f t="shared" si="474"/>
        <v>-11815</v>
      </c>
      <c r="DD141" s="339">
        <f t="shared" si="474"/>
        <v>-12148.333333333334</v>
      </c>
    </row>
    <row r="142" spans="3:108">
      <c r="D142" s="299"/>
      <c r="E142" s="393"/>
      <c r="I142" s="341"/>
      <c r="Q142" s="351"/>
      <c r="R142" s="352"/>
      <c r="S142" s="352"/>
      <c r="T142" s="352"/>
      <c r="U142" s="352"/>
      <c r="V142" s="352"/>
      <c r="W142" s="352"/>
      <c r="Y142" s="459"/>
      <c r="Z142" s="459"/>
      <c r="AA142" s="459"/>
      <c r="AB142" s="459"/>
      <c r="AC142" s="351"/>
      <c r="AD142" s="351"/>
      <c r="AE142" s="351"/>
      <c r="AF142" s="351"/>
      <c r="AG142" s="351"/>
      <c r="AH142" s="351"/>
      <c r="AI142" s="351"/>
      <c r="AJ142" s="351"/>
      <c r="AK142" s="460"/>
      <c r="AL142" s="461"/>
      <c r="AM142" s="461"/>
      <c r="AN142" s="461"/>
      <c r="AO142" s="352"/>
      <c r="AP142" s="352"/>
      <c r="AQ142" s="352"/>
      <c r="AR142" s="352"/>
      <c r="AS142" s="352"/>
      <c r="AT142" s="352"/>
      <c r="AU142" s="352"/>
      <c r="AV142" s="386"/>
      <c r="AW142" s="352"/>
      <c r="AX142" s="352"/>
      <c r="AY142" s="352"/>
      <c r="AZ142" s="352"/>
      <c r="BA142" s="352"/>
      <c r="BB142" s="352"/>
      <c r="BC142" s="352"/>
      <c r="BD142" s="352"/>
      <c r="BE142" s="352"/>
      <c r="BF142" s="352"/>
      <c r="BG142" s="352"/>
      <c r="BH142" s="386"/>
      <c r="BI142" s="352"/>
      <c r="BJ142" s="352"/>
      <c r="BK142" s="352"/>
      <c r="BL142" s="352"/>
      <c r="BM142" s="352"/>
      <c r="BN142" s="352"/>
      <c r="BO142" s="352"/>
      <c r="BP142" s="352"/>
      <c r="BQ142" s="352"/>
      <c r="BR142" s="352"/>
      <c r="BS142" s="352"/>
      <c r="BT142" s="386"/>
      <c r="BU142" s="352"/>
      <c r="BV142" s="352"/>
      <c r="BW142" s="352"/>
      <c r="BX142" s="352"/>
      <c r="BY142" s="352"/>
      <c r="BZ142" s="352"/>
      <c r="CA142" s="352"/>
      <c r="CB142" s="352"/>
      <c r="CC142" s="352"/>
      <c r="CD142" s="352"/>
      <c r="CE142" s="352"/>
      <c r="CF142" s="386"/>
      <c r="CG142" s="352"/>
      <c r="CH142" s="352"/>
      <c r="CI142" s="352"/>
      <c r="CJ142" s="352"/>
      <c r="CK142" s="352"/>
      <c r="CL142" s="352"/>
      <c r="CM142" s="352"/>
      <c r="CN142" s="352"/>
      <c r="CO142" s="352"/>
      <c r="CP142" s="352"/>
      <c r="CQ142" s="352"/>
      <c r="CR142" s="386"/>
      <c r="CS142" s="352"/>
      <c r="CT142" s="352"/>
      <c r="CU142" s="352"/>
      <c r="CV142" s="352"/>
      <c r="CW142" s="352"/>
      <c r="CX142" s="352"/>
      <c r="CY142" s="352"/>
      <c r="CZ142" s="352"/>
      <c r="DA142" s="352"/>
      <c r="DB142" s="352"/>
      <c r="DC142" s="352"/>
      <c r="DD142" s="386"/>
    </row>
    <row r="143" spans="3:108" hidden="1" outlineLevel="1">
      <c r="D143" s="299"/>
      <c r="E143" s="383" t="s">
        <v>144</v>
      </c>
      <c r="I143" s="341"/>
      <c r="Q143" s="351"/>
      <c r="R143" s="352"/>
      <c r="S143" s="352"/>
      <c r="T143" s="352"/>
      <c r="U143" s="352"/>
      <c r="V143" s="352"/>
      <c r="W143" s="352"/>
      <c r="Y143" s="459"/>
      <c r="Z143" s="459"/>
      <c r="AA143" s="459"/>
      <c r="AB143" s="459"/>
      <c r="AC143" s="351"/>
      <c r="AD143" s="351"/>
      <c r="AE143" s="351"/>
      <c r="AF143" s="351"/>
      <c r="AG143" s="351"/>
      <c r="AH143" s="351"/>
      <c r="AI143" s="351"/>
      <c r="AJ143" s="351"/>
      <c r="AK143" s="460"/>
      <c r="AL143" s="461"/>
      <c r="AM143" s="461"/>
      <c r="AN143" s="461"/>
      <c r="AO143" s="352"/>
      <c r="AP143" s="352"/>
      <c r="AQ143" s="352"/>
      <c r="AR143" s="352"/>
      <c r="AS143" s="352"/>
      <c r="AT143" s="352"/>
      <c r="AU143" s="352"/>
      <c r="AV143" s="386"/>
      <c r="AW143" s="352"/>
      <c r="AX143" s="352"/>
      <c r="AY143" s="352"/>
      <c r="AZ143" s="352"/>
      <c r="BA143" s="352"/>
      <c r="BB143" s="352"/>
      <c r="BC143" s="352"/>
      <c r="BD143" s="352"/>
      <c r="BE143" s="352"/>
      <c r="BF143" s="352"/>
      <c r="BG143" s="352"/>
      <c r="BH143" s="386"/>
      <c r="BI143" s="352"/>
      <c r="BJ143" s="352"/>
      <c r="BK143" s="352"/>
      <c r="BL143" s="352"/>
      <c r="BM143" s="352"/>
      <c r="BN143" s="352"/>
      <c r="BO143" s="352"/>
      <c r="BP143" s="352"/>
      <c r="BQ143" s="352"/>
      <c r="BR143" s="352"/>
      <c r="BS143" s="352"/>
      <c r="BT143" s="386"/>
      <c r="BU143" s="352"/>
      <c r="BV143" s="352"/>
      <c r="BW143" s="352"/>
      <c r="BX143" s="352"/>
      <c r="BY143" s="352"/>
      <c r="BZ143" s="352"/>
      <c r="CA143" s="352"/>
      <c r="CB143" s="352"/>
      <c r="CC143" s="352"/>
      <c r="CD143" s="352"/>
      <c r="CE143" s="352"/>
      <c r="CF143" s="386"/>
      <c r="CG143" s="352"/>
      <c r="CH143" s="352"/>
      <c r="CI143" s="352"/>
      <c r="CJ143" s="352"/>
      <c r="CK143" s="352"/>
      <c r="CL143" s="352"/>
      <c r="CM143" s="352"/>
      <c r="CN143" s="352"/>
      <c r="CO143" s="352"/>
      <c r="CP143" s="352"/>
      <c r="CQ143" s="352"/>
      <c r="CR143" s="386"/>
      <c r="CS143" s="352"/>
      <c r="CT143" s="352"/>
      <c r="CU143" s="352"/>
      <c r="CV143" s="352"/>
      <c r="CW143" s="352"/>
      <c r="CX143" s="352"/>
      <c r="CY143" s="352"/>
      <c r="CZ143" s="352"/>
      <c r="DA143" s="352"/>
      <c r="DB143" s="352"/>
      <c r="DC143" s="352"/>
      <c r="DD143" s="386"/>
    </row>
    <row r="144" spans="3:108" hidden="1" outlineLevel="1">
      <c r="D144" s="299"/>
      <c r="E144" s="464" t="s">
        <v>55</v>
      </c>
      <c r="F144" s="301" t="s">
        <v>217</v>
      </c>
      <c r="I144" s="341"/>
      <c r="J144" s="466">
        <v>0</v>
      </c>
      <c r="K144" s="466">
        <v>0</v>
      </c>
      <c r="L144" s="466">
        <v>0</v>
      </c>
      <c r="M144" s="466">
        <v>0</v>
      </c>
      <c r="N144" s="466">
        <v>0</v>
      </c>
      <c r="O144" s="466">
        <v>0</v>
      </c>
      <c r="Q144" s="346">
        <f t="shared" ref="Q144:Q146" si="475">SUM(Y144:AJ144)</f>
        <v>0</v>
      </c>
      <c r="R144" s="347">
        <f>SUM(AK144:AV144)</f>
        <v>0</v>
      </c>
      <c r="S144" s="347">
        <f>SUM(AW144:BH144)</f>
        <v>0</v>
      </c>
      <c r="T144" s="347">
        <f>SUM(BI144:BT144)</f>
        <v>0</v>
      </c>
      <c r="U144" s="347">
        <f>SUM(BU144:CF144)</f>
        <v>0</v>
      </c>
      <c r="V144" s="347">
        <f>SUM(CG144:CR144)</f>
        <v>0</v>
      </c>
      <c r="W144" s="347">
        <f>SUM(CS144:DD144)</f>
        <v>0</v>
      </c>
      <c r="X144" s="434"/>
      <c r="Y144" s="399"/>
      <c r="Z144" s="399"/>
      <c r="AA144" s="399"/>
      <c r="AB144" s="399"/>
      <c r="AC144" s="399"/>
      <c r="AD144" s="399"/>
      <c r="AE144" s="399"/>
      <c r="AF144" s="399"/>
      <c r="AG144" s="399"/>
      <c r="AH144" s="399"/>
      <c r="AI144" s="399"/>
      <c r="AJ144" s="399"/>
      <c r="AK144" s="400">
        <f>$J144</f>
        <v>0</v>
      </c>
      <c r="AL144" s="401">
        <f t="shared" ref="AL144:AV145" si="476">$J144</f>
        <v>0</v>
      </c>
      <c r="AM144" s="401">
        <f t="shared" si="476"/>
        <v>0</v>
      </c>
      <c r="AN144" s="401">
        <f t="shared" si="476"/>
        <v>0</v>
      </c>
      <c r="AO144" s="401">
        <f t="shared" si="476"/>
        <v>0</v>
      </c>
      <c r="AP144" s="401">
        <f t="shared" si="476"/>
        <v>0</v>
      </c>
      <c r="AQ144" s="401">
        <f t="shared" si="476"/>
        <v>0</v>
      </c>
      <c r="AR144" s="401">
        <f t="shared" si="476"/>
        <v>0</v>
      </c>
      <c r="AS144" s="401">
        <f t="shared" si="476"/>
        <v>0</v>
      </c>
      <c r="AT144" s="401">
        <f t="shared" si="476"/>
        <v>0</v>
      </c>
      <c r="AU144" s="401">
        <f t="shared" si="476"/>
        <v>0</v>
      </c>
      <c r="AV144" s="402">
        <f t="shared" si="476"/>
        <v>0</v>
      </c>
      <c r="AW144" s="401">
        <f>$K144</f>
        <v>0</v>
      </c>
      <c r="AX144" s="401">
        <f t="shared" ref="AX144:BH145" si="477">$K144</f>
        <v>0</v>
      </c>
      <c r="AY144" s="401">
        <f t="shared" si="477"/>
        <v>0</v>
      </c>
      <c r="AZ144" s="401">
        <f t="shared" si="477"/>
        <v>0</v>
      </c>
      <c r="BA144" s="401">
        <f t="shared" si="477"/>
        <v>0</v>
      </c>
      <c r="BB144" s="401">
        <f t="shared" si="477"/>
        <v>0</v>
      </c>
      <c r="BC144" s="401">
        <f t="shared" si="477"/>
        <v>0</v>
      </c>
      <c r="BD144" s="401">
        <f t="shared" si="477"/>
        <v>0</v>
      </c>
      <c r="BE144" s="401">
        <f t="shared" si="477"/>
        <v>0</v>
      </c>
      <c r="BF144" s="401">
        <f t="shared" si="477"/>
        <v>0</v>
      </c>
      <c r="BG144" s="401">
        <f t="shared" si="477"/>
        <v>0</v>
      </c>
      <c r="BH144" s="402">
        <f t="shared" si="477"/>
        <v>0</v>
      </c>
      <c r="BI144" s="401">
        <f>$L144</f>
        <v>0</v>
      </c>
      <c r="BJ144" s="401">
        <f t="shared" ref="BJ144:BT145" si="478">$L144</f>
        <v>0</v>
      </c>
      <c r="BK144" s="401">
        <f t="shared" si="478"/>
        <v>0</v>
      </c>
      <c r="BL144" s="401">
        <f t="shared" si="478"/>
        <v>0</v>
      </c>
      <c r="BM144" s="401">
        <f t="shared" si="478"/>
        <v>0</v>
      </c>
      <c r="BN144" s="401">
        <f t="shared" si="478"/>
        <v>0</v>
      </c>
      <c r="BO144" s="401">
        <f t="shared" si="478"/>
        <v>0</v>
      </c>
      <c r="BP144" s="401">
        <f t="shared" si="478"/>
        <v>0</v>
      </c>
      <c r="BQ144" s="401">
        <f t="shared" si="478"/>
        <v>0</v>
      </c>
      <c r="BR144" s="401">
        <f t="shared" si="478"/>
        <v>0</v>
      </c>
      <c r="BS144" s="401">
        <f t="shared" si="478"/>
        <v>0</v>
      </c>
      <c r="BT144" s="402">
        <f t="shared" si="478"/>
        <v>0</v>
      </c>
      <c r="BU144" s="401">
        <f>$M144</f>
        <v>0</v>
      </c>
      <c r="BV144" s="401">
        <f t="shared" ref="BV144:CF145" si="479">$M144</f>
        <v>0</v>
      </c>
      <c r="BW144" s="401">
        <f t="shared" si="479"/>
        <v>0</v>
      </c>
      <c r="BX144" s="401">
        <f t="shared" si="479"/>
        <v>0</v>
      </c>
      <c r="BY144" s="401">
        <f t="shared" si="479"/>
        <v>0</v>
      </c>
      <c r="BZ144" s="401">
        <f t="shared" si="479"/>
        <v>0</v>
      </c>
      <c r="CA144" s="401">
        <f t="shared" si="479"/>
        <v>0</v>
      </c>
      <c r="CB144" s="401">
        <f t="shared" si="479"/>
        <v>0</v>
      </c>
      <c r="CC144" s="401">
        <f t="shared" si="479"/>
        <v>0</v>
      </c>
      <c r="CD144" s="401">
        <f t="shared" si="479"/>
        <v>0</v>
      </c>
      <c r="CE144" s="401">
        <f t="shared" si="479"/>
        <v>0</v>
      </c>
      <c r="CF144" s="402">
        <f t="shared" si="479"/>
        <v>0</v>
      </c>
      <c r="CG144" s="401">
        <f>$N144</f>
        <v>0</v>
      </c>
      <c r="CH144" s="401">
        <f t="shared" ref="CH144:CR145" si="480">$N144</f>
        <v>0</v>
      </c>
      <c r="CI144" s="401">
        <f t="shared" si="480"/>
        <v>0</v>
      </c>
      <c r="CJ144" s="401">
        <f t="shared" si="480"/>
        <v>0</v>
      </c>
      <c r="CK144" s="401">
        <f t="shared" si="480"/>
        <v>0</v>
      </c>
      <c r="CL144" s="401">
        <f t="shared" si="480"/>
        <v>0</v>
      </c>
      <c r="CM144" s="401">
        <f t="shared" si="480"/>
        <v>0</v>
      </c>
      <c r="CN144" s="401">
        <f t="shared" si="480"/>
        <v>0</v>
      </c>
      <c r="CO144" s="401">
        <f t="shared" si="480"/>
        <v>0</v>
      </c>
      <c r="CP144" s="401">
        <f t="shared" si="480"/>
        <v>0</v>
      </c>
      <c r="CQ144" s="401">
        <f t="shared" si="480"/>
        <v>0</v>
      </c>
      <c r="CR144" s="402">
        <f t="shared" si="480"/>
        <v>0</v>
      </c>
      <c r="CS144" s="401">
        <f t="shared" ref="CS144:DD145" si="481">$O144</f>
        <v>0</v>
      </c>
      <c r="CT144" s="401">
        <f t="shared" si="481"/>
        <v>0</v>
      </c>
      <c r="CU144" s="401">
        <f t="shared" si="481"/>
        <v>0</v>
      </c>
      <c r="CV144" s="401">
        <f t="shared" si="481"/>
        <v>0</v>
      </c>
      <c r="CW144" s="401">
        <f t="shared" si="481"/>
        <v>0</v>
      </c>
      <c r="CX144" s="401">
        <f t="shared" si="481"/>
        <v>0</v>
      </c>
      <c r="CY144" s="401">
        <f t="shared" si="481"/>
        <v>0</v>
      </c>
      <c r="CZ144" s="401">
        <f t="shared" si="481"/>
        <v>0</v>
      </c>
      <c r="DA144" s="401">
        <f t="shared" si="481"/>
        <v>0</v>
      </c>
      <c r="DB144" s="401">
        <f t="shared" si="481"/>
        <v>0</v>
      </c>
      <c r="DC144" s="401">
        <f t="shared" si="481"/>
        <v>0</v>
      </c>
      <c r="DD144" s="402">
        <f t="shared" si="481"/>
        <v>0</v>
      </c>
    </row>
    <row r="145" spans="3:108" hidden="1" outlineLevel="1">
      <c r="D145" s="299"/>
      <c r="E145" s="344" t="s">
        <v>56</v>
      </c>
      <c r="F145" s="301" t="s">
        <v>217</v>
      </c>
      <c r="I145" s="444">
        <v>0.05</v>
      </c>
      <c r="J145" s="466">
        <v>-10</v>
      </c>
      <c r="K145" s="466">
        <v>-100</v>
      </c>
      <c r="L145" s="466">
        <v>-500</v>
      </c>
      <c r="M145" s="466">
        <v>-500</v>
      </c>
      <c r="N145" s="466">
        <v>-500</v>
      </c>
      <c r="O145" s="466">
        <v>-500</v>
      </c>
      <c r="Q145" s="346">
        <f t="shared" si="475"/>
        <v>0</v>
      </c>
      <c r="R145" s="347">
        <f>SUM(AK145:AV145)</f>
        <v>-120</v>
      </c>
      <c r="S145" s="347">
        <f>SUM(AW145:BH145)</f>
        <v>-1200</v>
      </c>
      <c r="T145" s="347">
        <f>SUM(BI145:BT145)</f>
        <v>-6000</v>
      </c>
      <c r="U145" s="347">
        <f>SUM(BU145:CF145)</f>
        <v>-6000</v>
      </c>
      <c r="V145" s="347">
        <f>SUM(CG145:CR145)</f>
        <v>-6000</v>
      </c>
      <c r="W145" s="347">
        <f>SUM(CS145:DD145)</f>
        <v>-6000</v>
      </c>
      <c r="X145" s="434"/>
      <c r="Y145" s="399"/>
      <c r="Z145" s="399"/>
      <c r="AA145" s="399"/>
      <c r="AB145" s="399"/>
      <c r="AC145" s="399"/>
      <c r="AD145" s="399"/>
      <c r="AE145" s="399"/>
      <c r="AF145" s="399"/>
      <c r="AG145" s="399"/>
      <c r="AH145" s="399"/>
      <c r="AI145" s="399"/>
      <c r="AJ145" s="399"/>
      <c r="AK145" s="400">
        <f>$J145</f>
        <v>-10</v>
      </c>
      <c r="AL145" s="401">
        <f t="shared" si="476"/>
        <v>-10</v>
      </c>
      <c r="AM145" s="401">
        <f t="shared" si="476"/>
        <v>-10</v>
      </c>
      <c r="AN145" s="401">
        <f t="shared" si="476"/>
        <v>-10</v>
      </c>
      <c r="AO145" s="401">
        <f t="shared" si="476"/>
        <v>-10</v>
      </c>
      <c r="AP145" s="401">
        <f t="shared" si="476"/>
        <v>-10</v>
      </c>
      <c r="AQ145" s="401">
        <f t="shared" si="476"/>
        <v>-10</v>
      </c>
      <c r="AR145" s="401">
        <f t="shared" si="476"/>
        <v>-10</v>
      </c>
      <c r="AS145" s="401">
        <f t="shared" si="476"/>
        <v>-10</v>
      </c>
      <c r="AT145" s="401">
        <f t="shared" si="476"/>
        <v>-10</v>
      </c>
      <c r="AU145" s="401">
        <f t="shared" si="476"/>
        <v>-10</v>
      </c>
      <c r="AV145" s="402">
        <f t="shared" si="476"/>
        <v>-10</v>
      </c>
      <c r="AW145" s="401">
        <f>$K145</f>
        <v>-100</v>
      </c>
      <c r="AX145" s="401">
        <f t="shared" si="477"/>
        <v>-100</v>
      </c>
      <c r="AY145" s="401">
        <f t="shared" si="477"/>
        <v>-100</v>
      </c>
      <c r="AZ145" s="401">
        <f t="shared" si="477"/>
        <v>-100</v>
      </c>
      <c r="BA145" s="401">
        <f t="shared" si="477"/>
        <v>-100</v>
      </c>
      <c r="BB145" s="401">
        <f t="shared" si="477"/>
        <v>-100</v>
      </c>
      <c r="BC145" s="401">
        <f t="shared" si="477"/>
        <v>-100</v>
      </c>
      <c r="BD145" s="401">
        <f t="shared" si="477"/>
        <v>-100</v>
      </c>
      <c r="BE145" s="401">
        <f t="shared" si="477"/>
        <v>-100</v>
      </c>
      <c r="BF145" s="401">
        <f t="shared" si="477"/>
        <v>-100</v>
      </c>
      <c r="BG145" s="401">
        <f t="shared" si="477"/>
        <v>-100</v>
      </c>
      <c r="BH145" s="402">
        <f t="shared" si="477"/>
        <v>-100</v>
      </c>
      <c r="BI145" s="401">
        <f>$L145</f>
        <v>-500</v>
      </c>
      <c r="BJ145" s="401">
        <f t="shared" si="478"/>
        <v>-500</v>
      </c>
      <c r="BK145" s="401">
        <f t="shared" si="478"/>
        <v>-500</v>
      </c>
      <c r="BL145" s="401">
        <f t="shared" si="478"/>
        <v>-500</v>
      </c>
      <c r="BM145" s="401">
        <f t="shared" si="478"/>
        <v>-500</v>
      </c>
      <c r="BN145" s="401">
        <f t="shared" si="478"/>
        <v>-500</v>
      </c>
      <c r="BO145" s="401">
        <f t="shared" si="478"/>
        <v>-500</v>
      </c>
      <c r="BP145" s="401">
        <f t="shared" si="478"/>
        <v>-500</v>
      </c>
      <c r="BQ145" s="401">
        <f t="shared" si="478"/>
        <v>-500</v>
      </c>
      <c r="BR145" s="401">
        <f t="shared" si="478"/>
        <v>-500</v>
      </c>
      <c r="BS145" s="401">
        <f t="shared" si="478"/>
        <v>-500</v>
      </c>
      <c r="BT145" s="402">
        <f t="shared" si="478"/>
        <v>-500</v>
      </c>
      <c r="BU145" s="401">
        <f>$M145</f>
        <v>-500</v>
      </c>
      <c r="BV145" s="401">
        <f t="shared" si="479"/>
        <v>-500</v>
      </c>
      <c r="BW145" s="401">
        <f t="shared" si="479"/>
        <v>-500</v>
      </c>
      <c r="BX145" s="401">
        <f t="shared" si="479"/>
        <v>-500</v>
      </c>
      <c r="BY145" s="401">
        <f t="shared" si="479"/>
        <v>-500</v>
      </c>
      <c r="BZ145" s="401">
        <f t="shared" si="479"/>
        <v>-500</v>
      </c>
      <c r="CA145" s="401">
        <f t="shared" si="479"/>
        <v>-500</v>
      </c>
      <c r="CB145" s="401">
        <f t="shared" si="479"/>
        <v>-500</v>
      </c>
      <c r="CC145" s="401">
        <f t="shared" si="479"/>
        <v>-500</v>
      </c>
      <c r="CD145" s="401">
        <f t="shared" si="479"/>
        <v>-500</v>
      </c>
      <c r="CE145" s="401">
        <f t="shared" si="479"/>
        <v>-500</v>
      </c>
      <c r="CF145" s="402">
        <f t="shared" si="479"/>
        <v>-500</v>
      </c>
      <c r="CG145" s="401">
        <f>$N145</f>
        <v>-500</v>
      </c>
      <c r="CH145" s="401">
        <f t="shared" si="480"/>
        <v>-500</v>
      </c>
      <c r="CI145" s="401">
        <f t="shared" si="480"/>
        <v>-500</v>
      </c>
      <c r="CJ145" s="401">
        <f t="shared" si="480"/>
        <v>-500</v>
      </c>
      <c r="CK145" s="401">
        <f t="shared" si="480"/>
        <v>-500</v>
      </c>
      <c r="CL145" s="401">
        <f t="shared" si="480"/>
        <v>-500</v>
      </c>
      <c r="CM145" s="401">
        <f t="shared" si="480"/>
        <v>-500</v>
      </c>
      <c r="CN145" s="401">
        <f t="shared" si="480"/>
        <v>-500</v>
      </c>
      <c r="CO145" s="401">
        <f t="shared" si="480"/>
        <v>-500</v>
      </c>
      <c r="CP145" s="401">
        <f t="shared" si="480"/>
        <v>-500</v>
      </c>
      <c r="CQ145" s="401">
        <f t="shared" si="480"/>
        <v>-500</v>
      </c>
      <c r="CR145" s="402">
        <f t="shared" si="480"/>
        <v>-500</v>
      </c>
      <c r="CS145" s="401">
        <f t="shared" si="481"/>
        <v>-500</v>
      </c>
      <c r="CT145" s="401">
        <f t="shared" si="481"/>
        <v>-500</v>
      </c>
      <c r="CU145" s="401">
        <f t="shared" si="481"/>
        <v>-500</v>
      </c>
      <c r="CV145" s="401">
        <f t="shared" si="481"/>
        <v>-500</v>
      </c>
      <c r="CW145" s="401">
        <f t="shared" si="481"/>
        <v>-500</v>
      </c>
      <c r="CX145" s="401">
        <f t="shared" si="481"/>
        <v>-500</v>
      </c>
      <c r="CY145" s="401">
        <f t="shared" si="481"/>
        <v>-500</v>
      </c>
      <c r="CZ145" s="401">
        <f t="shared" si="481"/>
        <v>-500</v>
      </c>
      <c r="DA145" s="401">
        <f t="shared" si="481"/>
        <v>-500</v>
      </c>
      <c r="DB145" s="401">
        <f t="shared" si="481"/>
        <v>-500</v>
      </c>
      <c r="DC145" s="401">
        <f t="shared" si="481"/>
        <v>-500</v>
      </c>
      <c r="DD145" s="402">
        <f t="shared" si="481"/>
        <v>-500</v>
      </c>
    </row>
    <row r="146" spans="3:108" s="340" customFormat="1" collapsed="1">
      <c r="C146" s="299"/>
      <c r="E146" s="332" t="s">
        <v>144</v>
      </c>
      <c r="F146" s="306"/>
      <c r="G146" s="306"/>
      <c r="H146" s="306"/>
      <c r="I146" s="334"/>
      <c r="J146" s="306"/>
      <c r="K146" s="306"/>
      <c r="L146" s="306"/>
      <c r="M146" s="306"/>
      <c r="N146" s="306"/>
      <c r="O146" s="306"/>
      <c r="Q146" s="335">
        <f t="shared" si="475"/>
        <v>0</v>
      </c>
      <c r="R146" s="336">
        <f>SUM(AK146:AV146)</f>
        <v>-120</v>
      </c>
      <c r="S146" s="336">
        <f>SUM(AW146:BH146)</f>
        <v>-1200</v>
      </c>
      <c r="T146" s="336">
        <f>SUM(BI146:BT146)</f>
        <v>-6000</v>
      </c>
      <c r="U146" s="336">
        <f>SUM(BU146:CF146)</f>
        <v>-6000</v>
      </c>
      <c r="V146" s="336">
        <f>SUM(CG146:CR146)</f>
        <v>-6000</v>
      </c>
      <c r="W146" s="336">
        <f>SUM(CS146:DD146)</f>
        <v>-6000</v>
      </c>
      <c r="X146" s="337"/>
      <c r="Y146" s="335">
        <f>SUM(Y144:Y145)</f>
        <v>0</v>
      </c>
      <c r="Z146" s="335">
        <f>SUM(Z144:Z145)</f>
        <v>0</v>
      </c>
      <c r="AA146" s="335">
        <f t="shared" ref="AA146:AJ146" si="482">SUM(AA144:AA145)</f>
        <v>0</v>
      </c>
      <c r="AB146" s="335">
        <f t="shared" si="482"/>
        <v>0</v>
      </c>
      <c r="AC146" s="335">
        <f t="shared" si="482"/>
        <v>0</v>
      </c>
      <c r="AD146" s="335">
        <f t="shared" si="482"/>
        <v>0</v>
      </c>
      <c r="AE146" s="335">
        <f t="shared" si="482"/>
        <v>0</v>
      </c>
      <c r="AF146" s="335">
        <f t="shared" si="482"/>
        <v>0</v>
      </c>
      <c r="AG146" s="335">
        <f t="shared" si="482"/>
        <v>0</v>
      </c>
      <c r="AH146" s="335">
        <f t="shared" si="482"/>
        <v>0</v>
      </c>
      <c r="AI146" s="335">
        <f t="shared" si="482"/>
        <v>0</v>
      </c>
      <c r="AJ146" s="335">
        <f t="shared" si="482"/>
        <v>0</v>
      </c>
      <c r="AK146" s="338">
        <f>SUM(AK144:AK145)</f>
        <v>-10</v>
      </c>
      <c r="AL146" s="336">
        <f>SUM(AL144:AL145)</f>
        <v>-10</v>
      </c>
      <c r="AM146" s="336">
        <f t="shared" ref="AM146:AV146" si="483">SUM(AM144:AM145)</f>
        <v>-10</v>
      </c>
      <c r="AN146" s="336">
        <f t="shared" si="483"/>
        <v>-10</v>
      </c>
      <c r="AO146" s="336">
        <f t="shared" si="483"/>
        <v>-10</v>
      </c>
      <c r="AP146" s="336">
        <f t="shared" si="483"/>
        <v>-10</v>
      </c>
      <c r="AQ146" s="336">
        <f t="shared" si="483"/>
        <v>-10</v>
      </c>
      <c r="AR146" s="336">
        <f t="shared" si="483"/>
        <v>-10</v>
      </c>
      <c r="AS146" s="336">
        <f t="shared" si="483"/>
        <v>-10</v>
      </c>
      <c r="AT146" s="336">
        <f t="shared" si="483"/>
        <v>-10</v>
      </c>
      <c r="AU146" s="336">
        <f t="shared" si="483"/>
        <v>-10</v>
      </c>
      <c r="AV146" s="339">
        <f t="shared" si="483"/>
        <v>-10</v>
      </c>
      <c r="AW146" s="336">
        <f>SUM(AW144:AW145)</f>
        <v>-100</v>
      </c>
      <c r="AX146" s="336">
        <f t="shared" ref="AX146" si="484">SUM(AX144:AX145)</f>
        <v>-100</v>
      </c>
      <c r="AY146" s="336">
        <f t="shared" ref="AY146" si="485">SUM(AY144:AY145)</f>
        <v>-100</v>
      </c>
      <c r="AZ146" s="336">
        <f t="shared" ref="AZ146" si="486">SUM(AZ144:AZ145)</f>
        <v>-100</v>
      </c>
      <c r="BA146" s="336">
        <f t="shared" ref="BA146" si="487">SUM(BA144:BA145)</f>
        <v>-100</v>
      </c>
      <c r="BB146" s="336">
        <f t="shared" ref="BB146" si="488">SUM(BB144:BB145)</f>
        <v>-100</v>
      </c>
      <c r="BC146" s="336">
        <f t="shared" ref="BC146" si="489">SUM(BC144:BC145)</f>
        <v>-100</v>
      </c>
      <c r="BD146" s="336">
        <f t="shared" ref="BD146" si="490">SUM(BD144:BD145)</f>
        <v>-100</v>
      </c>
      <c r="BE146" s="336">
        <f t="shared" ref="BE146" si="491">SUM(BE144:BE145)</f>
        <v>-100</v>
      </c>
      <c r="BF146" s="336">
        <f t="shared" ref="BF146" si="492">SUM(BF144:BF145)</f>
        <v>-100</v>
      </c>
      <c r="BG146" s="336">
        <f t="shared" ref="BG146" si="493">SUM(BG144:BG145)</f>
        <v>-100</v>
      </c>
      <c r="BH146" s="339">
        <f t="shared" ref="BH146" si="494">SUM(BH144:BH145)</f>
        <v>-100</v>
      </c>
      <c r="BI146" s="336">
        <f>SUM(BI144:BI145)</f>
        <v>-500</v>
      </c>
      <c r="BJ146" s="336">
        <f t="shared" ref="BJ146" si="495">SUM(BJ144:BJ145)</f>
        <v>-500</v>
      </c>
      <c r="BK146" s="336">
        <f t="shared" ref="BK146" si="496">SUM(BK144:BK145)</f>
        <v>-500</v>
      </c>
      <c r="BL146" s="336">
        <f t="shared" ref="BL146" si="497">SUM(BL144:BL145)</f>
        <v>-500</v>
      </c>
      <c r="BM146" s="336">
        <f t="shared" ref="BM146" si="498">SUM(BM144:BM145)</f>
        <v>-500</v>
      </c>
      <c r="BN146" s="336">
        <f t="shared" ref="BN146" si="499">SUM(BN144:BN145)</f>
        <v>-500</v>
      </c>
      <c r="BO146" s="336">
        <f t="shared" ref="BO146" si="500">SUM(BO144:BO145)</f>
        <v>-500</v>
      </c>
      <c r="BP146" s="336">
        <f t="shared" ref="BP146" si="501">SUM(BP144:BP145)</f>
        <v>-500</v>
      </c>
      <c r="BQ146" s="336">
        <f t="shared" ref="BQ146" si="502">SUM(BQ144:BQ145)</f>
        <v>-500</v>
      </c>
      <c r="BR146" s="336">
        <f t="shared" ref="BR146" si="503">SUM(BR144:BR145)</f>
        <v>-500</v>
      </c>
      <c r="BS146" s="336">
        <f t="shared" ref="BS146" si="504">SUM(BS144:BS145)</f>
        <v>-500</v>
      </c>
      <c r="BT146" s="339">
        <f t="shared" ref="BT146" si="505">SUM(BT144:BT145)</f>
        <v>-500</v>
      </c>
      <c r="BU146" s="336">
        <f>SUM(BU144:BU145)</f>
        <v>-500</v>
      </c>
      <c r="BV146" s="336">
        <f t="shared" ref="BV146" si="506">SUM(BV144:BV145)</f>
        <v>-500</v>
      </c>
      <c r="BW146" s="336">
        <f t="shared" ref="BW146" si="507">SUM(BW144:BW145)</f>
        <v>-500</v>
      </c>
      <c r="BX146" s="336">
        <f t="shared" ref="BX146" si="508">SUM(BX144:BX145)</f>
        <v>-500</v>
      </c>
      <c r="BY146" s="336">
        <f t="shared" ref="BY146" si="509">SUM(BY144:BY145)</f>
        <v>-500</v>
      </c>
      <c r="BZ146" s="336">
        <f t="shared" ref="BZ146" si="510">SUM(BZ144:BZ145)</f>
        <v>-500</v>
      </c>
      <c r="CA146" s="336">
        <f t="shared" ref="CA146" si="511">SUM(CA144:CA145)</f>
        <v>-500</v>
      </c>
      <c r="CB146" s="336">
        <f t="shared" ref="CB146" si="512">SUM(CB144:CB145)</f>
        <v>-500</v>
      </c>
      <c r="CC146" s="336">
        <f t="shared" ref="CC146" si="513">SUM(CC144:CC145)</f>
        <v>-500</v>
      </c>
      <c r="CD146" s="336">
        <f t="shared" ref="CD146" si="514">SUM(CD144:CD145)</f>
        <v>-500</v>
      </c>
      <c r="CE146" s="336">
        <f t="shared" ref="CE146" si="515">SUM(CE144:CE145)</f>
        <v>-500</v>
      </c>
      <c r="CF146" s="339">
        <f t="shared" ref="CF146" si="516">SUM(CF144:CF145)</f>
        <v>-500</v>
      </c>
      <c r="CG146" s="336">
        <f>SUM(CG144:CG145)</f>
        <v>-500</v>
      </c>
      <c r="CH146" s="336">
        <f t="shared" ref="CH146" si="517">SUM(CH144:CH145)</f>
        <v>-500</v>
      </c>
      <c r="CI146" s="336">
        <f t="shared" ref="CI146" si="518">SUM(CI144:CI145)</f>
        <v>-500</v>
      </c>
      <c r="CJ146" s="336">
        <f t="shared" ref="CJ146" si="519">SUM(CJ144:CJ145)</f>
        <v>-500</v>
      </c>
      <c r="CK146" s="336">
        <f t="shared" ref="CK146" si="520">SUM(CK144:CK145)</f>
        <v>-500</v>
      </c>
      <c r="CL146" s="336">
        <f t="shared" ref="CL146" si="521">SUM(CL144:CL145)</f>
        <v>-500</v>
      </c>
      <c r="CM146" s="336">
        <f t="shared" ref="CM146" si="522">SUM(CM144:CM145)</f>
        <v>-500</v>
      </c>
      <c r="CN146" s="336">
        <f t="shared" ref="CN146" si="523">SUM(CN144:CN145)</f>
        <v>-500</v>
      </c>
      <c r="CO146" s="336">
        <f t="shared" ref="CO146" si="524">SUM(CO144:CO145)</f>
        <v>-500</v>
      </c>
      <c r="CP146" s="336">
        <f t="shared" ref="CP146" si="525">SUM(CP144:CP145)</f>
        <v>-500</v>
      </c>
      <c r="CQ146" s="336">
        <f t="shared" ref="CQ146" si="526">SUM(CQ144:CQ145)</f>
        <v>-500</v>
      </c>
      <c r="CR146" s="339">
        <f t="shared" ref="CR146" si="527">SUM(CR144:CR145)</f>
        <v>-500</v>
      </c>
      <c r="CS146" s="336">
        <f>SUM(CS144:CS145)</f>
        <v>-500</v>
      </c>
      <c r="CT146" s="336">
        <f t="shared" ref="CT146" si="528">SUM(CT144:CT145)</f>
        <v>-500</v>
      </c>
      <c r="CU146" s="336">
        <f t="shared" ref="CU146" si="529">SUM(CU144:CU145)</f>
        <v>-500</v>
      </c>
      <c r="CV146" s="336">
        <f t="shared" ref="CV146" si="530">SUM(CV144:CV145)</f>
        <v>-500</v>
      </c>
      <c r="CW146" s="336">
        <f t="shared" ref="CW146" si="531">SUM(CW144:CW145)</f>
        <v>-500</v>
      </c>
      <c r="CX146" s="336">
        <f t="shared" ref="CX146" si="532">SUM(CX144:CX145)</f>
        <v>-500</v>
      </c>
      <c r="CY146" s="336">
        <f t="shared" ref="CY146" si="533">SUM(CY144:CY145)</f>
        <v>-500</v>
      </c>
      <c r="CZ146" s="336">
        <f t="shared" ref="CZ146" si="534">SUM(CZ144:CZ145)</f>
        <v>-500</v>
      </c>
      <c r="DA146" s="336">
        <f t="shared" ref="DA146" si="535">SUM(DA144:DA145)</f>
        <v>-500</v>
      </c>
      <c r="DB146" s="336">
        <f t="shared" ref="DB146" si="536">SUM(DB144:DB145)</f>
        <v>-500</v>
      </c>
      <c r="DC146" s="336">
        <f t="shared" ref="DC146" si="537">SUM(DC144:DC145)</f>
        <v>-500</v>
      </c>
      <c r="DD146" s="339">
        <f t="shared" ref="DD146" si="538">SUM(DD144:DD145)</f>
        <v>-500</v>
      </c>
    </row>
    <row r="147" spans="3:108">
      <c r="D147" s="299"/>
      <c r="I147" s="341"/>
      <c r="Q147" s="346"/>
      <c r="R147" s="347"/>
      <c r="S147" s="347"/>
      <c r="T147" s="347"/>
      <c r="U147" s="347"/>
      <c r="V147" s="347"/>
      <c r="W147" s="347"/>
      <c r="X147" s="434"/>
      <c r="Y147" s="346"/>
      <c r="Z147" s="346"/>
      <c r="AA147" s="346"/>
      <c r="AB147" s="346"/>
      <c r="AC147" s="346"/>
      <c r="AD147" s="346"/>
      <c r="AE147" s="346"/>
      <c r="AF147" s="346"/>
      <c r="AG147" s="346"/>
      <c r="AH147" s="346"/>
      <c r="AI147" s="346"/>
      <c r="AJ147" s="346"/>
      <c r="AK147" s="348"/>
      <c r="AL147" s="347"/>
      <c r="AM147" s="347"/>
      <c r="AN147" s="347"/>
      <c r="AO147" s="347"/>
      <c r="AP147" s="347"/>
      <c r="AQ147" s="347"/>
      <c r="AR147" s="347"/>
      <c r="AS147" s="347"/>
      <c r="AT147" s="347"/>
      <c r="AU147" s="347"/>
      <c r="AV147" s="349"/>
      <c r="AW147" s="347"/>
      <c r="AX147" s="347"/>
      <c r="AY147" s="347"/>
      <c r="AZ147" s="347"/>
      <c r="BA147" s="347"/>
      <c r="BB147" s="347"/>
      <c r="BC147" s="347"/>
      <c r="BD147" s="347"/>
      <c r="BE147" s="347"/>
      <c r="BF147" s="347"/>
      <c r="BG147" s="347"/>
      <c r="BH147" s="349"/>
      <c r="BI147" s="347"/>
      <c r="BJ147" s="347"/>
      <c r="BK147" s="347"/>
      <c r="BL147" s="347"/>
      <c r="BM147" s="347"/>
      <c r="BN147" s="347"/>
      <c r="BO147" s="347"/>
      <c r="BP147" s="347"/>
      <c r="BQ147" s="347"/>
      <c r="BR147" s="347"/>
      <c r="BS147" s="347"/>
      <c r="BT147" s="349"/>
      <c r="BU147" s="347"/>
      <c r="BV147" s="347"/>
      <c r="BW147" s="347"/>
      <c r="BX147" s="347"/>
      <c r="BY147" s="347"/>
      <c r="BZ147" s="347"/>
      <c r="CA147" s="347"/>
      <c r="CB147" s="347"/>
      <c r="CC147" s="347"/>
      <c r="CD147" s="347"/>
      <c r="CE147" s="347"/>
      <c r="CF147" s="349"/>
      <c r="CG147" s="347"/>
      <c r="CH147" s="347"/>
      <c r="CI147" s="347"/>
      <c r="CJ147" s="347"/>
      <c r="CK147" s="347"/>
      <c r="CL147" s="347"/>
      <c r="CM147" s="347"/>
      <c r="CN147" s="347"/>
      <c r="CO147" s="347"/>
      <c r="CP147" s="347"/>
      <c r="CQ147" s="347"/>
      <c r="CR147" s="349"/>
      <c r="CS147" s="347"/>
      <c r="CT147" s="347"/>
      <c r="CU147" s="347"/>
      <c r="CV147" s="347"/>
      <c r="CW147" s="347"/>
      <c r="CX147" s="347"/>
      <c r="CY147" s="347"/>
      <c r="CZ147" s="347"/>
      <c r="DA147" s="347"/>
      <c r="DB147" s="347"/>
      <c r="DC147" s="347"/>
      <c r="DD147" s="349"/>
    </row>
    <row r="148" spans="3:108" s="340" customFormat="1" ht="14" thickBot="1">
      <c r="C148" s="299"/>
      <c r="E148" s="332" t="s">
        <v>37</v>
      </c>
      <c r="F148" s="306"/>
      <c r="G148" s="306"/>
      <c r="H148" s="306"/>
      <c r="I148" s="334"/>
      <c r="J148" s="306"/>
      <c r="K148" s="306"/>
      <c r="L148" s="306"/>
      <c r="M148" s="306"/>
      <c r="N148" s="306"/>
      <c r="O148" s="306"/>
      <c r="Q148" s="467">
        <f>SUM(Y148:AJ148)</f>
        <v>-592550</v>
      </c>
      <c r="R148" s="468">
        <f>SUM(AK148:AV148)</f>
        <v>-1861735.3166666667</v>
      </c>
      <c r="S148" s="468">
        <f>SUM(AW148:BH148)</f>
        <v>-4191734.2774757035</v>
      </c>
      <c r="T148" s="468">
        <f>SUM(BI148:BT148)</f>
        <v>-5413518.6074063629</v>
      </c>
      <c r="U148" s="468">
        <f>SUM(BU148:CF148)</f>
        <v>-11224737.495013893</v>
      </c>
      <c r="V148" s="468">
        <f>SUM(CG148:CR148)</f>
        <v>-16413544.828252289</v>
      </c>
      <c r="W148" s="468">
        <f>SUM(CS148:DD148)</f>
        <v>10560507.756658882</v>
      </c>
      <c r="X148" s="469"/>
      <c r="Y148" s="467">
        <f t="shared" ref="Y148:AJ148" si="539">Y119-Y122+Y141+Y146</f>
        <v>-12500</v>
      </c>
      <c r="Z148" s="467">
        <f t="shared" si="539"/>
        <v>-12600</v>
      </c>
      <c r="AA148" s="467">
        <f t="shared" si="539"/>
        <v>-25200</v>
      </c>
      <c r="AB148" s="467">
        <f t="shared" si="539"/>
        <v>-25400</v>
      </c>
      <c r="AC148" s="467">
        <f t="shared" si="539"/>
        <v>-50400</v>
      </c>
      <c r="AD148" s="467">
        <f t="shared" si="539"/>
        <v>-50650</v>
      </c>
      <c r="AE148" s="467">
        <f t="shared" si="539"/>
        <v>-60900</v>
      </c>
      <c r="AF148" s="467">
        <f t="shared" si="539"/>
        <v>-60900</v>
      </c>
      <c r="AG148" s="467">
        <f t="shared" si="539"/>
        <v>-60900</v>
      </c>
      <c r="AH148" s="467">
        <f t="shared" si="539"/>
        <v>-77900</v>
      </c>
      <c r="AI148" s="467">
        <f t="shared" si="539"/>
        <v>-77700</v>
      </c>
      <c r="AJ148" s="467">
        <f t="shared" si="539"/>
        <v>-77500</v>
      </c>
      <c r="AK148" s="470">
        <f>AK119-AK122+AK141+AK146</f>
        <v>-97063.333333333328</v>
      </c>
      <c r="AL148" s="468">
        <f t="shared" ref="AL148:CW148" si="540">AL119-AL122+AL141+AL146</f>
        <v>-97054.583333333328</v>
      </c>
      <c r="AM148" s="468">
        <f t="shared" si="540"/>
        <v>-97045.833333333328</v>
      </c>
      <c r="AN148" s="468">
        <f t="shared" si="540"/>
        <v>-96988.333333333328</v>
      </c>
      <c r="AO148" s="468">
        <f t="shared" si="540"/>
        <v>-96810.833333333328</v>
      </c>
      <c r="AP148" s="468">
        <f t="shared" si="540"/>
        <v>-96273.333333333328</v>
      </c>
      <c r="AQ148" s="468">
        <f t="shared" si="540"/>
        <v>-95106.233333333323</v>
      </c>
      <c r="AR148" s="468">
        <f t="shared" si="540"/>
        <v>-177780.40000000002</v>
      </c>
      <c r="AS148" s="468">
        <f t="shared" si="540"/>
        <v>-209454.56666666668</v>
      </c>
      <c r="AT148" s="468">
        <f t="shared" si="540"/>
        <v>-236948.26666666669</v>
      </c>
      <c r="AU148" s="468">
        <f t="shared" si="540"/>
        <v>-251097.43333333335</v>
      </c>
      <c r="AV148" s="471">
        <f t="shared" si="540"/>
        <v>-310112.16666666669</v>
      </c>
      <c r="AW148" s="468">
        <f t="shared" si="540"/>
        <v>-262169</v>
      </c>
      <c r="AX148" s="468">
        <f t="shared" si="540"/>
        <v>-299999.21666666662</v>
      </c>
      <c r="AY148" s="468">
        <f t="shared" si="540"/>
        <v>-300716.74766666663</v>
      </c>
      <c r="AZ148" s="468">
        <f t="shared" si="540"/>
        <v>-287167.09928666661</v>
      </c>
      <c r="BA148" s="468">
        <f t="shared" si="540"/>
        <v>-281330.77460573328</v>
      </c>
      <c r="BB148" s="468">
        <f t="shared" si="540"/>
        <v>-358438.00676451466</v>
      </c>
      <c r="BC148" s="468">
        <f t="shared" si="540"/>
        <v>-350971.02956647158</v>
      </c>
      <c r="BD148" s="468">
        <f t="shared" si="540"/>
        <v>-343487.93078446767</v>
      </c>
      <c r="BE148" s="468">
        <f t="shared" si="540"/>
        <v>-335988.46066642372</v>
      </c>
      <c r="BF148" s="468">
        <f t="shared" si="540"/>
        <v>-328472.36519201478</v>
      </c>
      <c r="BG148" s="468">
        <f t="shared" si="540"/>
        <v>-357806.05266124051</v>
      </c>
      <c r="BH148" s="471">
        <f t="shared" si="540"/>
        <v>-685187.59361483774</v>
      </c>
      <c r="BI148" s="468">
        <f t="shared" si="540"/>
        <v>-309373.62486179627</v>
      </c>
      <c r="BJ148" s="468">
        <f t="shared" si="540"/>
        <v>-291338.93252932857</v>
      </c>
      <c r="BK148" s="468">
        <f t="shared" si="540"/>
        <v>-298805.16051324847</v>
      </c>
      <c r="BL148" s="468">
        <f t="shared" si="540"/>
        <v>-311355.25905684679</v>
      </c>
      <c r="BM148" s="468">
        <f t="shared" si="540"/>
        <v>-323888.08957131708</v>
      </c>
      <c r="BN148" s="468">
        <f t="shared" si="540"/>
        <v>-372286.64002941002</v>
      </c>
      <c r="BO148" s="468">
        <f t="shared" si="540"/>
        <v>-401453.92760277278</v>
      </c>
      <c r="BP148" s="468">
        <f t="shared" si="540"/>
        <v>-414821.5693637089</v>
      </c>
      <c r="BQ148" s="468">
        <f t="shared" si="540"/>
        <v>-456049.83193307271</v>
      </c>
      <c r="BR148" s="468">
        <f t="shared" si="540"/>
        <v>-487359.04859833897</v>
      </c>
      <c r="BS148" s="468">
        <f t="shared" si="540"/>
        <v>-563249.68598027085</v>
      </c>
      <c r="BT148" s="471">
        <f t="shared" si="540"/>
        <v>-1183536.837366251</v>
      </c>
      <c r="BU148" s="468">
        <f t="shared" si="540"/>
        <v>-644486.56154003402</v>
      </c>
      <c r="BV148" s="468">
        <f t="shared" si="540"/>
        <v>-632305.12230424082</v>
      </c>
      <c r="BW148" s="468">
        <f t="shared" si="540"/>
        <v>-661001.96507032542</v>
      </c>
      <c r="BX148" s="468">
        <f t="shared" si="540"/>
        <v>-700688.48128439067</v>
      </c>
      <c r="BY148" s="468">
        <f t="shared" si="540"/>
        <v>-659916.10074126883</v>
      </c>
      <c r="BZ148" s="468">
        <f t="shared" si="540"/>
        <v>-633437.57808952255</v>
      </c>
      <c r="CA148" s="468">
        <f t="shared" si="540"/>
        <v>-756779.38560742687</v>
      </c>
      <c r="CB148" s="468">
        <f t="shared" si="540"/>
        <v>-957171.92005957896</v>
      </c>
      <c r="CC148" s="468">
        <f t="shared" si="540"/>
        <v>-1029300.167958108</v>
      </c>
      <c r="CD148" s="468">
        <f t="shared" si="540"/>
        <v>-1095786.3551300752</v>
      </c>
      <c r="CE148" s="468">
        <f t="shared" si="540"/>
        <v>-1173377.3791707098</v>
      </c>
      <c r="CF148" s="471">
        <f t="shared" si="540"/>
        <v>-2280486.478058211</v>
      </c>
      <c r="CG148" s="468">
        <f t="shared" si="540"/>
        <v>-1064228.3270744875</v>
      </c>
      <c r="CH148" s="468">
        <f t="shared" si="540"/>
        <v>-1063961.26113377</v>
      </c>
      <c r="CI148" s="468">
        <f t="shared" si="540"/>
        <v>-1137126.3311603428</v>
      </c>
      <c r="CJ148" s="468">
        <f t="shared" si="540"/>
        <v>-1162749.8023721778</v>
      </c>
      <c r="CK148" s="468">
        <f t="shared" si="540"/>
        <v>-1195950.2803138141</v>
      </c>
      <c r="CL148" s="468">
        <f t="shared" si="540"/>
        <v>-1286466.1858434028</v>
      </c>
      <c r="CM148" s="468">
        <f t="shared" si="540"/>
        <v>-1266940.627389346</v>
      </c>
      <c r="CN148" s="468">
        <f t="shared" si="540"/>
        <v>-1241977.2428872227</v>
      </c>
      <c r="CO148" s="468">
        <f t="shared" si="540"/>
        <v>-1299410.9383926017</v>
      </c>
      <c r="CP148" s="468">
        <f t="shared" si="540"/>
        <v>-1268747.8772534009</v>
      </c>
      <c r="CQ148" s="468">
        <f t="shared" si="540"/>
        <v>-1051184.4214539635</v>
      </c>
      <c r="CR148" s="471">
        <f t="shared" si="540"/>
        <v>-3374801.5329777589</v>
      </c>
      <c r="CS148" s="468">
        <f t="shared" si="540"/>
        <v>-558907.18213163561</v>
      </c>
      <c r="CT148" s="468">
        <f t="shared" si="540"/>
        <v>-327690.59115611576</v>
      </c>
      <c r="CU148" s="468">
        <f t="shared" si="540"/>
        <v>-312126.99056376825</v>
      </c>
      <c r="CV148" s="468">
        <f t="shared" si="540"/>
        <v>4503.5309139083456</v>
      </c>
      <c r="CW148" s="468">
        <f t="shared" si="540"/>
        <v>401564.64664006326</v>
      </c>
      <c r="CX148" s="468">
        <f t="shared" ref="CX148:DD148" si="541">CX119-CX122+CX141+CX146</f>
        <v>471432.14408336458</v>
      </c>
      <c r="CY148" s="468">
        <f t="shared" si="541"/>
        <v>1015991.1718693314</v>
      </c>
      <c r="CZ148" s="468">
        <f t="shared" si="541"/>
        <v>1679983.2625449123</v>
      </c>
      <c r="DA148" s="468">
        <f t="shared" si="541"/>
        <v>1855902.1713336043</v>
      </c>
      <c r="DB148" s="468">
        <f t="shared" si="541"/>
        <v>2629722.7017886327</v>
      </c>
      <c r="DC148" s="468">
        <f t="shared" si="541"/>
        <v>3570256.142150227</v>
      </c>
      <c r="DD148" s="471">
        <f t="shared" si="541"/>
        <v>129876.74918635811</v>
      </c>
    </row>
    <row r="149" spans="3:108">
      <c r="D149" s="299"/>
      <c r="E149" s="362" t="s">
        <v>224</v>
      </c>
      <c r="I149" s="341"/>
      <c r="J149" s="472"/>
      <c r="K149" s="472"/>
      <c r="L149" s="472"/>
      <c r="M149" s="472"/>
      <c r="N149" s="472"/>
      <c r="O149" s="472"/>
      <c r="Q149" s="363">
        <f t="shared" ref="Q149:W149" si="542">IFERROR(Q148/Q37,"–")</f>
        <v>-3118.6842105263158</v>
      </c>
      <c r="R149" s="364">
        <f t="shared" si="542"/>
        <v>-6.7754901889424684</v>
      </c>
      <c r="S149" s="364">
        <f t="shared" si="542"/>
        <v>-1.8370545206090039</v>
      </c>
      <c r="T149" s="364">
        <f t="shared" si="542"/>
        <v>-1.1077102168911841</v>
      </c>
      <c r="U149" s="364">
        <f t="shared" si="542"/>
        <v>-0.99459996284175756</v>
      </c>
      <c r="V149" s="364">
        <f t="shared" si="542"/>
        <v>-0.47807475517445047</v>
      </c>
      <c r="W149" s="364">
        <f t="shared" si="542"/>
        <v>9.4281347204516183E-2</v>
      </c>
      <c r="Y149" s="363" t="str">
        <f t="shared" ref="Y149:BD149" si="543">IFERROR(Y148/Y37,"–")</f>
        <v>–</v>
      </c>
      <c r="Z149" s="363" t="str">
        <f t="shared" si="543"/>
        <v>–</v>
      </c>
      <c r="AA149" s="363" t="str">
        <f t="shared" si="543"/>
        <v>–</v>
      </c>
      <c r="AB149" s="363">
        <f t="shared" si="543"/>
        <v>-2540</v>
      </c>
      <c r="AC149" s="363">
        <f t="shared" si="543"/>
        <v>-5040</v>
      </c>
      <c r="AD149" s="363">
        <f t="shared" si="543"/>
        <v>-5065</v>
      </c>
      <c r="AE149" s="363">
        <f t="shared" si="543"/>
        <v>-6090</v>
      </c>
      <c r="AF149" s="363">
        <f t="shared" si="543"/>
        <v>-6090</v>
      </c>
      <c r="AG149" s="363">
        <f t="shared" si="543"/>
        <v>-3045</v>
      </c>
      <c r="AH149" s="363">
        <f t="shared" si="543"/>
        <v>-1947.5</v>
      </c>
      <c r="AI149" s="363">
        <f t="shared" si="543"/>
        <v>-1942.5</v>
      </c>
      <c r="AJ149" s="363">
        <f t="shared" si="543"/>
        <v>-1937.5</v>
      </c>
      <c r="AK149" s="365">
        <f t="shared" si="543"/>
        <v>-1941.2666666666667</v>
      </c>
      <c r="AL149" s="364">
        <f t="shared" si="543"/>
        <v>-776.43666666666661</v>
      </c>
      <c r="AM149" s="364">
        <f t="shared" si="543"/>
        <v>-485.22916666666663</v>
      </c>
      <c r="AN149" s="364">
        <f t="shared" si="543"/>
        <v>-161.64722222222221</v>
      </c>
      <c r="AO149" s="364">
        <f t="shared" si="543"/>
        <v>-53.783796296296295</v>
      </c>
      <c r="AP149" s="364">
        <f t="shared" si="543"/>
        <v>-17.828395061728394</v>
      </c>
      <c r="AQ149" s="364">
        <f t="shared" si="543"/>
        <v>-8.4916279761904754</v>
      </c>
      <c r="AR149" s="364">
        <f t="shared" si="543"/>
        <v>-8.0809272727272745</v>
      </c>
      <c r="AS149" s="364">
        <f t="shared" si="543"/>
        <v>-6.3858099593495936</v>
      </c>
      <c r="AT149" s="364">
        <f t="shared" si="543"/>
        <v>-4.7200849933598938</v>
      </c>
      <c r="AU149" s="364">
        <f t="shared" si="543"/>
        <v>-3.3704353467561523</v>
      </c>
      <c r="AV149" s="366">
        <f t="shared" si="543"/>
        <v>-4.0857992973210369</v>
      </c>
      <c r="AW149" s="364">
        <f t="shared" si="543"/>
        <v>-2.9263199017747512</v>
      </c>
      <c r="AX149" s="364">
        <f t="shared" si="543"/>
        <v>-2.9763657751435759</v>
      </c>
      <c r="AY149" s="364">
        <f t="shared" si="543"/>
        <v>-2.5608241281928308</v>
      </c>
      <c r="AZ149" s="364">
        <f t="shared" si="543"/>
        <v>-1.9655749532841322</v>
      </c>
      <c r="BA149" s="364">
        <f t="shared" si="543"/>
        <v>-1.4442014134897407</v>
      </c>
      <c r="BB149" s="364">
        <f t="shared" si="543"/>
        <v>-1.7541577913495814</v>
      </c>
      <c r="BC149" s="364">
        <f t="shared" si="543"/>
        <v>-1.6407034942581673</v>
      </c>
      <c r="BD149" s="364">
        <f t="shared" si="543"/>
        <v>-1.5366031060973955</v>
      </c>
      <c r="BE149" s="364">
        <f t="shared" ref="BE149:CJ149" si="544">IFERROR(BE148/BE37,"–")</f>
        <v>-1.4407510688141434</v>
      </c>
      <c r="BF149" s="364">
        <f t="shared" si="544"/>
        <v>-1.3522095815981301</v>
      </c>
      <c r="BG149" s="364">
        <f t="shared" si="544"/>
        <v>-1.416084709741414</v>
      </c>
      <c r="BH149" s="366">
        <f t="shared" si="544"/>
        <v>-2.6104670396874332</v>
      </c>
      <c r="BI149" s="364">
        <f t="shared" si="544"/>
        <v>-1.0738581743996052</v>
      </c>
      <c r="BJ149" s="364">
        <f t="shared" si="544"/>
        <v>-0.87697482839597607</v>
      </c>
      <c r="BK149" s="364">
        <f t="shared" si="544"/>
        <v>-0.77991521965290012</v>
      </c>
      <c r="BL149" s="364">
        <f t="shared" si="544"/>
        <v>-0.79168109531323161</v>
      </c>
      <c r="BM149" s="364">
        <f t="shared" si="544"/>
        <v>-0.80272575453272033</v>
      </c>
      <c r="BN149" s="364">
        <f t="shared" si="544"/>
        <v>-0.89982761772035991</v>
      </c>
      <c r="BO149" s="364">
        <f t="shared" si="544"/>
        <v>-0.95166082052274981</v>
      </c>
      <c r="BP149" s="364">
        <f t="shared" si="544"/>
        <v>-0.96479052626123241</v>
      </c>
      <c r="BQ149" s="364">
        <f t="shared" si="544"/>
        <v>-1.0410313948268777</v>
      </c>
      <c r="BR149" s="364">
        <f t="shared" si="544"/>
        <v>-1.0922682742876328</v>
      </c>
      <c r="BS149" s="364">
        <f t="shared" si="544"/>
        <v>-1.239805525275268</v>
      </c>
      <c r="BT149" s="366">
        <f t="shared" si="544"/>
        <v>-2.4513004907335905</v>
      </c>
      <c r="BU149" s="364">
        <f t="shared" si="544"/>
        <v>-1.1042499943111577</v>
      </c>
      <c r="BV149" s="364">
        <f t="shared" si="544"/>
        <v>-1.0235457041136988</v>
      </c>
      <c r="BW149" s="364">
        <f t="shared" si="544"/>
        <v>-1.0105290937374423</v>
      </c>
      <c r="BX149" s="364">
        <f t="shared" si="544"/>
        <v>-1.0197206557645369</v>
      </c>
      <c r="BY149" s="364">
        <f t="shared" si="544"/>
        <v>-0.80309588044335756</v>
      </c>
      <c r="BZ149" s="364">
        <f t="shared" si="544"/>
        <v>-0.67448271585376141</v>
      </c>
      <c r="CA149" s="364">
        <f t="shared" si="544"/>
        <v>-0.69902762549362663</v>
      </c>
      <c r="CB149" s="364">
        <f t="shared" si="544"/>
        <v>-1.0139526130282168</v>
      </c>
      <c r="CC149" s="364">
        <f t="shared" si="544"/>
        <v>-0.99066449397501566</v>
      </c>
      <c r="CD149" s="364">
        <f t="shared" si="544"/>
        <v>-0.95377774680723837</v>
      </c>
      <c r="CE149" s="364">
        <f t="shared" si="544"/>
        <v>-0.91932518575750088</v>
      </c>
      <c r="CF149" s="366">
        <f t="shared" si="544"/>
        <v>-1.5291823139991265</v>
      </c>
      <c r="CG149" s="364">
        <f t="shared" si="544"/>
        <v>-0.57181163848550953</v>
      </c>
      <c r="CH149" s="364">
        <f t="shared" si="544"/>
        <v>-0.52010662149986808</v>
      </c>
      <c r="CI149" s="364">
        <f t="shared" si="544"/>
        <v>-0.54517294309055031</v>
      </c>
      <c r="CJ149" s="364">
        <f t="shared" si="544"/>
        <v>-0.51323764855735454</v>
      </c>
      <c r="CK149" s="364">
        <f t="shared" ref="CK149:DD149" si="545">IFERROR(CK148/CK37,"–")</f>
        <v>-0.48293450880455763</v>
      </c>
      <c r="CL149" s="364">
        <f t="shared" si="545"/>
        <v>-0.50452209259948033</v>
      </c>
      <c r="CM149" s="364">
        <f t="shared" si="545"/>
        <v>-0.45121212722304876</v>
      </c>
      <c r="CN149" s="364">
        <f t="shared" si="545"/>
        <v>-0.39904063233607029</v>
      </c>
      <c r="CO149" s="364">
        <f t="shared" si="545"/>
        <v>-0.40473349199628156</v>
      </c>
      <c r="CP149" s="364">
        <f t="shared" si="545"/>
        <v>-0.35388151999657025</v>
      </c>
      <c r="CQ149" s="364">
        <f t="shared" si="545"/>
        <v>-0.25802474502248302</v>
      </c>
      <c r="CR149" s="366">
        <f t="shared" si="545"/>
        <v>-0.79255059593644184</v>
      </c>
      <c r="CS149" s="364">
        <f t="shared" si="545"/>
        <v>-0.11764828877009907</v>
      </c>
      <c r="CT149" s="364">
        <f t="shared" si="545"/>
        <v>-6.0271068351748662E-2</v>
      </c>
      <c r="CU149" s="364">
        <f t="shared" si="545"/>
        <v>-5.4867434929276773E-2</v>
      </c>
      <c r="CV149" s="364">
        <f t="shared" si="545"/>
        <v>6.8869760796371317E-4</v>
      </c>
      <c r="CW149" s="364">
        <f t="shared" si="545"/>
        <v>5.3210666913135238E-2</v>
      </c>
      <c r="CX149" s="364">
        <f t="shared" si="545"/>
        <v>5.9667368222221837E-2</v>
      </c>
      <c r="CY149" s="364">
        <f t="shared" si="545"/>
        <v>0.11101664584215885</v>
      </c>
      <c r="CZ149" s="364">
        <f t="shared" si="545"/>
        <v>0.15794913243209274</v>
      </c>
      <c r="DA149" s="364">
        <f t="shared" si="545"/>
        <v>0.16661166542632533</v>
      </c>
      <c r="DB149" s="364">
        <f t="shared" si="545"/>
        <v>0.20456610517865897</v>
      </c>
      <c r="DC149" s="364">
        <f t="shared" si="545"/>
        <v>0.23954809328860699</v>
      </c>
      <c r="DD149" s="366">
        <f t="shared" si="545"/>
        <v>8.4002573226156594E-3</v>
      </c>
    </row>
    <row r="150" spans="3:108">
      <c r="D150" s="299"/>
      <c r="I150" s="341"/>
      <c r="Q150" s="341"/>
      <c r="Y150" s="341"/>
      <c r="Z150" s="341"/>
      <c r="AA150" s="341"/>
      <c r="AB150" s="341"/>
      <c r="AC150" s="341"/>
      <c r="AD150" s="341"/>
      <c r="AE150" s="341"/>
      <c r="AF150" s="341"/>
      <c r="AG150" s="341"/>
      <c r="AH150" s="341"/>
      <c r="AI150" s="341"/>
      <c r="AJ150" s="341"/>
      <c r="AK150" s="342"/>
      <c r="AL150" s="300"/>
      <c r="AM150" s="300"/>
      <c r="AN150" s="300"/>
      <c r="AO150" s="300"/>
      <c r="AP150" s="300"/>
      <c r="AQ150" s="300"/>
      <c r="AR150" s="300"/>
      <c r="AS150" s="300"/>
      <c r="AT150" s="300"/>
      <c r="AU150" s="300"/>
      <c r="AV150" s="343"/>
      <c r="AW150" s="300"/>
      <c r="AX150" s="300"/>
      <c r="AY150" s="300"/>
      <c r="AZ150" s="300"/>
      <c r="BA150" s="300"/>
      <c r="BB150" s="300"/>
      <c r="BC150" s="300"/>
      <c r="BD150" s="300"/>
      <c r="BE150" s="300"/>
      <c r="BF150" s="300"/>
      <c r="BG150" s="300"/>
      <c r="BH150" s="343"/>
      <c r="BI150" s="300"/>
      <c r="BJ150" s="300"/>
      <c r="BK150" s="300"/>
      <c r="BL150" s="300"/>
      <c r="BM150" s="300"/>
      <c r="BN150" s="300"/>
      <c r="BO150" s="300"/>
      <c r="BP150" s="300"/>
      <c r="BQ150" s="300"/>
      <c r="BR150" s="300"/>
      <c r="BS150" s="300"/>
      <c r="BT150" s="343"/>
      <c r="BU150" s="300"/>
      <c r="BV150" s="300"/>
      <c r="BW150" s="300"/>
      <c r="BX150" s="300"/>
      <c r="BY150" s="300"/>
      <c r="BZ150" s="300"/>
      <c r="CA150" s="300"/>
      <c r="CB150" s="300"/>
      <c r="CC150" s="300"/>
      <c r="CD150" s="300"/>
      <c r="CE150" s="300"/>
      <c r="CF150" s="343"/>
      <c r="CG150" s="300"/>
      <c r="CH150" s="300"/>
      <c r="CI150" s="300"/>
      <c r="CJ150" s="300"/>
      <c r="CK150" s="300"/>
      <c r="CL150" s="300"/>
      <c r="CM150" s="300"/>
      <c r="CN150" s="300"/>
      <c r="CO150" s="300"/>
      <c r="CP150" s="300"/>
      <c r="CQ150" s="300"/>
      <c r="CR150" s="343"/>
      <c r="CS150" s="300"/>
      <c r="CT150" s="300"/>
      <c r="CU150" s="300"/>
      <c r="CV150" s="300"/>
      <c r="CW150" s="300"/>
      <c r="CX150" s="300"/>
      <c r="CY150" s="300"/>
      <c r="CZ150" s="300"/>
      <c r="DA150" s="300"/>
      <c r="DB150" s="300"/>
      <c r="DC150" s="300"/>
      <c r="DD150" s="343"/>
    </row>
    <row r="151" spans="3:108" ht="18">
      <c r="D151" s="299"/>
      <c r="E151" s="473" t="s">
        <v>162</v>
      </c>
      <c r="I151" s="341"/>
      <c r="Q151" s="341"/>
      <c r="Y151" s="341"/>
      <c r="Z151" s="341"/>
      <c r="AA151" s="341"/>
      <c r="AB151" s="341"/>
      <c r="AC151" s="341"/>
      <c r="AD151" s="341"/>
      <c r="AE151" s="341"/>
      <c r="AF151" s="341"/>
      <c r="AG151" s="341"/>
      <c r="AH151" s="341"/>
      <c r="AI151" s="341"/>
      <c r="AJ151" s="341"/>
      <c r="AK151" s="342"/>
      <c r="AL151" s="300"/>
      <c r="AM151" s="300"/>
      <c r="AN151" s="300"/>
      <c r="AO151" s="300"/>
      <c r="AP151" s="300"/>
      <c r="AQ151" s="300"/>
      <c r="AR151" s="300"/>
      <c r="AS151" s="300"/>
      <c r="AT151" s="300"/>
      <c r="AU151" s="300"/>
      <c r="AV151" s="343"/>
      <c r="AW151" s="300"/>
      <c r="AX151" s="300"/>
      <c r="AY151" s="300"/>
      <c r="AZ151" s="300"/>
      <c r="BA151" s="300"/>
      <c r="BB151" s="300"/>
      <c r="BC151" s="300"/>
      <c r="BD151" s="300"/>
      <c r="BE151" s="300"/>
      <c r="BF151" s="300"/>
      <c r="BG151" s="300"/>
      <c r="BH151" s="343"/>
      <c r="BI151" s="300"/>
      <c r="BJ151" s="300"/>
      <c r="BK151" s="300"/>
      <c r="BL151" s="300"/>
      <c r="BM151" s="300"/>
      <c r="BN151" s="300"/>
      <c r="BO151" s="300"/>
      <c r="BP151" s="300"/>
      <c r="BQ151" s="300"/>
      <c r="BR151" s="300"/>
      <c r="BS151" s="300"/>
      <c r="BT151" s="343"/>
      <c r="BU151" s="300"/>
      <c r="BV151" s="300"/>
      <c r="BW151" s="300"/>
      <c r="BX151" s="300"/>
      <c r="BY151" s="300"/>
      <c r="BZ151" s="300"/>
      <c r="CA151" s="300"/>
      <c r="CB151" s="300"/>
      <c r="CC151" s="300"/>
      <c r="CD151" s="300"/>
      <c r="CE151" s="300"/>
      <c r="CF151" s="343"/>
      <c r="CG151" s="300"/>
      <c r="CH151" s="300"/>
      <c r="CI151" s="300"/>
      <c r="CJ151" s="300"/>
      <c r="CK151" s="300"/>
      <c r="CL151" s="300"/>
      <c r="CM151" s="300"/>
      <c r="CN151" s="300"/>
      <c r="CO151" s="300"/>
      <c r="CP151" s="300"/>
      <c r="CQ151" s="300"/>
      <c r="CR151" s="343"/>
      <c r="CS151" s="300"/>
      <c r="CT151" s="300"/>
      <c r="CU151" s="300"/>
      <c r="CV151" s="300"/>
      <c r="CW151" s="300"/>
      <c r="CX151" s="300"/>
      <c r="CY151" s="300"/>
      <c r="CZ151" s="300"/>
      <c r="DA151" s="300"/>
      <c r="DB151" s="300"/>
      <c r="DC151" s="300"/>
      <c r="DD151" s="343"/>
    </row>
    <row r="152" spans="3:108">
      <c r="D152" s="299"/>
      <c r="E152" s="457" t="s">
        <v>219</v>
      </c>
      <c r="I152" s="529">
        <v>8500000</v>
      </c>
      <c r="J152" s="474"/>
      <c r="K152" s="474"/>
      <c r="L152" s="474"/>
      <c r="M152" s="474"/>
      <c r="N152" s="474"/>
      <c r="O152" s="474"/>
      <c r="Q152" s="346">
        <f>Y152</f>
        <v>9092550</v>
      </c>
      <c r="R152" s="347">
        <f>AK152</f>
        <v>8500000</v>
      </c>
      <c r="S152" s="347">
        <f>AW152</f>
        <v>6635559.6833333336</v>
      </c>
      <c r="T152" s="347">
        <f>BI152</f>
        <v>2441480.4058576282</v>
      </c>
      <c r="U152" s="347">
        <f>BU152</f>
        <v>17025976.798451271</v>
      </c>
      <c r="V152" s="347">
        <f>CG152</f>
        <v>10349019.30343738</v>
      </c>
      <c r="W152" s="347">
        <f>CS152</f>
        <v>13531254.475185091</v>
      </c>
      <c r="Y152" s="399">
        <f t="shared" ref="Y152:AI152" si="546">Y158-Y157-Y156</f>
        <v>9092550</v>
      </c>
      <c r="Z152" s="399">
        <f t="shared" si="546"/>
        <v>9080050</v>
      </c>
      <c r="AA152" s="399">
        <f t="shared" si="546"/>
        <v>9067450</v>
      </c>
      <c r="AB152" s="399">
        <f t="shared" si="546"/>
        <v>9042250</v>
      </c>
      <c r="AC152" s="399">
        <f t="shared" si="546"/>
        <v>9016850</v>
      </c>
      <c r="AD152" s="399">
        <f t="shared" si="546"/>
        <v>8966450</v>
      </c>
      <c r="AE152" s="399">
        <f t="shared" si="546"/>
        <v>8915800</v>
      </c>
      <c r="AF152" s="399">
        <f t="shared" si="546"/>
        <v>8854900</v>
      </c>
      <c r="AG152" s="399">
        <f t="shared" si="546"/>
        <v>8794000</v>
      </c>
      <c r="AH152" s="399">
        <f t="shared" si="546"/>
        <v>8733100</v>
      </c>
      <c r="AI152" s="399">
        <f t="shared" si="546"/>
        <v>8655200</v>
      </c>
      <c r="AJ152" s="399">
        <f>AJ158-AJ157-AJ156</f>
        <v>8577500</v>
      </c>
      <c r="AK152" s="400">
        <f>I152</f>
        <v>8500000</v>
      </c>
      <c r="AL152" s="401">
        <f t="shared" ref="AL152:BQ152" si="547">AK158</f>
        <v>8402697.5</v>
      </c>
      <c r="AM152" s="401">
        <f t="shared" si="547"/>
        <v>8305406.25</v>
      </c>
      <c r="AN152" s="401">
        <f t="shared" si="547"/>
        <v>8208126.25</v>
      </c>
      <c r="AO152" s="401">
        <f t="shared" si="547"/>
        <v>8110906.25</v>
      </c>
      <c r="AP152" s="401">
        <f t="shared" si="547"/>
        <v>8013866.25</v>
      </c>
      <c r="AQ152" s="401">
        <f t="shared" si="547"/>
        <v>7917366.25</v>
      </c>
      <c r="AR152" s="401">
        <f t="shared" si="547"/>
        <v>7822035.8499999996</v>
      </c>
      <c r="AS152" s="401">
        <f t="shared" si="547"/>
        <v>7644033.7833333332</v>
      </c>
      <c r="AT152" s="401">
        <f t="shared" si="547"/>
        <v>7434360.0499999998</v>
      </c>
      <c r="AU152" s="401">
        <f t="shared" si="547"/>
        <v>7197195.1166666662</v>
      </c>
      <c r="AV152" s="402">
        <f t="shared" si="547"/>
        <v>6945883.5166666666</v>
      </c>
      <c r="AW152" s="401">
        <f t="shared" si="547"/>
        <v>6635559.6833333336</v>
      </c>
      <c r="AX152" s="401">
        <f t="shared" si="547"/>
        <v>6373181.5166666666</v>
      </c>
      <c r="AY152" s="401">
        <f t="shared" si="547"/>
        <v>6072975.6333333328</v>
      </c>
      <c r="AZ152" s="401">
        <f t="shared" si="547"/>
        <v>5772054.7189999996</v>
      </c>
      <c r="BA152" s="401">
        <f t="shared" si="547"/>
        <v>5484685.9530466665</v>
      </c>
      <c r="BB152" s="401">
        <f t="shared" si="547"/>
        <v>5203156.0117742661</v>
      </c>
      <c r="BC152" s="401">
        <f t="shared" si="547"/>
        <v>4844521.3383430848</v>
      </c>
      <c r="BD152" s="401">
        <f t="shared" si="547"/>
        <v>4493356.1421099463</v>
      </c>
      <c r="BE152" s="401">
        <f t="shared" si="547"/>
        <v>4149676.5446588118</v>
      </c>
      <c r="BF152" s="401">
        <f t="shared" si="547"/>
        <v>3813498.9173257211</v>
      </c>
      <c r="BG152" s="401">
        <f t="shared" si="547"/>
        <v>3484839.8854670394</v>
      </c>
      <c r="BH152" s="402">
        <f t="shared" si="547"/>
        <v>3126849.6661391323</v>
      </c>
      <c r="BI152" s="401">
        <f t="shared" si="547"/>
        <v>2441480.4058576282</v>
      </c>
      <c r="BJ152" s="401">
        <f t="shared" si="547"/>
        <v>2131927.6143291653</v>
      </c>
      <c r="BK152" s="401">
        <f t="shared" si="547"/>
        <v>1840412.0151331699</v>
      </c>
      <c r="BL152" s="401">
        <f t="shared" si="547"/>
        <v>1541432.6879532547</v>
      </c>
      <c r="BM152" s="401">
        <f t="shared" si="547"/>
        <v>1229905.7622297411</v>
      </c>
      <c r="BN152" s="401">
        <f t="shared" si="547"/>
        <v>905848.50599175738</v>
      </c>
      <c r="BO152" s="401">
        <f t="shared" si="547"/>
        <v>20533395.199295681</v>
      </c>
      <c r="BP152" s="401">
        <f t="shared" si="547"/>
        <v>20131777.105026241</v>
      </c>
      <c r="BQ152" s="401">
        <f t="shared" si="547"/>
        <v>19716793.868995868</v>
      </c>
      <c r="BR152" s="401">
        <f t="shared" ref="BR152:CW152" si="548">BQ158</f>
        <v>19260584.87039613</v>
      </c>
      <c r="BS152" s="401">
        <f t="shared" si="548"/>
        <v>18773069.155131124</v>
      </c>
      <c r="BT152" s="402">
        <f t="shared" si="548"/>
        <v>18209665.302484188</v>
      </c>
      <c r="BU152" s="401">
        <f t="shared" si="548"/>
        <v>17025976.798451271</v>
      </c>
      <c r="BV152" s="401">
        <f t="shared" si="548"/>
        <v>16341971.903577903</v>
      </c>
      <c r="BW152" s="401">
        <f t="shared" si="548"/>
        <v>15670481.781273663</v>
      </c>
      <c r="BX152" s="401">
        <f t="shared" si="548"/>
        <v>14970628.149536671</v>
      </c>
      <c r="BY152" s="401">
        <f t="shared" si="548"/>
        <v>14231421.334918948</v>
      </c>
      <c r="BZ152" s="401">
        <f t="shared" si="548"/>
        <v>13533320.234177679</v>
      </c>
      <c r="CA152" s="401">
        <f t="shared" si="548"/>
        <v>12862030.989421491</v>
      </c>
      <c r="CB152" s="401">
        <f t="shared" si="548"/>
        <v>17067733.27048073</v>
      </c>
      <c r="CC152" s="401">
        <f t="shared" si="548"/>
        <v>16073376.350421151</v>
      </c>
      <c r="CD152" s="401">
        <f t="shared" si="548"/>
        <v>15007224.515796376</v>
      </c>
      <c r="CE152" s="401">
        <f t="shared" si="548"/>
        <v>13874919.827332968</v>
      </c>
      <c r="CF152" s="402">
        <f t="shared" si="548"/>
        <v>12665357.448162258</v>
      </c>
      <c r="CG152" s="401">
        <f t="shared" si="548"/>
        <v>10349019.30343738</v>
      </c>
      <c r="CH152" s="401">
        <f t="shared" si="548"/>
        <v>9249272.6430295594</v>
      </c>
      <c r="CI152" s="401">
        <f t="shared" si="548"/>
        <v>8150126.3818957899</v>
      </c>
      <c r="CJ152" s="401">
        <f t="shared" si="548"/>
        <v>6978148.3840687806</v>
      </c>
      <c r="CK152" s="401">
        <f t="shared" si="548"/>
        <v>5780880.2483632695</v>
      </c>
      <c r="CL152" s="401">
        <f t="shared" si="548"/>
        <v>4550744.9680494554</v>
      </c>
      <c r="CM152" s="401">
        <f t="shared" si="548"/>
        <v>3230427.1155393859</v>
      </c>
      <c r="CN152" s="401">
        <f t="shared" si="548"/>
        <v>1929968.1548167067</v>
      </c>
      <c r="CO152" s="401">
        <f t="shared" si="548"/>
        <v>20654805.911929484</v>
      </c>
      <c r="CP152" s="401">
        <f t="shared" si="548"/>
        <v>19322543.306870215</v>
      </c>
      <c r="CQ152" s="401">
        <f t="shared" si="548"/>
        <v>18021277.096283481</v>
      </c>
      <c r="CR152" s="402">
        <f t="shared" si="548"/>
        <v>16937907.674829517</v>
      </c>
      <c r="CS152" s="401">
        <f t="shared" si="548"/>
        <v>13531254.475185091</v>
      </c>
      <c r="CT152" s="401">
        <f t="shared" si="548"/>
        <v>12940828.959720122</v>
      </c>
      <c r="CU152" s="401">
        <f t="shared" si="548"/>
        <v>12581953.368564006</v>
      </c>
      <c r="CV152" s="401">
        <f t="shared" si="548"/>
        <v>12238974.711333571</v>
      </c>
      <c r="CW152" s="401">
        <f t="shared" si="548"/>
        <v>12212959.908914145</v>
      </c>
      <c r="CX152" s="401">
        <f t="shared" ref="CX152:DD152" si="549">CW158</f>
        <v>12584339.555554207</v>
      </c>
      <c r="CY152" s="401">
        <f t="shared" si="549"/>
        <v>13025920.032970905</v>
      </c>
      <c r="CZ152" s="401">
        <f t="shared" si="549"/>
        <v>14012392.871506903</v>
      </c>
      <c r="DA152" s="401">
        <f t="shared" si="549"/>
        <v>15663191.134051815</v>
      </c>
      <c r="DB152" s="401">
        <f t="shared" si="549"/>
        <v>17490241.638718754</v>
      </c>
      <c r="DC152" s="401">
        <f t="shared" si="549"/>
        <v>20091446.007174052</v>
      </c>
      <c r="DD152" s="402">
        <f t="shared" si="549"/>
        <v>23633517.149324279</v>
      </c>
    </row>
    <row r="153" spans="3:108">
      <c r="D153" s="299"/>
      <c r="E153" s="475" t="s">
        <v>37</v>
      </c>
      <c r="I153" s="341"/>
      <c r="Q153" s="346">
        <f t="shared" ref="Q153:Q156" si="550">SUM(Y153:AJ153)</f>
        <v>-592550</v>
      </c>
      <c r="R153" s="347">
        <f>SUM(AK153:AV153)</f>
        <v>-1861735.3166666667</v>
      </c>
      <c r="S153" s="347">
        <f>SUM(AW153:BH153)</f>
        <v>-4191734.2774757035</v>
      </c>
      <c r="T153" s="347">
        <f>SUM(BI153:BT153)</f>
        <v>-5413518.6074063629</v>
      </c>
      <c r="U153" s="347">
        <f>SUM(BU153:CF153)</f>
        <v>-11224737.495013893</v>
      </c>
      <c r="V153" s="347">
        <f>SUM(CG153:CR153)</f>
        <v>-16413544.828252289</v>
      </c>
      <c r="W153" s="347">
        <f>SUM(CS153:DD153)</f>
        <v>10560507.756658882</v>
      </c>
      <c r="X153" s="434"/>
      <c r="Y153" s="399">
        <f t="shared" ref="Y153:BD153" si="551">Y148</f>
        <v>-12500</v>
      </c>
      <c r="Z153" s="399">
        <f t="shared" si="551"/>
        <v>-12600</v>
      </c>
      <c r="AA153" s="399">
        <f t="shared" si="551"/>
        <v>-25200</v>
      </c>
      <c r="AB153" s="399">
        <f t="shared" si="551"/>
        <v>-25400</v>
      </c>
      <c r="AC153" s="399">
        <f t="shared" si="551"/>
        <v>-50400</v>
      </c>
      <c r="AD153" s="399">
        <f t="shared" si="551"/>
        <v>-50650</v>
      </c>
      <c r="AE153" s="399">
        <f t="shared" si="551"/>
        <v>-60900</v>
      </c>
      <c r="AF153" s="399">
        <f t="shared" si="551"/>
        <v>-60900</v>
      </c>
      <c r="AG153" s="399">
        <f t="shared" si="551"/>
        <v>-60900</v>
      </c>
      <c r="AH153" s="399">
        <f t="shared" si="551"/>
        <v>-77900</v>
      </c>
      <c r="AI153" s="399">
        <f t="shared" si="551"/>
        <v>-77700</v>
      </c>
      <c r="AJ153" s="399">
        <f t="shared" si="551"/>
        <v>-77500</v>
      </c>
      <c r="AK153" s="400">
        <f t="shared" si="551"/>
        <v>-97063.333333333328</v>
      </c>
      <c r="AL153" s="401">
        <f t="shared" si="551"/>
        <v>-97054.583333333328</v>
      </c>
      <c r="AM153" s="401">
        <f t="shared" si="551"/>
        <v>-97045.833333333328</v>
      </c>
      <c r="AN153" s="401">
        <f t="shared" si="551"/>
        <v>-96988.333333333328</v>
      </c>
      <c r="AO153" s="401">
        <f t="shared" si="551"/>
        <v>-96810.833333333328</v>
      </c>
      <c r="AP153" s="401">
        <f t="shared" si="551"/>
        <v>-96273.333333333328</v>
      </c>
      <c r="AQ153" s="401">
        <f t="shared" si="551"/>
        <v>-95106.233333333323</v>
      </c>
      <c r="AR153" s="401">
        <f t="shared" si="551"/>
        <v>-177780.40000000002</v>
      </c>
      <c r="AS153" s="401">
        <f t="shared" si="551"/>
        <v>-209454.56666666668</v>
      </c>
      <c r="AT153" s="401">
        <f t="shared" si="551"/>
        <v>-236948.26666666669</v>
      </c>
      <c r="AU153" s="401">
        <f t="shared" si="551"/>
        <v>-251097.43333333335</v>
      </c>
      <c r="AV153" s="402">
        <f t="shared" si="551"/>
        <v>-310112.16666666669</v>
      </c>
      <c r="AW153" s="401">
        <f t="shared" si="551"/>
        <v>-262169</v>
      </c>
      <c r="AX153" s="401">
        <f t="shared" si="551"/>
        <v>-299999.21666666662</v>
      </c>
      <c r="AY153" s="401">
        <f t="shared" si="551"/>
        <v>-300716.74766666663</v>
      </c>
      <c r="AZ153" s="401">
        <f t="shared" si="551"/>
        <v>-287167.09928666661</v>
      </c>
      <c r="BA153" s="401">
        <f t="shared" si="551"/>
        <v>-281330.77460573328</v>
      </c>
      <c r="BB153" s="401">
        <f t="shared" si="551"/>
        <v>-358438.00676451466</v>
      </c>
      <c r="BC153" s="401">
        <f t="shared" si="551"/>
        <v>-350971.02956647158</v>
      </c>
      <c r="BD153" s="401">
        <f t="shared" si="551"/>
        <v>-343487.93078446767</v>
      </c>
      <c r="BE153" s="401">
        <f t="shared" ref="BE153:CJ153" si="552">BE148</f>
        <v>-335988.46066642372</v>
      </c>
      <c r="BF153" s="401">
        <f t="shared" si="552"/>
        <v>-328472.36519201478</v>
      </c>
      <c r="BG153" s="401">
        <f t="shared" si="552"/>
        <v>-357806.05266124051</v>
      </c>
      <c r="BH153" s="402">
        <f t="shared" si="552"/>
        <v>-685187.59361483774</v>
      </c>
      <c r="BI153" s="401">
        <f t="shared" si="552"/>
        <v>-309373.62486179627</v>
      </c>
      <c r="BJ153" s="401">
        <f t="shared" si="552"/>
        <v>-291338.93252932857</v>
      </c>
      <c r="BK153" s="401">
        <f t="shared" si="552"/>
        <v>-298805.16051324847</v>
      </c>
      <c r="BL153" s="401">
        <f t="shared" si="552"/>
        <v>-311355.25905684679</v>
      </c>
      <c r="BM153" s="401">
        <f t="shared" si="552"/>
        <v>-323888.08957131708</v>
      </c>
      <c r="BN153" s="401">
        <f t="shared" si="552"/>
        <v>-372286.64002941002</v>
      </c>
      <c r="BO153" s="401">
        <f t="shared" si="552"/>
        <v>-401453.92760277278</v>
      </c>
      <c r="BP153" s="401">
        <f t="shared" si="552"/>
        <v>-414821.5693637089</v>
      </c>
      <c r="BQ153" s="401">
        <f t="shared" si="552"/>
        <v>-456049.83193307271</v>
      </c>
      <c r="BR153" s="401">
        <f t="shared" si="552"/>
        <v>-487359.04859833897</v>
      </c>
      <c r="BS153" s="401">
        <f t="shared" si="552"/>
        <v>-563249.68598027085</v>
      </c>
      <c r="BT153" s="402">
        <f t="shared" si="552"/>
        <v>-1183536.837366251</v>
      </c>
      <c r="BU153" s="401">
        <f t="shared" si="552"/>
        <v>-644486.56154003402</v>
      </c>
      <c r="BV153" s="401">
        <f t="shared" si="552"/>
        <v>-632305.12230424082</v>
      </c>
      <c r="BW153" s="401">
        <f t="shared" si="552"/>
        <v>-661001.96507032542</v>
      </c>
      <c r="BX153" s="401">
        <f t="shared" si="552"/>
        <v>-700688.48128439067</v>
      </c>
      <c r="BY153" s="401">
        <f t="shared" si="552"/>
        <v>-659916.10074126883</v>
      </c>
      <c r="BZ153" s="401">
        <f t="shared" si="552"/>
        <v>-633437.57808952255</v>
      </c>
      <c r="CA153" s="401">
        <f t="shared" si="552"/>
        <v>-756779.38560742687</v>
      </c>
      <c r="CB153" s="401">
        <f t="shared" si="552"/>
        <v>-957171.92005957896</v>
      </c>
      <c r="CC153" s="401">
        <f t="shared" si="552"/>
        <v>-1029300.167958108</v>
      </c>
      <c r="CD153" s="401">
        <f t="shared" si="552"/>
        <v>-1095786.3551300752</v>
      </c>
      <c r="CE153" s="401">
        <f t="shared" si="552"/>
        <v>-1173377.3791707098</v>
      </c>
      <c r="CF153" s="402">
        <f t="shared" si="552"/>
        <v>-2280486.478058211</v>
      </c>
      <c r="CG153" s="401">
        <f t="shared" si="552"/>
        <v>-1064228.3270744875</v>
      </c>
      <c r="CH153" s="401">
        <f t="shared" si="552"/>
        <v>-1063961.26113377</v>
      </c>
      <c r="CI153" s="401">
        <f t="shared" si="552"/>
        <v>-1137126.3311603428</v>
      </c>
      <c r="CJ153" s="401">
        <f t="shared" si="552"/>
        <v>-1162749.8023721778</v>
      </c>
      <c r="CK153" s="401">
        <f t="shared" ref="CK153:DD153" si="553">CK148</f>
        <v>-1195950.2803138141</v>
      </c>
      <c r="CL153" s="401">
        <f t="shared" si="553"/>
        <v>-1286466.1858434028</v>
      </c>
      <c r="CM153" s="401">
        <f t="shared" si="553"/>
        <v>-1266940.627389346</v>
      </c>
      <c r="CN153" s="401">
        <f t="shared" si="553"/>
        <v>-1241977.2428872227</v>
      </c>
      <c r="CO153" s="401">
        <f t="shared" si="553"/>
        <v>-1299410.9383926017</v>
      </c>
      <c r="CP153" s="401">
        <f t="shared" si="553"/>
        <v>-1268747.8772534009</v>
      </c>
      <c r="CQ153" s="401">
        <f t="shared" si="553"/>
        <v>-1051184.4214539635</v>
      </c>
      <c r="CR153" s="402">
        <f t="shared" si="553"/>
        <v>-3374801.5329777589</v>
      </c>
      <c r="CS153" s="401">
        <f t="shared" si="553"/>
        <v>-558907.18213163561</v>
      </c>
      <c r="CT153" s="401">
        <f t="shared" si="553"/>
        <v>-327690.59115611576</v>
      </c>
      <c r="CU153" s="401">
        <f t="shared" si="553"/>
        <v>-312126.99056376825</v>
      </c>
      <c r="CV153" s="401">
        <f t="shared" si="553"/>
        <v>4503.5309139083456</v>
      </c>
      <c r="CW153" s="401">
        <f t="shared" si="553"/>
        <v>401564.64664006326</v>
      </c>
      <c r="CX153" s="401">
        <f t="shared" si="553"/>
        <v>471432.14408336458</v>
      </c>
      <c r="CY153" s="401">
        <f t="shared" si="553"/>
        <v>1015991.1718693314</v>
      </c>
      <c r="CZ153" s="401">
        <f t="shared" si="553"/>
        <v>1679983.2625449123</v>
      </c>
      <c r="DA153" s="401">
        <f t="shared" si="553"/>
        <v>1855902.1713336043</v>
      </c>
      <c r="DB153" s="401">
        <f t="shared" si="553"/>
        <v>2629722.7017886327</v>
      </c>
      <c r="DC153" s="401">
        <f t="shared" si="553"/>
        <v>3570256.142150227</v>
      </c>
      <c r="DD153" s="402">
        <f t="shared" si="553"/>
        <v>129876.74918635811</v>
      </c>
    </row>
    <row r="154" spans="3:108">
      <c r="D154" s="299"/>
      <c r="E154" s="475" t="s">
        <v>364</v>
      </c>
      <c r="I154" s="341"/>
      <c r="Q154" s="346">
        <f t="shared" si="550"/>
        <v>0</v>
      </c>
      <c r="R154" s="347">
        <f>SUM(AK154:AV154)</f>
        <v>895.00000000000011</v>
      </c>
      <c r="S154" s="347">
        <f>SUM(AW154:BH154)</f>
        <v>1255</v>
      </c>
      <c r="T154" s="347">
        <f>SUM(BI154:BT154)</f>
        <v>1614.9999999999998</v>
      </c>
      <c r="U154" s="347">
        <f>SUM(BU154:CF154)</f>
        <v>27780</v>
      </c>
      <c r="V154" s="347">
        <f>SUM(CG154:CR154)</f>
        <v>75779.999999999985</v>
      </c>
      <c r="W154" s="347">
        <f>SUM(CS154:DD154)</f>
        <v>123780</v>
      </c>
      <c r="X154" s="434"/>
      <c r="Y154" s="399">
        <f t="shared" ref="Y154:BD154" si="554">-Y141</f>
        <v>0</v>
      </c>
      <c r="Z154" s="399">
        <f t="shared" si="554"/>
        <v>0</v>
      </c>
      <c r="AA154" s="399">
        <f t="shared" si="554"/>
        <v>0</v>
      </c>
      <c r="AB154" s="399">
        <f t="shared" si="554"/>
        <v>0</v>
      </c>
      <c r="AC154" s="399">
        <f t="shared" si="554"/>
        <v>0</v>
      </c>
      <c r="AD154" s="399">
        <f t="shared" si="554"/>
        <v>0</v>
      </c>
      <c r="AE154" s="399">
        <f t="shared" si="554"/>
        <v>0</v>
      </c>
      <c r="AF154" s="399">
        <f t="shared" si="554"/>
        <v>0</v>
      </c>
      <c r="AG154" s="399">
        <f t="shared" si="554"/>
        <v>0</v>
      </c>
      <c r="AH154" s="399">
        <f t="shared" si="554"/>
        <v>0</v>
      </c>
      <c r="AI154" s="399">
        <f t="shared" si="554"/>
        <v>0</v>
      </c>
      <c r="AJ154" s="399">
        <f t="shared" si="554"/>
        <v>0</v>
      </c>
      <c r="AK154" s="400">
        <f t="shared" si="554"/>
        <v>60.833333333333329</v>
      </c>
      <c r="AL154" s="401">
        <f t="shared" si="554"/>
        <v>63.333333333333329</v>
      </c>
      <c r="AM154" s="401">
        <f t="shared" si="554"/>
        <v>65.833333333333329</v>
      </c>
      <c r="AN154" s="401">
        <f t="shared" si="554"/>
        <v>68.333333333333329</v>
      </c>
      <c r="AO154" s="401">
        <f t="shared" si="554"/>
        <v>70.833333333333329</v>
      </c>
      <c r="AP154" s="401">
        <f t="shared" si="554"/>
        <v>73.333333333333329</v>
      </c>
      <c r="AQ154" s="401">
        <f t="shared" si="554"/>
        <v>75.833333333333329</v>
      </c>
      <c r="AR154" s="401">
        <f t="shared" si="554"/>
        <v>78.333333333333329</v>
      </c>
      <c r="AS154" s="401">
        <f t="shared" si="554"/>
        <v>80.833333333333329</v>
      </c>
      <c r="AT154" s="401">
        <f t="shared" si="554"/>
        <v>83.333333333333329</v>
      </c>
      <c r="AU154" s="401">
        <f t="shared" si="554"/>
        <v>85.833333333333329</v>
      </c>
      <c r="AV154" s="402">
        <f t="shared" si="554"/>
        <v>88.333333333333329</v>
      </c>
      <c r="AW154" s="401">
        <f t="shared" si="554"/>
        <v>90.833333333333329</v>
      </c>
      <c r="AX154" s="401">
        <f t="shared" si="554"/>
        <v>93.333333333333329</v>
      </c>
      <c r="AY154" s="401">
        <f t="shared" si="554"/>
        <v>95.833333333333329</v>
      </c>
      <c r="AZ154" s="401">
        <f t="shared" si="554"/>
        <v>98.333333333333329</v>
      </c>
      <c r="BA154" s="401">
        <f t="shared" si="554"/>
        <v>100.83333333333333</v>
      </c>
      <c r="BB154" s="401">
        <f t="shared" si="554"/>
        <v>103.33333333333334</v>
      </c>
      <c r="BC154" s="401">
        <f t="shared" si="554"/>
        <v>105.83333333333334</v>
      </c>
      <c r="BD154" s="401">
        <f t="shared" si="554"/>
        <v>108.33333333333334</v>
      </c>
      <c r="BE154" s="401">
        <f t="shared" ref="BE154:CJ154" si="555">-BE141</f>
        <v>110.83333333333334</v>
      </c>
      <c r="BF154" s="401">
        <f t="shared" si="555"/>
        <v>113.33333333333334</v>
      </c>
      <c r="BG154" s="401">
        <f t="shared" si="555"/>
        <v>115.83333333333334</v>
      </c>
      <c r="BH154" s="402">
        <f t="shared" si="555"/>
        <v>118.33333333333334</v>
      </c>
      <c r="BI154" s="401">
        <f t="shared" si="555"/>
        <v>120.83333333333334</v>
      </c>
      <c r="BJ154" s="401">
        <f t="shared" si="555"/>
        <v>123.33333333333334</v>
      </c>
      <c r="BK154" s="401">
        <f t="shared" si="555"/>
        <v>125.83333333333334</v>
      </c>
      <c r="BL154" s="401">
        <f t="shared" si="555"/>
        <v>128.33333333333334</v>
      </c>
      <c r="BM154" s="401">
        <f t="shared" si="555"/>
        <v>130.83333333333334</v>
      </c>
      <c r="BN154" s="401">
        <f t="shared" si="555"/>
        <v>133.33333333333334</v>
      </c>
      <c r="BO154" s="401">
        <f t="shared" si="555"/>
        <v>135.83333333333334</v>
      </c>
      <c r="BP154" s="401">
        <f t="shared" si="555"/>
        <v>138.33333333333334</v>
      </c>
      <c r="BQ154" s="401">
        <f t="shared" si="555"/>
        <v>140.83333333333334</v>
      </c>
      <c r="BR154" s="401">
        <f t="shared" si="555"/>
        <v>143.33333333333334</v>
      </c>
      <c r="BS154" s="401">
        <f t="shared" si="555"/>
        <v>145.83333333333334</v>
      </c>
      <c r="BT154" s="402">
        <f t="shared" si="555"/>
        <v>148.33333333333334</v>
      </c>
      <c r="BU154" s="401">
        <f t="shared" si="555"/>
        <v>481.66666666666669</v>
      </c>
      <c r="BV154" s="401">
        <f t="shared" si="555"/>
        <v>815</v>
      </c>
      <c r="BW154" s="401">
        <f t="shared" si="555"/>
        <v>1148.3333333333333</v>
      </c>
      <c r="BX154" s="401">
        <f t="shared" si="555"/>
        <v>1481.6666666666667</v>
      </c>
      <c r="BY154" s="401">
        <f t="shared" si="555"/>
        <v>1815</v>
      </c>
      <c r="BZ154" s="401">
        <f t="shared" si="555"/>
        <v>2148.3333333333335</v>
      </c>
      <c r="CA154" s="401">
        <f t="shared" si="555"/>
        <v>2481.6666666666665</v>
      </c>
      <c r="CB154" s="401">
        <f t="shared" si="555"/>
        <v>2815</v>
      </c>
      <c r="CC154" s="401">
        <f t="shared" si="555"/>
        <v>3148.3333333333335</v>
      </c>
      <c r="CD154" s="401">
        <f t="shared" si="555"/>
        <v>3481.6666666666665</v>
      </c>
      <c r="CE154" s="401">
        <f t="shared" si="555"/>
        <v>3815</v>
      </c>
      <c r="CF154" s="402">
        <f t="shared" si="555"/>
        <v>4148.333333333333</v>
      </c>
      <c r="CG154" s="401">
        <f t="shared" si="555"/>
        <v>4481.666666666667</v>
      </c>
      <c r="CH154" s="401">
        <f t="shared" si="555"/>
        <v>4815</v>
      </c>
      <c r="CI154" s="401">
        <f t="shared" si="555"/>
        <v>5148.333333333333</v>
      </c>
      <c r="CJ154" s="401">
        <f t="shared" si="555"/>
        <v>5481.666666666667</v>
      </c>
      <c r="CK154" s="401">
        <f t="shared" ref="CK154:DD154" si="556">-CK141</f>
        <v>5815</v>
      </c>
      <c r="CL154" s="401">
        <f t="shared" si="556"/>
        <v>6148.333333333333</v>
      </c>
      <c r="CM154" s="401">
        <f t="shared" si="556"/>
        <v>6481.666666666667</v>
      </c>
      <c r="CN154" s="401">
        <f t="shared" si="556"/>
        <v>6815</v>
      </c>
      <c r="CO154" s="401">
        <f t="shared" si="556"/>
        <v>7148.333333333333</v>
      </c>
      <c r="CP154" s="401">
        <f t="shared" si="556"/>
        <v>7481.666666666667</v>
      </c>
      <c r="CQ154" s="401">
        <f t="shared" si="556"/>
        <v>7815</v>
      </c>
      <c r="CR154" s="402">
        <f t="shared" si="556"/>
        <v>8148.333333333333</v>
      </c>
      <c r="CS154" s="401">
        <f t="shared" si="556"/>
        <v>8481.6666666666661</v>
      </c>
      <c r="CT154" s="401">
        <f t="shared" si="556"/>
        <v>8815</v>
      </c>
      <c r="CU154" s="401">
        <f t="shared" si="556"/>
        <v>9148.3333333333339</v>
      </c>
      <c r="CV154" s="401">
        <f t="shared" si="556"/>
        <v>9481.6666666666661</v>
      </c>
      <c r="CW154" s="401">
        <f t="shared" si="556"/>
        <v>9815</v>
      </c>
      <c r="CX154" s="401">
        <f t="shared" si="556"/>
        <v>10148.333333333334</v>
      </c>
      <c r="CY154" s="401">
        <f t="shared" si="556"/>
        <v>10481.666666666666</v>
      </c>
      <c r="CZ154" s="401">
        <f t="shared" si="556"/>
        <v>10815</v>
      </c>
      <c r="DA154" s="401">
        <f t="shared" si="556"/>
        <v>11148.333333333334</v>
      </c>
      <c r="DB154" s="401">
        <f t="shared" si="556"/>
        <v>11481.666666666666</v>
      </c>
      <c r="DC154" s="401">
        <f t="shared" si="556"/>
        <v>11815</v>
      </c>
      <c r="DD154" s="402">
        <f t="shared" si="556"/>
        <v>12148.333333333334</v>
      </c>
    </row>
    <row r="155" spans="3:108">
      <c r="D155" s="299"/>
      <c r="E155" s="475" t="s">
        <v>220</v>
      </c>
      <c r="I155" s="341"/>
      <c r="Q155" s="346">
        <f t="shared" si="550"/>
        <v>0</v>
      </c>
      <c r="R155" s="476">
        <f>SUM(AK155:AV155)</f>
        <v>-3600</v>
      </c>
      <c r="S155" s="476">
        <f>SUM(AW155:BH155)</f>
        <v>-3600</v>
      </c>
      <c r="T155" s="476">
        <f>SUM(BI155:BT155)</f>
        <v>-3600</v>
      </c>
      <c r="U155" s="476">
        <f>SUM(BU155:CF155)</f>
        <v>-480000</v>
      </c>
      <c r="V155" s="476">
        <f>SUM(CG155:CR155)</f>
        <v>-480000</v>
      </c>
      <c r="W155" s="476">
        <f>SUM(CS155:DD155)</f>
        <v>-480000</v>
      </c>
      <c r="X155" s="477"/>
      <c r="Y155" s="478">
        <f t="shared" ref="Y155:BD155" si="557">-Y131</f>
        <v>0</v>
      </c>
      <c r="Z155" s="478">
        <f t="shared" si="557"/>
        <v>0</v>
      </c>
      <c r="AA155" s="478">
        <f t="shared" si="557"/>
        <v>0</v>
      </c>
      <c r="AB155" s="478">
        <f t="shared" si="557"/>
        <v>0</v>
      </c>
      <c r="AC155" s="478">
        <f t="shared" si="557"/>
        <v>0</v>
      </c>
      <c r="AD155" s="478">
        <f t="shared" si="557"/>
        <v>0</v>
      </c>
      <c r="AE155" s="478">
        <f t="shared" si="557"/>
        <v>0</v>
      </c>
      <c r="AF155" s="478">
        <f t="shared" si="557"/>
        <v>0</v>
      </c>
      <c r="AG155" s="478">
        <f t="shared" si="557"/>
        <v>0</v>
      </c>
      <c r="AH155" s="478">
        <f t="shared" si="557"/>
        <v>0</v>
      </c>
      <c r="AI155" s="478">
        <f t="shared" si="557"/>
        <v>0</v>
      </c>
      <c r="AJ155" s="478">
        <f t="shared" si="557"/>
        <v>0</v>
      </c>
      <c r="AK155" s="479">
        <f t="shared" si="557"/>
        <v>-300</v>
      </c>
      <c r="AL155" s="480">
        <f t="shared" si="557"/>
        <v>-300</v>
      </c>
      <c r="AM155" s="480">
        <f t="shared" si="557"/>
        <v>-300</v>
      </c>
      <c r="AN155" s="480">
        <f t="shared" si="557"/>
        <v>-300</v>
      </c>
      <c r="AO155" s="480">
        <f t="shared" si="557"/>
        <v>-300</v>
      </c>
      <c r="AP155" s="480">
        <f t="shared" si="557"/>
        <v>-300</v>
      </c>
      <c r="AQ155" s="480">
        <f t="shared" si="557"/>
        <v>-300</v>
      </c>
      <c r="AR155" s="480">
        <f t="shared" si="557"/>
        <v>-300</v>
      </c>
      <c r="AS155" s="480">
        <f t="shared" si="557"/>
        <v>-300</v>
      </c>
      <c r="AT155" s="480">
        <f t="shared" si="557"/>
        <v>-300</v>
      </c>
      <c r="AU155" s="480">
        <f t="shared" si="557"/>
        <v>-300</v>
      </c>
      <c r="AV155" s="481">
        <f t="shared" si="557"/>
        <v>-300</v>
      </c>
      <c r="AW155" s="480">
        <f t="shared" si="557"/>
        <v>-300</v>
      </c>
      <c r="AX155" s="480">
        <f t="shared" si="557"/>
        <v>-300</v>
      </c>
      <c r="AY155" s="480">
        <f t="shared" si="557"/>
        <v>-300</v>
      </c>
      <c r="AZ155" s="480">
        <f t="shared" si="557"/>
        <v>-300</v>
      </c>
      <c r="BA155" s="480">
        <f t="shared" si="557"/>
        <v>-300</v>
      </c>
      <c r="BB155" s="480">
        <f t="shared" si="557"/>
        <v>-300</v>
      </c>
      <c r="BC155" s="480">
        <f t="shared" si="557"/>
        <v>-300</v>
      </c>
      <c r="BD155" s="480">
        <f t="shared" si="557"/>
        <v>-300</v>
      </c>
      <c r="BE155" s="480">
        <f t="shared" ref="BE155:CJ155" si="558">-BE131</f>
        <v>-300</v>
      </c>
      <c r="BF155" s="480">
        <f t="shared" si="558"/>
        <v>-300</v>
      </c>
      <c r="BG155" s="480">
        <f t="shared" si="558"/>
        <v>-300</v>
      </c>
      <c r="BH155" s="481">
        <f t="shared" si="558"/>
        <v>-300</v>
      </c>
      <c r="BI155" s="480">
        <f t="shared" si="558"/>
        <v>-300</v>
      </c>
      <c r="BJ155" s="480">
        <f t="shared" si="558"/>
        <v>-300</v>
      </c>
      <c r="BK155" s="480">
        <f t="shared" si="558"/>
        <v>-300</v>
      </c>
      <c r="BL155" s="480">
        <f t="shared" si="558"/>
        <v>-300</v>
      </c>
      <c r="BM155" s="480">
        <f t="shared" si="558"/>
        <v>-300</v>
      </c>
      <c r="BN155" s="480">
        <f t="shared" si="558"/>
        <v>-300</v>
      </c>
      <c r="BO155" s="480">
        <f t="shared" si="558"/>
        <v>-300</v>
      </c>
      <c r="BP155" s="480">
        <f t="shared" si="558"/>
        <v>-300</v>
      </c>
      <c r="BQ155" s="480">
        <f t="shared" si="558"/>
        <v>-300</v>
      </c>
      <c r="BR155" s="480">
        <f t="shared" si="558"/>
        <v>-300</v>
      </c>
      <c r="BS155" s="480">
        <f t="shared" si="558"/>
        <v>-300</v>
      </c>
      <c r="BT155" s="481">
        <f t="shared" si="558"/>
        <v>-300</v>
      </c>
      <c r="BU155" s="480">
        <f t="shared" si="558"/>
        <v>-40000</v>
      </c>
      <c r="BV155" s="480">
        <f t="shared" si="558"/>
        <v>-40000</v>
      </c>
      <c r="BW155" s="480">
        <f t="shared" si="558"/>
        <v>-40000</v>
      </c>
      <c r="BX155" s="480">
        <f t="shared" si="558"/>
        <v>-40000</v>
      </c>
      <c r="BY155" s="480">
        <f t="shared" si="558"/>
        <v>-40000</v>
      </c>
      <c r="BZ155" s="480">
        <f t="shared" si="558"/>
        <v>-40000</v>
      </c>
      <c r="CA155" s="480">
        <f t="shared" si="558"/>
        <v>-40000</v>
      </c>
      <c r="CB155" s="480">
        <f t="shared" si="558"/>
        <v>-40000</v>
      </c>
      <c r="CC155" s="480">
        <f t="shared" si="558"/>
        <v>-40000</v>
      </c>
      <c r="CD155" s="480">
        <f t="shared" si="558"/>
        <v>-40000</v>
      </c>
      <c r="CE155" s="480">
        <f t="shared" si="558"/>
        <v>-40000</v>
      </c>
      <c r="CF155" s="481">
        <f t="shared" si="558"/>
        <v>-40000</v>
      </c>
      <c r="CG155" s="480">
        <f t="shared" si="558"/>
        <v>-40000</v>
      </c>
      <c r="CH155" s="480">
        <f t="shared" si="558"/>
        <v>-40000</v>
      </c>
      <c r="CI155" s="480">
        <f t="shared" si="558"/>
        <v>-40000</v>
      </c>
      <c r="CJ155" s="480">
        <f t="shared" si="558"/>
        <v>-40000</v>
      </c>
      <c r="CK155" s="480">
        <f t="shared" ref="CK155:DD155" si="559">-CK131</f>
        <v>-40000</v>
      </c>
      <c r="CL155" s="480">
        <f t="shared" si="559"/>
        <v>-40000</v>
      </c>
      <c r="CM155" s="480">
        <f t="shared" si="559"/>
        <v>-40000</v>
      </c>
      <c r="CN155" s="480">
        <f t="shared" si="559"/>
        <v>-40000</v>
      </c>
      <c r="CO155" s="480">
        <f t="shared" si="559"/>
        <v>-40000</v>
      </c>
      <c r="CP155" s="480">
        <f t="shared" si="559"/>
        <v>-40000</v>
      </c>
      <c r="CQ155" s="480">
        <f t="shared" si="559"/>
        <v>-40000</v>
      </c>
      <c r="CR155" s="481">
        <f t="shared" si="559"/>
        <v>-40000</v>
      </c>
      <c r="CS155" s="480">
        <f t="shared" si="559"/>
        <v>-40000</v>
      </c>
      <c r="CT155" s="480">
        <f t="shared" si="559"/>
        <v>-40000</v>
      </c>
      <c r="CU155" s="480">
        <f t="shared" si="559"/>
        <v>-40000</v>
      </c>
      <c r="CV155" s="480">
        <f t="shared" si="559"/>
        <v>-40000</v>
      </c>
      <c r="CW155" s="480">
        <f t="shared" si="559"/>
        <v>-40000</v>
      </c>
      <c r="CX155" s="480">
        <f t="shared" si="559"/>
        <v>-40000</v>
      </c>
      <c r="CY155" s="480">
        <f t="shared" si="559"/>
        <v>-40000</v>
      </c>
      <c r="CZ155" s="480">
        <f t="shared" si="559"/>
        <v>-40000</v>
      </c>
      <c r="DA155" s="480">
        <f t="shared" si="559"/>
        <v>-40000</v>
      </c>
      <c r="DB155" s="480">
        <f t="shared" si="559"/>
        <v>-40000</v>
      </c>
      <c r="DC155" s="480">
        <f t="shared" si="559"/>
        <v>-40000</v>
      </c>
      <c r="DD155" s="481">
        <f t="shared" si="559"/>
        <v>-40000</v>
      </c>
    </row>
    <row r="156" spans="3:108" s="340" customFormat="1">
      <c r="C156" s="299"/>
      <c r="E156" s="482" t="s">
        <v>227</v>
      </c>
      <c r="F156" s="306"/>
      <c r="G156" s="306"/>
      <c r="H156" s="306"/>
      <c r="I156" s="334"/>
      <c r="J156" s="306"/>
      <c r="K156" s="306"/>
      <c r="L156" s="306"/>
      <c r="M156" s="306"/>
      <c r="N156" s="306"/>
      <c r="O156" s="306"/>
      <c r="Q156" s="483">
        <f t="shared" si="550"/>
        <v>-592550</v>
      </c>
      <c r="R156" s="336">
        <f>SUM(AK156:AV156)</f>
        <v>-1864440.3166666669</v>
      </c>
      <c r="S156" s="336">
        <f>SUM(AW156:BH156)</f>
        <v>-4194079.2774757044</v>
      </c>
      <c r="T156" s="336">
        <f>SUM(BI156:BT156)</f>
        <v>-5415503.6074063629</v>
      </c>
      <c r="U156" s="336">
        <f>SUM(BU156:CF156)</f>
        <v>-11676957.495013893</v>
      </c>
      <c r="V156" s="336">
        <f>SUM(CG156:CR156)</f>
        <v>-16817764.828252289</v>
      </c>
      <c r="W156" s="336">
        <f>SUM(CS156:DD156)</f>
        <v>10204287.756658882</v>
      </c>
      <c r="Y156" s="405">
        <f>SUM(Y153:Y155)</f>
        <v>-12500</v>
      </c>
      <c r="Z156" s="405">
        <f t="shared" ref="Z156:CK156" si="560">SUM(Z153:Z155)</f>
        <v>-12600</v>
      </c>
      <c r="AA156" s="405">
        <f t="shared" si="560"/>
        <v>-25200</v>
      </c>
      <c r="AB156" s="405">
        <f t="shared" si="560"/>
        <v>-25400</v>
      </c>
      <c r="AC156" s="405">
        <f t="shared" si="560"/>
        <v>-50400</v>
      </c>
      <c r="AD156" s="405">
        <f t="shared" si="560"/>
        <v>-50650</v>
      </c>
      <c r="AE156" s="405">
        <f t="shared" si="560"/>
        <v>-60900</v>
      </c>
      <c r="AF156" s="405">
        <f t="shared" si="560"/>
        <v>-60900</v>
      </c>
      <c r="AG156" s="405">
        <f t="shared" si="560"/>
        <v>-60900</v>
      </c>
      <c r="AH156" s="405">
        <f t="shared" si="560"/>
        <v>-77900</v>
      </c>
      <c r="AI156" s="405">
        <f t="shared" si="560"/>
        <v>-77700</v>
      </c>
      <c r="AJ156" s="405">
        <f t="shared" si="560"/>
        <v>-77500</v>
      </c>
      <c r="AK156" s="406">
        <f t="shared" si="560"/>
        <v>-97302.5</v>
      </c>
      <c r="AL156" s="407">
        <f t="shared" si="560"/>
        <v>-97291.25</v>
      </c>
      <c r="AM156" s="407">
        <f t="shared" si="560"/>
        <v>-97280</v>
      </c>
      <c r="AN156" s="407">
        <f t="shared" si="560"/>
        <v>-97220</v>
      </c>
      <c r="AO156" s="407">
        <f t="shared" si="560"/>
        <v>-97040</v>
      </c>
      <c r="AP156" s="407">
        <f t="shared" si="560"/>
        <v>-96500</v>
      </c>
      <c r="AQ156" s="407">
        <f t="shared" si="560"/>
        <v>-95330.4</v>
      </c>
      <c r="AR156" s="407">
        <f t="shared" si="560"/>
        <v>-178002.06666666668</v>
      </c>
      <c r="AS156" s="407">
        <f t="shared" si="560"/>
        <v>-209673.73333333334</v>
      </c>
      <c r="AT156" s="407">
        <f t="shared" si="560"/>
        <v>-237164.93333333335</v>
      </c>
      <c r="AU156" s="407">
        <f t="shared" si="560"/>
        <v>-251311.6</v>
      </c>
      <c r="AV156" s="408">
        <f t="shared" si="560"/>
        <v>-310323.83333333337</v>
      </c>
      <c r="AW156" s="407">
        <f t="shared" si="560"/>
        <v>-262378.16666666663</v>
      </c>
      <c r="AX156" s="407">
        <f t="shared" si="560"/>
        <v>-300205.8833333333</v>
      </c>
      <c r="AY156" s="407">
        <f t="shared" si="560"/>
        <v>-300920.91433333332</v>
      </c>
      <c r="AZ156" s="407">
        <f t="shared" si="560"/>
        <v>-287368.76595333329</v>
      </c>
      <c r="BA156" s="407">
        <f t="shared" si="560"/>
        <v>-281529.94127239997</v>
      </c>
      <c r="BB156" s="407">
        <f t="shared" si="560"/>
        <v>-358634.67343118135</v>
      </c>
      <c r="BC156" s="407">
        <f t="shared" si="560"/>
        <v>-351165.19623313827</v>
      </c>
      <c r="BD156" s="407">
        <f t="shared" si="560"/>
        <v>-343679.59745113435</v>
      </c>
      <c r="BE156" s="407">
        <f t="shared" si="560"/>
        <v>-336177.62733309041</v>
      </c>
      <c r="BF156" s="407">
        <f t="shared" si="560"/>
        <v>-328659.03185868147</v>
      </c>
      <c r="BG156" s="407">
        <f t="shared" si="560"/>
        <v>-357990.21932790719</v>
      </c>
      <c r="BH156" s="408">
        <f t="shared" si="560"/>
        <v>-685369.26028150436</v>
      </c>
      <c r="BI156" s="407">
        <f t="shared" si="560"/>
        <v>-309552.79152846296</v>
      </c>
      <c r="BJ156" s="407">
        <f t="shared" si="560"/>
        <v>-291515.59919599525</v>
      </c>
      <c r="BK156" s="407">
        <f t="shared" si="560"/>
        <v>-298979.32717991516</v>
      </c>
      <c r="BL156" s="407">
        <f t="shared" si="560"/>
        <v>-311526.92572351347</v>
      </c>
      <c r="BM156" s="407">
        <f t="shared" si="560"/>
        <v>-324057.25623798376</v>
      </c>
      <c r="BN156" s="407">
        <f t="shared" si="560"/>
        <v>-372453.3066960767</v>
      </c>
      <c r="BO156" s="407">
        <f t="shared" si="560"/>
        <v>-401618.09426943946</v>
      </c>
      <c r="BP156" s="407">
        <f t="shared" si="560"/>
        <v>-414983.23603037558</v>
      </c>
      <c r="BQ156" s="407">
        <f t="shared" si="560"/>
        <v>-456208.9985997394</v>
      </c>
      <c r="BR156" s="407">
        <f t="shared" si="560"/>
        <v>-487515.71526500565</v>
      </c>
      <c r="BS156" s="407">
        <f t="shared" si="560"/>
        <v>-563403.85264693748</v>
      </c>
      <c r="BT156" s="408">
        <f t="shared" si="560"/>
        <v>-1183688.5040329178</v>
      </c>
      <c r="BU156" s="407">
        <f t="shared" si="560"/>
        <v>-684004.89487336739</v>
      </c>
      <c r="BV156" s="407">
        <f t="shared" si="560"/>
        <v>-671490.12230424082</v>
      </c>
      <c r="BW156" s="407">
        <f t="shared" si="560"/>
        <v>-699853.63173699204</v>
      </c>
      <c r="BX156" s="407">
        <f t="shared" si="560"/>
        <v>-739206.81461772404</v>
      </c>
      <c r="BY156" s="407">
        <f t="shared" si="560"/>
        <v>-698101.10074126883</v>
      </c>
      <c r="BZ156" s="407">
        <f t="shared" si="560"/>
        <v>-671289.24475618917</v>
      </c>
      <c r="CA156" s="407">
        <f t="shared" si="560"/>
        <v>-794297.71894076024</v>
      </c>
      <c r="CB156" s="407">
        <f t="shared" si="560"/>
        <v>-994356.92005957896</v>
      </c>
      <c r="CC156" s="407">
        <f t="shared" si="560"/>
        <v>-1066151.8346247748</v>
      </c>
      <c r="CD156" s="407">
        <f t="shared" si="560"/>
        <v>-1132304.6884634085</v>
      </c>
      <c r="CE156" s="407">
        <f t="shared" si="560"/>
        <v>-1209562.3791707098</v>
      </c>
      <c r="CF156" s="408">
        <f t="shared" si="560"/>
        <v>-2316338.1447248776</v>
      </c>
      <c r="CG156" s="407">
        <f t="shared" si="560"/>
        <v>-1099746.6604078207</v>
      </c>
      <c r="CH156" s="407">
        <f t="shared" si="560"/>
        <v>-1099146.26113377</v>
      </c>
      <c r="CI156" s="407">
        <f t="shared" si="560"/>
        <v>-1171977.9978270095</v>
      </c>
      <c r="CJ156" s="407">
        <f t="shared" si="560"/>
        <v>-1197268.1357055111</v>
      </c>
      <c r="CK156" s="407">
        <f t="shared" si="560"/>
        <v>-1230135.2803138141</v>
      </c>
      <c r="CL156" s="407">
        <f t="shared" ref="CL156:DD156" si="561">SUM(CL153:CL155)</f>
        <v>-1320317.8525100695</v>
      </c>
      <c r="CM156" s="407">
        <f t="shared" si="561"/>
        <v>-1300458.9607226793</v>
      </c>
      <c r="CN156" s="407">
        <f t="shared" si="561"/>
        <v>-1275162.2428872227</v>
      </c>
      <c r="CO156" s="407">
        <f t="shared" si="561"/>
        <v>-1332262.6050592684</v>
      </c>
      <c r="CP156" s="407">
        <f t="shared" si="561"/>
        <v>-1301266.2105867341</v>
      </c>
      <c r="CQ156" s="407">
        <f t="shared" si="561"/>
        <v>-1083369.4214539635</v>
      </c>
      <c r="CR156" s="408">
        <f t="shared" si="561"/>
        <v>-3406653.1996444254</v>
      </c>
      <c r="CS156" s="407">
        <f t="shared" si="561"/>
        <v>-590425.51546496898</v>
      </c>
      <c r="CT156" s="407">
        <f t="shared" si="561"/>
        <v>-358875.59115611576</v>
      </c>
      <c r="CU156" s="407">
        <f t="shared" si="561"/>
        <v>-342978.65723043494</v>
      </c>
      <c r="CV156" s="407">
        <f t="shared" si="561"/>
        <v>-26014.802419424988</v>
      </c>
      <c r="CW156" s="407">
        <f t="shared" si="561"/>
        <v>371379.64664006326</v>
      </c>
      <c r="CX156" s="407">
        <f t="shared" si="561"/>
        <v>441580.47741669789</v>
      </c>
      <c r="CY156" s="407">
        <f t="shared" si="561"/>
        <v>986472.83853599802</v>
      </c>
      <c r="CZ156" s="407">
        <f t="shared" si="561"/>
        <v>1650798.2625449123</v>
      </c>
      <c r="DA156" s="407">
        <f t="shared" si="561"/>
        <v>1827050.5046669375</v>
      </c>
      <c r="DB156" s="407">
        <f t="shared" si="561"/>
        <v>2601204.3684552992</v>
      </c>
      <c r="DC156" s="407">
        <f t="shared" si="561"/>
        <v>3542071.142150227</v>
      </c>
      <c r="DD156" s="408">
        <f t="shared" si="561"/>
        <v>102025.08251969144</v>
      </c>
    </row>
    <row r="157" spans="3:108" s="340" customFormat="1">
      <c r="C157" s="299"/>
      <c r="E157" s="458" t="s">
        <v>387</v>
      </c>
      <c r="F157" s="306"/>
      <c r="G157" s="306"/>
      <c r="H157" s="306"/>
      <c r="I157" s="334"/>
      <c r="J157" s="306"/>
      <c r="K157" s="306"/>
      <c r="L157" s="306"/>
      <c r="M157" s="306"/>
      <c r="N157" s="306"/>
      <c r="O157" s="306"/>
      <c r="Q157" s="335">
        <f t="shared" ref="Q157" si="562">SUM(Y157:AJ157)</f>
        <v>0</v>
      </c>
      <c r="R157" s="336">
        <f>SUM(AK157:AV157)</f>
        <v>0</v>
      </c>
      <c r="S157" s="336">
        <f>SUM(AW157:BH157)</f>
        <v>0</v>
      </c>
      <c r="T157" s="336">
        <f>SUM(BI157:BT157)</f>
        <v>20000000</v>
      </c>
      <c r="U157" s="336">
        <f>SUM(BU157:CF157)</f>
        <v>5000000</v>
      </c>
      <c r="V157" s="336">
        <f>SUM(CG157:CR157)</f>
        <v>20000000</v>
      </c>
      <c r="W157" s="336">
        <f>SUM(CS157:DD157)</f>
        <v>0</v>
      </c>
      <c r="Y157" s="532"/>
      <c r="Z157" s="532"/>
      <c r="AA157" s="532"/>
      <c r="AB157" s="532"/>
      <c r="AC157" s="532"/>
      <c r="AD157" s="532"/>
      <c r="AE157" s="532"/>
      <c r="AF157" s="532"/>
      <c r="AG157" s="532"/>
      <c r="AH157" s="532"/>
      <c r="AI157" s="532"/>
      <c r="AJ157" s="532"/>
      <c r="AK157" s="533"/>
      <c r="AL157" s="532"/>
      <c r="AM157" s="532"/>
      <c r="AN157" s="532"/>
      <c r="AO157" s="532"/>
      <c r="AP157" s="532"/>
      <c r="AQ157" s="532"/>
      <c r="AR157" s="532"/>
      <c r="AS157" s="532"/>
      <c r="AT157" s="532"/>
      <c r="AU157" s="532"/>
      <c r="AV157" s="534"/>
      <c r="AW157" s="532"/>
      <c r="AX157" s="532"/>
      <c r="AY157" s="532"/>
      <c r="AZ157" s="532"/>
      <c r="BA157" s="532"/>
      <c r="BB157" s="532"/>
      <c r="BC157" s="532"/>
      <c r="BD157" s="532"/>
      <c r="BE157" s="532"/>
      <c r="BF157" s="532"/>
      <c r="BG157" s="532"/>
      <c r="BH157" s="534"/>
      <c r="BI157" s="532"/>
      <c r="BJ157" s="532"/>
      <c r="BK157" s="532"/>
      <c r="BL157" s="532"/>
      <c r="BM157" s="532"/>
      <c r="BN157" s="532">
        <v>20000000</v>
      </c>
      <c r="BO157" s="532"/>
      <c r="BP157" s="532"/>
      <c r="BQ157" s="532"/>
      <c r="BR157" s="532"/>
      <c r="BS157" s="532"/>
      <c r="BT157" s="534"/>
      <c r="BU157" s="532">
        <v>0</v>
      </c>
      <c r="BV157" s="532"/>
      <c r="BW157" s="532"/>
      <c r="BX157" s="532"/>
      <c r="BY157" s="532"/>
      <c r="BZ157" s="532"/>
      <c r="CA157" s="532">
        <v>5000000</v>
      </c>
      <c r="CB157" s="532"/>
      <c r="CC157" s="532"/>
      <c r="CD157" s="532"/>
      <c r="CE157" s="532"/>
      <c r="CF157" s="534"/>
      <c r="CG157" s="532"/>
      <c r="CH157" s="532"/>
      <c r="CI157" s="532"/>
      <c r="CJ157" s="532"/>
      <c r="CK157" s="532"/>
      <c r="CL157" s="532"/>
      <c r="CM157" s="532"/>
      <c r="CN157" s="532">
        <v>20000000</v>
      </c>
      <c r="CO157" s="532"/>
      <c r="CP157" s="532"/>
      <c r="CQ157" s="532"/>
      <c r="CR157" s="534"/>
      <c r="CS157" s="532"/>
      <c r="CT157" s="532"/>
      <c r="CU157" s="532"/>
      <c r="CV157" s="532"/>
      <c r="CW157" s="532"/>
      <c r="CX157" s="532"/>
      <c r="CY157" s="532"/>
      <c r="CZ157" s="532"/>
      <c r="DA157" s="532"/>
      <c r="DB157" s="532"/>
      <c r="DC157" s="532"/>
      <c r="DD157" s="534"/>
    </row>
    <row r="158" spans="3:108" s="340" customFormat="1" ht="14" thickBot="1">
      <c r="C158" s="299"/>
      <c r="E158" s="458" t="s">
        <v>221</v>
      </c>
      <c r="F158" s="306"/>
      <c r="G158" s="306"/>
      <c r="H158" s="306"/>
      <c r="I158" s="334"/>
      <c r="J158" s="484"/>
      <c r="K158" s="484"/>
      <c r="L158" s="484"/>
      <c r="M158" s="484"/>
      <c r="N158" s="484"/>
      <c r="O158" s="484"/>
      <c r="Q158" s="467">
        <f>AJ158</f>
        <v>8500000</v>
      </c>
      <c r="R158" s="468">
        <f>AV158</f>
        <v>6635559.6833333336</v>
      </c>
      <c r="S158" s="468">
        <f>BH158</f>
        <v>2441480.4058576282</v>
      </c>
      <c r="T158" s="468">
        <f>BT158</f>
        <v>17025976.798451271</v>
      </c>
      <c r="U158" s="468">
        <f>CF158</f>
        <v>10349019.30343738</v>
      </c>
      <c r="V158" s="468">
        <f>CR158</f>
        <v>13531254.475185091</v>
      </c>
      <c r="W158" s="468">
        <f>DD158</f>
        <v>23735542.231843971</v>
      </c>
      <c r="X158" s="485"/>
      <c r="Y158" s="486">
        <f t="shared" ref="Y158:AI158" si="563">Z152</f>
        <v>9080050</v>
      </c>
      <c r="Z158" s="486">
        <f t="shared" si="563"/>
        <v>9067450</v>
      </c>
      <c r="AA158" s="486">
        <f t="shared" si="563"/>
        <v>9042250</v>
      </c>
      <c r="AB158" s="486">
        <f t="shared" si="563"/>
        <v>9016850</v>
      </c>
      <c r="AC158" s="486">
        <f t="shared" si="563"/>
        <v>8966450</v>
      </c>
      <c r="AD158" s="486">
        <f t="shared" si="563"/>
        <v>8915800</v>
      </c>
      <c r="AE158" s="486">
        <f t="shared" si="563"/>
        <v>8854900</v>
      </c>
      <c r="AF158" s="486">
        <f t="shared" si="563"/>
        <v>8794000</v>
      </c>
      <c r="AG158" s="486">
        <f t="shared" si="563"/>
        <v>8733100</v>
      </c>
      <c r="AH158" s="486">
        <f t="shared" si="563"/>
        <v>8655200</v>
      </c>
      <c r="AI158" s="486">
        <f t="shared" si="563"/>
        <v>8577500</v>
      </c>
      <c r="AJ158" s="486">
        <f>AK152</f>
        <v>8500000</v>
      </c>
      <c r="AK158" s="487">
        <f t="shared" ref="AK158:BL158" si="564">AK152+AK156+AK157</f>
        <v>8402697.5</v>
      </c>
      <c r="AL158" s="488">
        <f t="shared" si="564"/>
        <v>8305406.25</v>
      </c>
      <c r="AM158" s="488">
        <f t="shared" si="564"/>
        <v>8208126.25</v>
      </c>
      <c r="AN158" s="488">
        <f t="shared" si="564"/>
        <v>8110906.25</v>
      </c>
      <c r="AO158" s="488">
        <f t="shared" si="564"/>
        <v>8013866.25</v>
      </c>
      <c r="AP158" s="488">
        <f t="shared" si="564"/>
        <v>7917366.25</v>
      </c>
      <c r="AQ158" s="488">
        <f t="shared" si="564"/>
        <v>7822035.8499999996</v>
      </c>
      <c r="AR158" s="488">
        <f t="shared" si="564"/>
        <v>7644033.7833333332</v>
      </c>
      <c r="AS158" s="488">
        <f t="shared" si="564"/>
        <v>7434360.0499999998</v>
      </c>
      <c r="AT158" s="488">
        <f t="shared" si="564"/>
        <v>7197195.1166666662</v>
      </c>
      <c r="AU158" s="488">
        <f t="shared" si="564"/>
        <v>6945883.5166666666</v>
      </c>
      <c r="AV158" s="489">
        <f t="shared" si="564"/>
        <v>6635559.6833333336</v>
      </c>
      <c r="AW158" s="488">
        <f t="shared" si="564"/>
        <v>6373181.5166666666</v>
      </c>
      <c r="AX158" s="488">
        <f t="shared" si="564"/>
        <v>6072975.6333333328</v>
      </c>
      <c r="AY158" s="488">
        <f t="shared" si="564"/>
        <v>5772054.7189999996</v>
      </c>
      <c r="AZ158" s="488">
        <f t="shared" si="564"/>
        <v>5484685.9530466665</v>
      </c>
      <c r="BA158" s="488">
        <f t="shared" si="564"/>
        <v>5203156.0117742661</v>
      </c>
      <c r="BB158" s="488">
        <f t="shared" si="564"/>
        <v>4844521.3383430848</v>
      </c>
      <c r="BC158" s="488">
        <f t="shared" si="564"/>
        <v>4493356.1421099463</v>
      </c>
      <c r="BD158" s="488">
        <f t="shared" si="564"/>
        <v>4149676.5446588118</v>
      </c>
      <c r="BE158" s="488">
        <f t="shared" si="564"/>
        <v>3813498.9173257211</v>
      </c>
      <c r="BF158" s="488">
        <f t="shared" si="564"/>
        <v>3484839.8854670394</v>
      </c>
      <c r="BG158" s="488">
        <f t="shared" si="564"/>
        <v>3126849.6661391323</v>
      </c>
      <c r="BH158" s="489">
        <f t="shared" si="564"/>
        <v>2441480.4058576282</v>
      </c>
      <c r="BI158" s="488">
        <f t="shared" si="564"/>
        <v>2131927.6143291653</v>
      </c>
      <c r="BJ158" s="488">
        <f t="shared" si="564"/>
        <v>1840412.0151331699</v>
      </c>
      <c r="BK158" s="488">
        <f t="shared" si="564"/>
        <v>1541432.6879532547</v>
      </c>
      <c r="BL158" s="488">
        <f t="shared" si="564"/>
        <v>1229905.7622297411</v>
      </c>
      <c r="BM158" s="488">
        <f>BM152+BM156+BM157</f>
        <v>905848.50599175738</v>
      </c>
      <c r="BN158" s="488">
        <f t="shared" ref="BN158:DD158" si="565">BN152+BN156+BN157</f>
        <v>20533395.199295681</v>
      </c>
      <c r="BO158" s="488">
        <f t="shared" si="565"/>
        <v>20131777.105026241</v>
      </c>
      <c r="BP158" s="488">
        <f t="shared" si="565"/>
        <v>19716793.868995868</v>
      </c>
      <c r="BQ158" s="488">
        <f t="shared" si="565"/>
        <v>19260584.87039613</v>
      </c>
      <c r="BR158" s="488">
        <f t="shared" si="565"/>
        <v>18773069.155131124</v>
      </c>
      <c r="BS158" s="488">
        <f t="shared" si="565"/>
        <v>18209665.302484188</v>
      </c>
      <c r="BT158" s="489">
        <f t="shared" si="565"/>
        <v>17025976.798451271</v>
      </c>
      <c r="BU158" s="488">
        <f t="shared" si="565"/>
        <v>16341971.903577903</v>
      </c>
      <c r="BV158" s="488">
        <f t="shared" si="565"/>
        <v>15670481.781273663</v>
      </c>
      <c r="BW158" s="488">
        <f t="shared" si="565"/>
        <v>14970628.149536671</v>
      </c>
      <c r="BX158" s="488">
        <f t="shared" si="565"/>
        <v>14231421.334918948</v>
      </c>
      <c r="BY158" s="488">
        <f t="shared" si="565"/>
        <v>13533320.234177679</v>
      </c>
      <c r="BZ158" s="488">
        <f t="shared" si="565"/>
        <v>12862030.989421491</v>
      </c>
      <c r="CA158" s="488">
        <f t="shared" si="565"/>
        <v>17067733.27048073</v>
      </c>
      <c r="CB158" s="488">
        <f t="shared" si="565"/>
        <v>16073376.350421151</v>
      </c>
      <c r="CC158" s="488">
        <f t="shared" si="565"/>
        <v>15007224.515796376</v>
      </c>
      <c r="CD158" s="488">
        <f t="shared" si="565"/>
        <v>13874919.827332968</v>
      </c>
      <c r="CE158" s="488">
        <f t="shared" si="565"/>
        <v>12665357.448162258</v>
      </c>
      <c r="CF158" s="489">
        <f t="shared" si="565"/>
        <v>10349019.30343738</v>
      </c>
      <c r="CG158" s="488">
        <f t="shared" si="565"/>
        <v>9249272.6430295594</v>
      </c>
      <c r="CH158" s="488">
        <f t="shared" si="565"/>
        <v>8150126.3818957899</v>
      </c>
      <c r="CI158" s="488">
        <f t="shared" si="565"/>
        <v>6978148.3840687806</v>
      </c>
      <c r="CJ158" s="488">
        <f t="shared" si="565"/>
        <v>5780880.2483632695</v>
      </c>
      <c r="CK158" s="488">
        <f t="shared" si="565"/>
        <v>4550744.9680494554</v>
      </c>
      <c r="CL158" s="488">
        <f t="shared" si="565"/>
        <v>3230427.1155393859</v>
      </c>
      <c r="CM158" s="488">
        <f t="shared" si="565"/>
        <v>1929968.1548167067</v>
      </c>
      <c r="CN158" s="488">
        <f t="shared" si="565"/>
        <v>20654805.911929484</v>
      </c>
      <c r="CO158" s="488">
        <f t="shared" si="565"/>
        <v>19322543.306870215</v>
      </c>
      <c r="CP158" s="488">
        <f t="shared" si="565"/>
        <v>18021277.096283481</v>
      </c>
      <c r="CQ158" s="488">
        <f t="shared" si="565"/>
        <v>16937907.674829517</v>
      </c>
      <c r="CR158" s="489">
        <f t="shared" si="565"/>
        <v>13531254.475185091</v>
      </c>
      <c r="CS158" s="488">
        <f t="shared" si="565"/>
        <v>12940828.959720122</v>
      </c>
      <c r="CT158" s="488">
        <f t="shared" si="565"/>
        <v>12581953.368564006</v>
      </c>
      <c r="CU158" s="488">
        <f t="shared" si="565"/>
        <v>12238974.711333571</v>
      </c>
      <c r="CV158" s="488">
        <f t="shared" si="565"/>
        <v>12212959.908914145</v>
      </c>
      <c r="CW158" s="488">
        <f t="shared" si="565"/>
        <v>12584339.555554207</v>
      </c>
      <c r="CX158" s="488">
        <f t="shared" si="565"/>
        <v>13025920.032970905</v>
      </c>
      <c r="CY158" s="488">
        <f t="shared" si="565"/>
        <v>14012392.871506903</v>
      </c>
      <c r="CZ158" s="488">
        <f t="shared" si="565"/>
        <v>15663191.134051815</v>
      </c>
      <c r="DA158" s="488">
        <f t="shared" si="565"/>
        <v>17490241.638718754</v>
      </c>
      <c r="DB158" s="488">
        <f t="shared" si="565"/>
        <v>20091446.007174052</v>
      </c>
      <c r="DC158" s="488">
        <f t="shared" si="565"/>
        <v>23633517.149324279</v>
      </c>
      <c r="DD158" s="489">
        <f t="shared" si="565"/>
        <v>23735542.231843971</v>
      </c>
    </row>
  </sheetData>
  <mergeCells count="2">
    <mergeCell ref="R6:W6"/>
    <mergeCell ref="J6:O6"/>
  </mergeCells>
  <dataValidations count="1">
    <dataValidation type="list" allowBlank="1" showInputMessage="1" showErrorMessage="1" sqref="F40:F44" xr:uid="{020E2CDC-2921-4ADD-B6A2-CB30DC6EFD23}">
      <formula1>COGSType</formula1>
    </dataValidation>
  </dataValidations>
  <pageMargins left="0.75" right="0.75" top="1" bottom="1" header="0.5" footer="0.5"/>
  <pageSetup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ED6BE-C664-4E44-8EBB-4DFE8210F60F}">
  <dimension ref="B1:O60"/>
  <sheetViews>
    <sheetView showGridLines="0" zoomScaleNormal="100" workbookViewId="0">
      <selection activeCell="N17" sqref="N17"/>
    </sheetView>
  </sheetViews>
  <sheetFormatPr baseColWidth="10" defaultColWidth="8.83203125" defaultRowHeight="13"/>
  <cols>
    <col min="1" max="1" width="8.83203125" style="282"/>
    <col min="2" max="2" width="2.6640625" style="282" customWidth="1"/>
    <col min="3" max="5" width="8.83203125" style="282"/>
    <col min="6" max="6" width="11.33203125" style="282" customWidth="1"/>
    <col min="7" max="9" width="13.1640625" style="282" bestFit="1" customWidth="1"/>
    <col min="10" max="11" width="13.83203125" style="282" bestFit="1" customWidth="1"/>
    <col min="12" max="14" width="8.83203125" style="282"/>
    <col min="15" max="15" width="11" style="282" bestFit="1" customWidth="1"/>
    <col min="16" max="16384" width="8.83203125" style="282"/>
  </cols>
  <sheetData>
    <row r="1" spans="2:11" s="490" customFormat="1"/>
    <row r="2" spans="2:11" s="490" customFormat="1" ht="30">
      <c r="B2" s="491" t="s">
        <v>393</v>
      </c>
    </row>
    <row r="3" spans="2:11" s="490" customFormat="1"/>
    <row r="5" spans="2:11" ht="28">
      <c r="B5" s="514" t="s">
        <v>394</v>
      </c>
    </row>
    <row r="6" spans="2:11" s="515" customFormat="1" ht="13" customHeight="1">
      <c r="B6" s="514"/>
    </row>
    <row r="7" spans="2:11">
      <c r="F7" s="493" t="s">
        <v>222</v>
      </c>
      <c r="G7" s="494" t="s">
        <v>173</v>
      </c>
      <c r="H7" s="494" t="s">
        <v>174</v>
      </c>
      <c r="I7" s="494" t="s">
        <v>175</v>
      </c>
      <c r="J7" s="494" t="s">
        <v>176</v>
      </c>
      <c r="K7" s="494" t="s">
        <v>177</v>
      </c>
    </row>
    <row r="8" spans="2:11" ht="4.25" customHeight="1">
      <c r="F8" s="493"/>
      <c r="G8" s="494"/>
      <c r="H8" s="494"/>
      <c r="I8" s="494"/>
      <c r="J8" s="494"/>
      <c r="K8" s="494"/>
    </row>
    <row r="9" spans="2:11">
      <c r="B9" s="282" t="s">
        <v>184</v>
      </c>
      <c r="F9" s="495"/>
    </row>
    <row r="10" spans="2:11">
      <c r="C10" s="282" t="str">
        <f>Model!E31</f>
        <v>Software Subscription</v>
      </c>
      <c r="F10" s="496">
        <f>Model!Q31</f>
        <v>190</v>
      </c>
      <c r="G10" s="497">
        <f>Model!R31</f>
        <v>267375</v>
      </c>
      <c r="H10" s="497">
        <f>Model!S31</f>
        <v>1075515.475298526</v>
      </c>
      <c r="I10" s="497">
        <f>Model!T31</f>
        <v>1343964.1760013406</v>
      </c>
      <c r="J10" s="497">
        <f>Model!U31</f>
        <v>3271646.8922644537</v>
      </c>
      <c r="K10" s="497">
        <f>Model!V31</f>
        <v>17191838.389464788</v>
      </c>
    </row>
    <row r="11" spans="2:11">
      <c r="C11" s="282" t="str">
        <f>Model!E32</f>
        <v>Add on Subscription</v>
      </c>
      <c r="F11" s="496">
        <f>Model!Q32</f>
        <v>0</v>
      </c>
      <c r="G11" s="497">
        <f>Model!R32</f>
        <v>7400</v>
      </c>
      <c r="H11" s="497">
        <f>Model!S32</f>
        <v>742853.64502464072</v>
      </c>
      <c r="I11" s="497">
        <f>Model!T32</f>
        <v>1863161.1071792513</v>
      </c>
      <c r="J11" s="497">
        <f>Model!U32</f>
        <v>4086124.3222890818</v>
      </c>
      <c r="K11" s="497">
        <f>Model!V32</f>
        <v>6320803.8013031315</v>
      </c>
    </row>
    <row r="12" spans="2:11">
      <c r="C12" s="282" t="str">
        <f>Model!E33</f>
        <v>Hosted Analysis</v>
      </c>
      <c r="F12" s="496">
        <f>Model!Q33</f>
        <v>0</v>
      </c>
      <c r="G12" s="497">
        <f>Model!R33</f>
        <v>0</v>
      </c>
      <c r="H12" s="497">
        <f>Model!S33</f>
        <v>463400</v>
      </c>
      <c r="I12" s="497">
        <f>Model!T33</f>
        <v>1680000</v>
      </c>
      <c r="J12" s="497">
        <f>Model!U33</f>
        <v>3927909.375</v>
      </c>
      <c r="K12" s="497">
        <f>Model!V33</f>
        <v>10819948.372946221</v>
      </c>
    </row>
    <row r="13" spans="2:11">
      <c r="C13" s="282" t="str">
        <f>Model!E34</f>
        <v>Stream 4</v>
      </c>
      <c r="F13" s="496">
        <f>Model!Q34</f>
        <v>0</v>
      </c>
      <c r="G13" s="497">
        <f>Model!R34</f>
        <v>0</v>
      </c>
      <c r="H13" s="497">
        <f>Model!S34</f>
        <v>0</v>
      </c>
      <c r="I13" s="497">
        <f>Model!T34</f>
        <v>0</v>
      </c>
      <c r="J13" s="497">
        <f>Model!U34</f>
        <v>0</v>
      </c>
      <c r="K13" s="497">
        <f>Model!V34</f>
        <v>0</v>
      </c>
    </row>
    <row r="14" spans="2:11">
      <c r="C14" s="282" t="str">
        <f>Model!E35</f>
        <v>Stream 5</v>
      </c>
      <c r="F14" s="498">
        <f>Model!Q35</f>
        <v>0</v>
      </c>
      <c r="G14" s="499">
        <f>Model!R35</f>
        <v>0</v>
      </c>
      <c r="H14" s="499">
        <f>Model!S35</f>
        <v>0</v>
      </c>
      <c r="I14" s="499">
        <f>Model!T35</f>
        <v>0</v>
      </c>
      <c r="J14" s="499">
        <f>Model!U35</f>
        <v>0</v>
      </c>
      <c r="K14" s="499">
        <f>Model!V35</f>
        <v>0</v>
      </c>
    </row>
    <row r="15" spans="2:11">
      <c r="B15" s="500" t="s">
        <v>145</v>
      </c>
      <c r="C15" s="500"/>
      <c r="D15" s="500"/>
      <c r="E15" s="500"/>
      <c r="F15" s="501">
        <f>SUM(F10:F13)</f>
        <v>190</v>
      </c>
      <c r="G15" s="502">
        <f t="shared" ref="G15:K15" si="0">SUM(G10:G13)</f>
        <v>274775</v>
      </c>
      <c r="H15" s="502">
        <f t="shared" si="0"/>
        <v>2281769.1203231667</v>
      </c>
      <c r="I15" s="502">
        <f t="shared" si="0"/>
        <v>4887125.2831805917</v>
      </c>
      <c r="J15" s="502">
        <f t="shared" si="0"/>
        <v>11285680.589553535</v>
      </c>
      <c r="K15" s="502">
        <f t="shared" si="0"/>
        <v>34332590.563714147</v>
      </c>
    </row>
    <row r="16" spans="2:11" ht="4.5" customHeight="1">
      <c r="B16" s="500"/>
      <c r="C16" s="500"/>
      <c r="D16" s="500"/>
      <c r="E16" s="500"/>
      <c r="F16" s="503"/>
      <c r="G16" s="504"/>
      <c r="H16" s="504"/>
      <c r="I16" s="504"/>
      <c r="J16" s="504"/>
      <c r="K16" s="504"/>
    </row>
    <row r="17" spans="2:15" s="505" customFormat="1">
      <c r="B17" s="505" t="s">
        <v>226</v>
      </c>
      <c r="F17" s="496">
        <v>0</v>
      </c>
      <c r="G17" s="506">
        <f>IFERROR((G15-F15)/F15,0)</f>
        <v>1445.1842105263158</v>
      </c>
      <c r="H17" s="506">
        <f t="shared" ref="H17:K17" si="1">IFERROR((H15-G15)/G15,0)</f>
        <v>7.3041365492609103</v>
      </c>
      <c r="I17" s="506">
        <f t="shared" si="1"/>
        <v>1.141814103649728</v>
      </c>
      <c r="J17" s="506">
        <f t="shared" si="1"/>
        <v>1.309267705576129</v>
      </c>
      <c r="K17" s="506">
        <f t="shared" si="1"/>
        <v>2.0421373608157691</v>
      </c>
    </row>
    <row r="18" spans="2:15">
      <c r="F18" s="495"/>
    </row>
    <row r="19" spans="2:15">
      <c r="B19" s="282" t="s">
        <v>26</v>
      </c>
      <c r="F19" s="495"/>
    </row>
    <row r="20" spans="2:15">
      <c r="C20" s="282" t="str">
        <f>Model!E48</f>
        <v>COGS - Software Subscription</v>
      </c>
      <c r="F20" s="496">
        <f>Model!Q48</f>
        <v>480</v>
      </c>
      <c r="G20" s="497">
        <f>Model!R48</f>
        <v>200531.25</v>
      </c>
      <c r="H20" s="497">
        <f>Model!S48</f>
        <v>699085.05894404207</v>
      </c>
      <c r="I20" s="497">
        <f>Model!T48</f>
        <v>671982.08800067031</v>
      </c>
      <c r="J20" s="497">
        <f>Model!U48</f>
        <v>1308658.7569057816</v>
      </c>
      <c r="K20" s="497">
        <f>Model!V48</f>
        <v>5157551.5168394372</v>
      </c>
      <c r="M20" s="507"/>
      <c r="O20" s="497"/>
    </row>
    <row r="21" spans="2:15">
      <c r="C21" s="282" t="str">
        <f>Model!E49</f>
        <v>COGS - Add on Subscription</v>
      </c>
      <c r="F21" s="496">
        <f>Model!Q49</f>
        <v>0</v>
      </c>
      <c r="G21" s="497">
        <f>Model!R49</f>
        <v>7.4</v>
      </c>
      <c r="H21" s="497">
        <f>Model!S49</f>
        <v>371.42682251232037</v>
      </c>
      <c r="I21" s="497">
        <f>Model!T49</f>
        <v>913.31426822512321</v>
      </c>
      <c r="J21" s="497">
        <f>Model!U49</f>
        <v>1634.4497289156329</v>
      </c>
      <c r="K21" s="497">
        <f>Model!V49</f>
        <v>2478.7465887463263</v>
      </c>
      <c r="M21" s="507"/>
    </row>
    <row r="22" spans="2:15">
      <c r="C22" s="282" t="str">
        <f>Model!E50</f>
        <v>COGS - Hosted Analysis</v>
      </c>
      <c r="F22" s="496">
        <f>Model!Q50</f>
        <v>0</v>
      </c>
      <c r="G22" s="497">
        <f>Model!R50</f>
        <v>0</v>
      </c>
      <c r="H22" s="497">
        <f>Model!S50</f>
        <v>110000</v>
      </c>
      <c r="I22" s="497">
        <f>Model!T50</f>
        <v>120000</v>
      </c>
      <c r="J22" s="497">
        <f>Model!U50</f>
        <v>120000</v>
      </c>
      <c r="K22" s="497">
        <f>Model!V50</f>
        <v>120000</v>
      </c>
      <c r="M22" s="507"/>
    </row>
    <row r="23" spans="2:15">
      <c r="C23" s="282" t="str">
        <f>Model!E51</f>
        <v>COGS - Stream 4</v>
      </c>
      <c r="F23" s="496">
        <f>Model!Q51</f>
        <v>0</v>
      </c>
      <c r="G23" s="497">
        <f>Model!R51</f>
        <v>0</v>
      </c>
      <c r="H23" s="497">
        <f>Model!S51</f>
        <v>0</v>
      </c>
      <c r="I23" s="497">
        <f>Model!T51</f>
        <v>0</v>
      </c>
      <c r="J23" s="497">
        <f>Model!U51</f>
        <v>0</v>
      </c>
      <c r="K23" s="497">
        <f>Model!V51</f>
        <v>0</v>
      </c>
      <c r="M23" s="507"/>
    </row>
    <row r="24" spans="2:15">
      <c r="C24" s="282" t="str">
        <f>Model!E52</f>
        <v>COGS - Stream 5</v>
      </c>
      <c r="F24" s="498">
        <f>Model!Q52</f>
        <v>0</v>
      </c>
      <c r="G24" s="499">
        <f>Model!R52</f>
        <v>0</v>
      </c>
      <c r="H24" s="499">
        <f>Model!S52</f>
        <v>0</v>
      </c>
      <c r="I24" s="499">
        <f>Model!T52</f>
        <v>0</v>
      </c>
      <c r="J24" s="499">
        <f>Model!U52</f>
        <v>0</v>
      </c>
      <c r="K24" s="499">
        <f>Model!V52</f>
        <v>0</v>
      </c>
      <c r="M24" s="507"/>
    </row>
    <row r="25" spans="2:15">
      <c r="B25" s="500" t="s">
        <v>126</v>
      </c>
      <c r="C25" s="500"/>
      <c r="D25" s="500"/>
      <c r="E25" s="500"/>
      <c r="F25" s="501">
        <f>SUM(F20:F24)</f>
        <v>480</v>
      </c>
      <c r="G25" s="502">
        <f t="shared" ref="G25:K25" si="2">SUM(G20:G24)</f>
        <v>200538.65</v>
      </c>
      <c r="H25" s="502">
        <f t="shared" si="2"/>
        <v>809456.48576655437</v>
      </c>
      <c r="I25" s="502">
        <f t="shared" si="2"/>
        <v>792895.40226889541</v>
      </c>
      <c r="J25" s="502">
        <f t="shared" si="2"/>
        <v>1430293.2066346973</v>
      </c>
      <c r="K25" s="502">
        <f t="shared" si="2"/>
        <v>5280030.2634281833</v>
      </c>
    </row>
    <row r="26" spans="2:15">
      <c r="F26" s="495"/>
    </row>
    <row r="27" spans="2:15">
      <c r="B27" s="500" t="s">
        <v>27</v>
      </c>
      <c r="C27" s="500"/>
      <c r="D27" s="500"/>
      <c r="E27" s="500"/>
      <c r="F27" s="508">
        <f>F15-F25</f>
        <v>-290</v>
      </c>
      <c r="G27" s="509">
        <f t="shared" ref="G27:K27" si="3">G15-G25</f>
        <v>74236.350000000006</v>
      </c>
      <c r="H27" s="509">
        <f t="shared" si="3"/>
        <v>1472312.6345566125</v>
      </c>
      <c r="I27" s="509">
        <f t="shared" si="3"/>
        <v>4094229.8809116962</v>
      </c>
      <c r="J27" s="509">
        <f t="shared" si="3"/>
        <v>9855387.3829188384</v>
      </c>
      <c r="K27" s="509">
        <f t="shared" si="3"/>
        <v>29052560.300285965</v>
      </c>
    </row>
    <row r="28" spans="2:15" ht="4.5" customHeight="1">
      <c r="B28" s="500"/>
      <c r="C28" s="500"/>
      <c r="D28" s="500"/>
      <c r="E28" s="500"/>
      <c r="F28" s="503"/>
      <c r="G28" s="504"/>
      <c r="H28" s="504"/>
      <c r="I28" s="504"/>
      <c r="J28" s="504"/>
      <c r="K28" s="504"/>
    </row>
    <row r="29" spans="2:15" s="505" customFormat="1">
      <c r="B29" s="505" t="s">
        <v>185</v>
      </c>
      <c r="F29" s="510">
        <f>IFERROR(F27/F15,0)</f>
        <v>-1.5263157894736843</v>
      </c>
      <c r="G29" s="506">
        <f t="shared" ref="G29:K29" si="4">IFERROR(G27/G15,0)</f>
        <v>0.27017141297425168</v>
      </c>
      <c r="H29" s="506">
        <f t="shared" si="4"/>
        <v>0.64525048631918069</v>
      </c>
      <c r="I29" s="506">
        <f t="shared" si="4"/>
        <v>0.83775832287383656</v>
      </c>
      <c r="J29" s="506">
        <f t="shared" si="4"/>
        <v>0.87326478050790912</v>
      </c>
      <c r="K29" s="506">
        <f t="shared" si="4"/>
        <v>0.84620938365750342</v>
      </c>
    </row>
    <row r="30" spans="2:15">
      <c r="F30" s="495"/>
    </row>
    <row r="31" spans="2:15">
      <c r="B31" s="282" t="s">
        <v>28</v>
      </c>
      <c r="F31" s="495"/>
    </row>
    <row r="32" spans="2:15">
      <c r="C32" s="282" t="s">
        <v>29</v>
      </c>
      <c r="F32" s="496">
        <f>Model!Q105</f>
        <v>535000</v>
      </c>
      <c r="G32" s="497">
        <f>Model!R105</f>
        <v>690579.16666666674</v>
      </c>
      <c r="H32" s="497">
        <f>Model!S105</f>
        <v>3836648.333333333</v>
      </c>
      <c r="I32" s="497">
        <f>Model!T105</f>
        <v>7442187.6266666669</v>
      </c>
      <c r="J32" s="497">
        <f>Model!U105</f>
        <v>15031040.701066669</v>
      </c>
      <c r="K32" s="497">
        <f>Model!V105</f>
        <v>30517547.959424004</v>
      </c>
    </row>
    <row r="33" spans="2:11">
      <c r="C33" s="282" t="s">
        <v>35</v>
      </c>
      <c r="F33" s="496">
        <f>Model!Q107</f>
        <v>0</v>
      </c>
      <c r="G33" s="497">
        <f>Model!R107</f>
        <v>0</v>
      </c>
      <c r="H33" s="497">
        <f>Model!S107</f>
        <v>116666.66666666669</v>
      </c>
      <c r="I33" s="497">
        <f>Model!T107</f>
        <v>233333.33333333334</v>
      </c>
      <c r="J33" s="497">
        <f>Model!U107</f>
        <v>700000.00000000012</v>
      </c>
      <c r="K33" s="497">
        <f>Model!V107</f>
        <v>1000000.0000000001</v>
      </c>
    </row>
    <row r="34" spans="2:11">
      <c r="C34" s="282" t="s">
        <v>158</v>
      </c>
      <c r="F34" s="496">
        <f>Model!Q109</f>
        <v>0</v>
      </c>
      <c r="G34" s="497">
        <f>Model!R109</f>
        <v>27477.5</v>
      </c>
      <c r="H34" s="497">
        <f>Model!S109</f>
        <v>228176.91203231667</v>
      </c>
      <c r="I34" s="497">
        <f>Model!T109</f>
        <v>488712.52831805922</v>
      </c>
      <c r="J34" s="497">
        <f>Model!U109</f>
        <v>3385704.1768660606</v>
      </c>
      <c r="K34" s="497">
        <f>Model!V109</f>
        <v>10299777.169114243</v>
      </c>
    </row>
    <row r="35" spans="2:11">
      <c r="C35" s="282" t="s">
        <v>41</v>
      </c>
      <c r="F35" s="496">
        <f>Model!Q110</f>
        <v>1000</v>
      </c>
      <c r="G35" s="497">
        <f>Model!R110</f>
        <v>29900</v>
      </c>
      <c r="H35" s="497">
        <f>Model!S110</f>
        <v>165100</v>
      </c>
      <c r="I35" s="497">
        <f>Model!T110</f>
        <v>292500</v>
      </c>
      <c r="J35" s="497">
        <f>Model!U110</f>
        <v>561600</v>
      </c>
      <c r="K35" s="497">
        <f>Model!V110</f>
        <v>1554000</v>
      </c>
    </row>
    <row r="36" spans="2:11">
      <c r="C36" s="282" t="s">
        <v>42</v>
      </c>
      <c r="F36" s="496">
        <f>Model!Q111</f>
        <v>900</v>
      </c>
      <c r="G36" s="497">
        <f>Model!R111</f>
        <v>48000</v>
      </c>
      <c r="H36" s="497">
        <f>Model!S111</f>
        <v>72000</v>
      </c>
      <c r="I36" s="497">
        <f>Model!T111</f>
        <v>2400</v>
      </c>
      <c r="J36" s="497">
        <f>Model!U111</f>
        <v>120000</v>
      </c>
      <c r="K36" s="497">
        <f>Model!V111</f>
        <v>420000</v>
      </c>
    </row>
    <row r="37" spans="2:11">
      <c r="C37" s="282" t="s">
        <v>46</v>
      </c>
      <c r="F37" s="496">
        <f>Model!Q112</f>
        <v>54250</v>
      </c>
      <c r="G37" s="497">
        <f>Model!R112</f>
        <v>210000</v>
      </c>
      <c r="H37" s="497">
        <f>Model!S112</f>
        <v>210000</v>
      </c>
      <c r="I37" s="497">
        <f>Model!T112</f>
        <v>210000</v>
      </c>
      <c r="J37" s="497">
        <f>Model!U112</f>
        <v>210000</v>
      </c>
      <c r="K37" s="497">
        <f>Model!V112</f>
        <v>210000</v>
      </c>
    </row>
    <row r="38" spans="2:11">
      <c r="C38" s="282" t="s">
        <v>43</v>
      </c>
      <c r="F38" s="496">
        <f>Model!Q113</f>
        <v>700</v>
      </c>
      <c r="G38" s="497">
        <f>Model!R113</f>
        <v>900000</v>
      </c>
      <c r="H38" s="497">
        <f>Model!S113</f>
        <v>900000</v>
      </c>
      <c r="I38" s="497">
        <f>Model!T113</f>
        <v>600000</v>
      </c>
      <c r="J38" s="497">
        <f>Model!U113</f>
        <v>600000</v>
      </c>
      <c r="K38" s="497">
        <f>Model!V113</f>
        <v>600000</v>
      </c>
    </row>
    <row r="39" spans="2:11">
      <c r="C39" s="282" t="s">
        <v>44</v>
      </c>
      <c r="F39" s="498">
        <f>Model!Q114</f>
        <v>700</v>
      </c>
      <c r="G39" s="499">
        <f>Model!R114</f>
        <v>23000</v>
      </c>
      <c r="H39" s="499">
        <f>Model!S114</f>
        <v>127000</v>
      </c>
      <c r="I39" s="499">
        <f>Model!T114</f>
        <v>225000</v>
      </c>
      <c r="J39" s="499">
        <f>Model!U114</f>
        <v>432000</v>
      </c>
      <c r="K39" s="499">
        <f>Model!V114</f>
        <v>777000</v>
      </c>
    </row>
    <row r="40" spans="2:11">
      <c r="B40" s="500" t="s">
        <v>186</v>
      </c>
      <c r="C40" s="500"/>
      <c r="D40" s="500"/>
      <c r="E40" s="500"/>
      <c r="F40" s="501">
        <f>SUM(F32:F39)</f>
        <v>592550</v>
      </c>
      <c r="G40" s="502">
        <f t="shared" ref="G40:K40" si="5">SUM(G32:G39)</f>
        <v>1928956.6666666667</v>
      </c>
      <c r="H40" s="502">
        <f t="shared" si="5"/>
        <v>5655591.9120323164</v>
      </c>
      <c r="I40" s="502">
        <f t="shared" si="5"/>
        <v>9494133.4883180596</v>
      </c>
      <c r="J40" s="502">
        <f t="shared" si="5"/>
        <v>21040344.877932731</v>
      </c>
      <c r="K40" s="502">
        <f t="shared" si="5"/>
        <v>45378325.128538251</v>
      </c>
    </row>
    <row r="41" spans="2:11">
      <c r="F41" s="495"/>
    </row>
    <row r="42" spans="2:11" ht="14" thickBot="1">
      <c r="B42" s="500" t="s">
        <v>36</v>
      </c>
      <c r="C42" s="500"/>
      <c r="D42" s="500"/>
      <c r="E42" s="500"/>
      <c r="F42" s="511">
        <f>F27-F40</f>
        <v>-592840</v>
      </c>
      <c r="G42" s="512">
        <f t="shared" ref="G42:K42" si="6">G27-G40</f>
        <v>-1854720.3166666667</v>
      </c>
      <c r="H42" s="512">
        <f t="shared" si="6"/>
        <v>-4183279.277475704</v>
      </c>
      <c r="I42" s="512">
        <f t="shared" si="6"/>
        <v>-5399903.6074063629</v>
      </c>
      <c r="J42" s="512">
        <f t="shared" si="6"/>
        <v>-11184957.495013893</v>
      </c>
      <c r="K42" s="512">
        <f t="shared" si="6"/>
        <v>-16325764.828252286</v>
      </c>
    </row>
    <row r="43" spans="2:11" ht="4.5" customHeight="1">
      <c r="F43" s="495"/>
    </row>
    <row r="44" spans="2:11" s="505" customFormat="1">
      <c r="B44" s="505" t="s">
        <v>315</v>
      </c>
      <c r="F44" s="510">
        <f>IFERROR(F42/F15,0)</f>
        <v>-3120.2105263157896</v>
      </c>
      <c r="G44" s="506">
        <f t="shared" ref="G44:K44" si="7">IFERROR(G42/G15,0)</f>
        <v>-6.7499602098686804</v>
      </c>
      <c r="H44" s="506">
        <f t="shared" si="7"/>
        <v>-1.8333490624516939</v>
      </c>
      <c r="I44" s="506">
        <f t="shared" si="7"/>
        <v>-1.1049243255519838</v>
      </c>
      <c r="J44" s="506">
        <f t="shared" si="7"/>
        <v>-0.99107514219099235</v>
      </c>
      <c r="K44" s="506">
        <f t="shared" si="7"/>
        <v>-0.47551800083233048</v>
      </c>
    </row>
    <row r="47" spans="2:11" ht="18">
      <c r="B47" s="492" t="s">
        <v>225</v>
      </c>
    </row>
    <row r="48" spans="2:11">
      <c r="F48" s="493" t="s">
        <v>222</v>
      </c>
      <c r="G48" s="494" t="s">
        <v>173</v>
      </c>
      <c r="H48" s="494" t="s">
        <v>174</v>
      </c>
      <c r="I48" s="494" t="s">
        <v>175</v>
      </c>
      <c r="J48" s="494" t="s">
        <v>176</v>
      </c>
      <c r="K48" s="494" t="s">
        <v>177</v>
      </c>
    </row>
    <row r="49" spans="2:11">
      <c r="B49" s="282" t="s">
        <v>187</v>
      </c>
      <c r="F49" s="496">
        <f>Model!Q156</f>
        <v>-592550</v>
      </c>
      <c r="G49" s="497">
        <f>Model!R156</f>
        <v>-1864440.3166666669</v>
      </c>
      <c r="H49" s="497">
        <f>Model!S156</f>
        <v>-4194079.2774757044</v>
      </c>
      <c r="I49" s="497">
        <f>Model!T156</f>
        <v>-5415503.6074063629</v>
      </c>
      <c r="J49" s="497">
        <f>Model!U156</f>
        <v>-11676957.495013893</v>
      </c>
      <c r="K49" s="497">
        <f>Model!V156</f>
        <v>-16817764.828252289</v>
      </c>
    </row>
    <row r="50" spans="2:11">
      <c r="F50" s="496"/>
      <c r="G50" s="497"/>
      <c r="H50" s="497"/>
      <c r="I50" s="497"/>
      <c r="J50" s="497"/>
      <c r="K50" s="497"/>
    </row>
    <row r="51" spans="2:11">
      <c r="B51" s="282" t="s">
        <v>188</v>
      </c>
      <c r="F51" s="496">
        <f>MIN(Model!Y158:AJ158)</f>
        <v>8500000</v>
      </c>
      <c r="G51" s="497">
        <f>MIN(Model!AK158:AV158)</f>
        <v>6635559.6833333336</v>
      </c>
      <c r="H51" s="497">
        <f>MIN(Model!AW158:BH158)</f>
        <v>2441480.4058576282</v>
      </c>
      <c r="I51" s="497">
        <f>MIN(Model!BI158:BT158)</f>
        <v>905848.50599175738</v>
      </c>
      <c r="J51" s="497">
        <f>MIN(Model!BU158:CF158)</f>
        <v>10349019.30343738</v>
      </c>
      <c r="K51" s="497">
        <f>MIN(Model!CG158:CR158)</f>
        <v>1929968.1548167067</v>
      </c>
    </row>
    <row r="52" spans="2:11">
      <c r="F52" s="495"/>
    </row>
    <row r="53" spans="2:11">
      <c r="B53" s="282" t="s">
        <v>223</v>
      </c>
      <c r="F53" s="496">
        <f>Model!I82</f>
        <v>0</v>
      </c>
      <c r="G53" s="497">
        <f>Model!J82</f>
        <v>3.8333333333333335</v>
      </c>
      <c r="H53" s="497">
        <f>Model!K82</f>
        <v>22</v>
      </c>
      <c r="I53" s="497">
        <f>Model!L82</f>
        <v>37.5</v>
      </c>
      <c r="J53" s="497">
        <f>Model!M82</f>
        <v>72</v>
      </c>
      <c r="K53" s="497">
        <f>Model!N82</f>
        <v>129.5</v>
      </c>
    </row>
    <row r="54" spans="2:11">
      <c r="F54" s="495"/>
    </row>
    <row r="55" spans="2:11">
      <c r="B55" s="282" t="s">
        <v>192</v>
      </c>
      <c r="F55" s="495"/>
    </row>
    <row r="56" spans="2:11">
      <c r="B56" s="513" t="str">
        <f>Model!E17</f>
        <v>Software Subscription</v>
      </c>
      <c r="F56" s="496">
        <f>Model!I17</f>
        <v>0</v>
      </c>
      <c r="G56" s="497">
        <f>Model!J17</f>
        <v>10695</v>
      </c>
      <c r="H56" s="497">
        <f>Model!K17</f>
        <v>39109.653647219122</v>
      </c>
      <c r="I56" s="497">
        <f>Model!L17</f>
        <v>47913.161354771481</v>
      </c>
      <c r="J56" s="497">
        <f>Model!M17</f>
        <v>114349.26749377698</v>
      </c>
      <c r="K56" s="497">
        <f>Model!N17</f>
        <v>632507.49672889104</v>
      </c>
    </row>
    <row r="57" spans="2:11">
      <c r="B57" s="513" t="str">
        <f>Model!E18</f>
        <v>Add on Subscription</v>
      </c>
      <c r="F57" s="496">
        <f>Model!I18</f>
        <v>0</v>
      </c>
      <c r="G57" s="497">
        <f>Model!J18</f>
        <v>37</v>
      </c>
      <c r="H57" s="497">
        <f>Model!K18</f>
        <v>1857.134112561602</v>
      </c>
      <c r="I57" s="497">
        <f>Model!L18</f>
        <v>4566.5713411256165</v>
      </c>
      <c r="J57" s="497">
        <f>Model!M18</f>
        <v>8172.2486445781633</v>
      </c>
      <c r="K57" s="497">
        <f>Model!N18</f>
        <v>12393.732943731631</v>
      </c>
    </row>
    <row r="58" spans="2:11">
      <c r="B58" s="513" t="str">
        <f>Model!E19</f>
        <v>Hosted Analysis</v>
      </c>
      <c r="F58" s="496">
        <f>Model!I19</f>
        <v>0</v>
      </c>
      <c r="G58" s="497">
        <f>Model!J19</f>
        <v>0</v>
      </c>
      <c r="H58" s="497">
        <f>Model!K19</f>
        <v>662</v>
      </c>
      <c r="I58" s="497">
        <f>Model!L19</f>
        <v>2100</v>
      </c>
      <c r="J58" s="497">
        <f>Model!M19</f>
        <v>4364.34375</v>
      </c>
      <c r="K58" s="497">
        <f>Model!N19</f>
        <v>12022.164858829135</v>
      </c>
    </row>
    <row r="59" spans="2:11">
      <c r="B59" s="513" t="str">
        <f>Model!E20</f>
        <v>Stream 4</v>
      </c>
      <c r="F59" s="496">
        <f>Model!I20</f>
        <v>0</v>
      </c>
      <c r="G59" s="497">
        <f>Model!J20</f>
        <v>0</v>
      </c>
      <c r="H59" s="497">
        <f>Model!K20</f>
        <v>0</v>
      </c>
      <c r="I59" s="497">
        <f>Model!L20</f>
        <v>0</v>
      </c>
      <c r="J59" s="497">
        <f>Model!M20</f>
        <v>0</v>
      </c>
      <c r="K59" s="497">
        <f>Model!N20</f>
        <v>0</v>
      </c>
    </row>
    <row r="60" spans="2:11">
      <c r="B60" s="513" t="str">
        <f>Model!E21</f>
        <v>Stream 5</v>
      </c>
      <c r="F60" s="496">
        <f>Model!I21</f>
        <v>0</v>
      </c>
      <c r="G60" s="497">
        <f>Model!J21</f>
        <v>0</v>
      </c>
      <c r="H60" s="497">
        <f>Model!K21</f>
        <v>0</v>
      </c>
      <c r="I60" s="497">
        <f>Model!L21</f>
        <v>0</v>
      </c>
      <c r="J60" s="497">
        <f>Model!M21</f>
        <v>0</v>
      </c>
      <c r="K60" s="497">
        <f>Model!N21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8:BV99"/>
  <sheetViews>
    <sheetView showGridLines="0" zoomScale="75" zoomScaleNormal="75" zoomScalePageLayoutView="95" workbookViewId="0">
      <selection activeCell="S12" sqref="S12"/>
    </sheetView>
  </sheetViews>
  <sheetFormatPr baseColWidth="10" defaultColWidth="10.83203125" defaultRowHeight="14"/>
  <cols>
    <col min="1" max="1" width="3.5" style="2" customWidth="1"/>
    <col min="2" max="2" width="40" style="3" bestFit="1" customWidth="1"/>
    <col min="3" max="74" width="10.83203125" style="2" customWidth="1"/>
    <col min="75" max="16384" width="10.83203125" style="1"/>
  </cols>
  <sheetData>
    <row r="58" spans="1:74">
      <c r="A58" s="1"/>
      <c r="B58" s="2"/>
    </row>
    <row r="59" spans="1:74">
      <c r="A59" s="1"/>
      <c r="B59" s="75" t="s">
        <v>147</v>
      </c>
    </row>
    <row r="60" spans="1:74">
      <c r="A60" s="1"/>
      <c r="B60" s="76"/>
      <c r="C60" s="238">
        <f>Model!$K$2</f>
        <v>43374</v>
      </c>
      <c r="D60" s="239">
        <f>Model!AL8</f>
        <v>43405</v>
      </c>
      <c r="E60" s="239">
        <f>Model!AM8</f>
        <v>43435</v>
      </c>
      <c r="F60" s="239">
        <f>Model!AN8</f>
        <v>43466</v>
      </c>
      <c r="G60" s="239">
        <f>Model!AO8</f>
        <v>43497</v>
      </c>
      <c r="H60" s="239">
        <f>Model!AP8</f>
        <v>43525</v>
      </c>
      <c r="I60" s="239">
        <f>Model!AQ8</f>
        <v>43556</v>
      </c>
      <c r="J60" s="239">
        <f>Model!AR8</f>
        <v>43586</v>
      </c>
      <c r="K60" s="239">
        <f>Model!AS8</f>
        <v>43617</v>
      </c>
      <c r="L60" s="239">
        <f>Model!AT8</f>
        <v>43647</v>
      </c>
      <c r="M60" s="239">
        <f>Model!AU8</f>
        <v>43678</v>
      </c>
      <c r="N60" s="240">
        <f>Model!AV8</f>
        <v>43709</v>
      </c>
      <c r="O60" s="238">
        <f>Model!AW8</f>
        <v>43739</v>
      </c>
      <c r="P60" s="239">
        <f>Model!AX8</f>
        <v>43770</v>
      </c>
      <c r="Q60" s="239">
        <f>Model!AY8</f>
        <v>43800</v>
      </c>
      <c r="R60" s="239">
        <f>Model!AZ8</f>
        <v>43831</v>
      </c>
      <c r="S60" s="239">
        <f>Model!BA8</f>
        <v>43862</v>
      </c>
      <c r="T60" s="239">
        <f>Model!BB8</f>
        <v>43891</v>
      </c>
      <c r="U60" s="239">
        <f>Model!BC8</f>
        <v>43922</v>
      </c>
      <c r="V60" s="239">
        <f>Model!BD8</f>
        <v>43952</v>
      </c>
      <c r="W60" s="239">
        <f>Model!BE8</f>
        <v>43983</v>
      </c>
      <c r="X60" s="239">
        <f>Model!BF8</f>
        <v>44013</v>
      </c>
      <c r="Y60" s="239">
        <f>Model!BG8</f>
        <v>44044</v>
      </c>
      <c r="Z60" s="240">
        <f>Model!BH8</f>
        <v>44075</v>
      </c>
      <c r="AA60" s="238">
        <f>Model!BI8</f>
        <v>44105</v>
      </c>
      <c r="AB60" s="239">
        <f>Model!BJ8</f>
        <v>44136</v>
      </c>
      <c r="AC60" s="239">
        <f>Model!BK8</f>
        <v>44166</v>
      </c>
      <c r="AD60" s="239">
        <f>Model!BL8</f>
        <v>44197</v>
      </c>
      <c r="AE60" s="239">
        <f>Model!BM8</f>
        <v>44228</v>
      </c>
      <c r="AF60" s="239">
        <f>Model!BN8</f>
        <v>44256</v>
      </c>
      <c r="AG60" s="239">
        <f>Model!BO8</f>
        <v>44287</v>
      </c>
      <c r="AH60" s="239">
        <f>Model!BP8</f>
        <v>44317</v>
      </c>
      <c r="AI60" s="239">
        <f>Model!BQ8</f>
        <v>44348</v>
      </c>
      <c r="AJ60" s="239">
        <f>Model!BR8</f>
        <v>44378</v>
      </c>
      <c r="AK60" s="239">
        <f>Model!BS8</f>
        <v>44409</v>
      </c>
      <c r="AL60" s="240">
        <f>Model!BT8</f>
        <v>44440</v>
      </c>
      <c r="AM60" s="238">
        <f>Model!BU8</f>
        <v>44470</v>
      </c>
      <c r="AN60" s="239">
        <f>Model!BV8</f>
        <v>44501</v>
      </c>
      <c r="AO60" s="239">
        <f>Model!BW8</f>
        <v>44531</v>
      </c>
      <c r="AP60" s="239">
        <f>Model!BX8</f>
        <v>44562</v>
      </c>
      <c r="AQ60" s="239">
        <f>Model!BY8</f>
        <v>44593</v>
      </c>
      <c r="AR60" s="239">
        <f>Model!BZ8</f>
        <v>44621</v>
      </c>
      <c r="AS60" s="239">
        <f>Model!CA8</f>
        <v>44652</v>
      </c>
      <c r="AT60" s="239">
        <f>Model!CB8</f>
        <v>44682</v>
      </c>
      <c r="AU60" s="239">
        <f>Model!CC8</f>
        <v>44713</v>
      </c>
      <c r="AV60" s="239">
        <f>Model!CD8</f>
        <v>44743</v>
      </c>
      <c r="AW60" s="239">
        <f>Model!CE8</f>
        <v>44774</v>
      </c>
      <c r="AX60" s="240">
        <f>Model!CF8</f>
        <v>44805</v>
      </c>
      <c r="AY60" s="238">
        <f>Model!CG8</f>
        <v>44835</v>
      </c>
      <c r="AZ60" s="239">
        <f>Model!CH8</f>
        <v>44866</v>
      </c>
      <c r="BA60" s="239">
        <f>Model!CI8</f>
        <v>44896</v>
      </c>
      <c r="BB60" s="239">
        <f>Model!CJ8</f>
        <v>44927</v>
      </c>
      <c r="BC60" s="239">
        <f>Model!CK8</f>
        <v>44958</v>
      </c>
      <c r="BD60" s="239">
        <f>Model!CL8</f>
        <v>44986</v>
      </c>
      <c r="BE60" s="239">
        <f>Model!CM8</f>
        <v>45017</v>
      </c>
      <c r="BF60" s="239">
        <f>Model!CN8</f>
        <v>45047</v>
      </c>
      <c r="BG60" s="239">
        <f>Model!CO8</f>
        <v>45078</v>
      </c>
      <c r="BH60" s="239">
        <f>Model!CP8</f>
        <v>45108</v>
      </c>
      <c r="BI60" s="239">
        <f>Model!CQ8</f>
        <v>45139</v>
      </c>
      <c r="BJ60" s="239">
        <f>Model!CR8</f>
        <v>45170</v>
      </c>
      <c r="BK60" s="238">
        <f>Model!CS8</f>
        <v>45200</v>
      </c>
      <c r="BL60" s="239">
        <f>Model!CT8</f>
        <v>45231</v>
      </c>
      <c r="BM60" s="239">
        <f>Model!CU8</f>
        <v>45261</v>
      </c>
      <c r="BN60" s="239">
        <f>Model!CV8</f>
        <v>45292</v>
      </c>
      <c r="BO60" s="239">
        <f>Model!CW8</f>
        <v>45323</v>
      </c>
      <c r="BP60" s="239">
        <f>Model!CX8</f>
        <v>45352</v>
      </c>
      <c r="BQ60" s="239">
        <f>Model!CY8</f>
        <v>45383</v>
      </c>
      <c r="BR60" s="239">
        <f>Model!CZ8</f>
        <v>45413</v>
      </c>
      <c r="BS60" s="239">
        <f>Model!DA8</f>
        <v>45444</v>
      </c>
      <c r="BT60" s="239">
        <f>Model!DB8</f>
        <v>45474</v>
      </c>
      <c r="BU60" s="239">
        <f>Model!DC8</f>
        <v>45505</v>
      </c>
      <c r="BV60" s="240">
        <f>Model!DD8</f>
        <v>45536</v>
      </c>
    </row>
    <row r="61" spans="1:74">
      <c r="A61" s="1"/>
      <c r="B61" s="80" t="s">
        <v>379</v>
      </c>
      <c r="C61" s="241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3"/>
      <c r="O61" s="241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3"/>
      <c r="AA61" s="241"/>
      <c r="AB61" s="242"/>
      <c r="AC61" s="242"/>
      <c r="AD61" s="242"/>
      <c r="AE61" s="242"/>
      <c r="AF61" s="242"/>
      <c r="AG61" s="242"/>
      <c r="AH61" s="242"/>
      <c r="AI61" s="242"/>
      <c r="AJ61" s="242"/>
      <c r="AK61" s="242"/>
      <c r="AL61" s="243"/>
      <c r="AM61" s="241"/>
      <c r="AN61" s="242"/>
      <c r="AO61" s="242"/>
      <c r="AP61" s="242"/>
      <c r="AQ61" s="242"/>
      <c r="AR61" s="242"/>
      <c r="AS61" s="242"/>
      <c r="AT61" s="242"/>
      <c r="AU61" s="242"/>
      <c r="AV61" s="242"/>
      <c r="AW61" s="242"/>
      <c r="AX61" s="243"/>
      <c r="AY61" s="241"/>
      <c r="AZ61" s="242"/>
      <c r="BA61" s="242"/>
      <c r="BB61" s="242"/>
      <c r="BC61" s="242"/>
      <c r="BD61" s="242"/>
      <c r="BE61" s="242"/>
      <c r="BF61" s="242"/>
      <c r="BG61" s="242"/>
      <c r="BH61" s="242"/>
      <c r="BI61" s="242"/>
      <c r="BJ61" s="242"/>
      <c r="BK61" s="241"/>
      <c r="BL61" s="242"/>
      <c r="BM61" s="242"/>
      <c r="BN61" s="242"/>
      <c r="BO61" s="242"/>
      <c r="BP61" s="242"/>
      <c r="BQ61" s="242"/>
      <c r="BR61" s="242"/>
      <c r="BS61" s="242"/>
      <c r="BT61" s="242"/>
      <c r="BU61" s="242"/>
      <c r="BV61" s="243"/>
    </row>
    <row r="62" spans="1:74">
      <c r="A62" s="1"/>
      <c r="B62" s="82"/>
      <c r="C62" s="244"/>
      <c r="D62" s="245"/>
      <c r="E62" s="245"/>
      <c r="F62" s="245"/>
      <c r="G62" s="245"/>
      <c r="H62" s="245"/>
      <c r="I62" s="245"/>
      <c r="J62" s="245"/>
      <c r="K62" s="245"/>
      <c r="L62" s="245"/>
      <c r="M62" s="245"/>
      <c r="N62" s="246"/>
      <c r="O62" s="244"/>
      <c r="P62" s="245"/>
      <c r="Q62" s="245"/>
      <c r="R62" s="245"/>
      <c r="S62" s="245"/>
      <c r="T62" s="245"/>
      <c r="U62" s="245"/>
      <c r="V62" s="245"/>
      <c r="W62" s="245"/>
      <c r="X62" s="245"/>
      <c r="Y62" s="245"/>
      <c r="Z62" s="246"/>
      <c r="AA62" s="244"/>
      <c r="AB62" s="245"/>
      <c r="AC62" s="245"/>
      <c r="AD62" s="245"/>
      <c r="AE62" s="245"/>
      <c r="AF62" s="245"/>
      <c r="AG62" s="245"/>
      <c r="AH62" s="245"/>
      <c r="AI62" s="245"/>
      <c r="AJ62" s="245"/>
      <c r="AK62" s="245"/>
      <c r="AL62" s="246"/>
      <c r="AM62" s="244"/>
      <c r="AN62" s="245"/>
      <c r="AO62" s="245"/>
      <c r="AP62" s="245"/>
      <c r="AQ62" s="245"/>
      <c r="AR62" s="245"/>
      <c r="AS62" s="245"/>
      <c r="AT62" s="245"/>
      <c r="AU62" s="245"/>
      <c r="AV62" s="245"/>
      <c r="AW62" s="245"/>
      <c r="AX62" s="246"/>
      <c r="AY62" s="244"/>
      <c r="AZ62" s="245"/>
      <c r="BA62" s="245"/>
      <c r="BB62" s="245"/>
      <c r="BC62" s="245"/>
      <c r="BD62" s="245"/>
      <c r="BE62" s="245"/>
      <c r="BF62" s="245"/>
      <c r="BG62" s="245"/>
      <c r="BH62" s="245"/>
      <c r="BI62" s="245"/>
      <c r="BJ62" s="245"/>
      <c r="BK62" s="244"/>
      <c r="BL62" s="245"/>
      <c r="BM62" s="245"/>
      <c r="BN62" s="245"/>
      <c r="BO62" s="245"/>
      <c r="BP62" s="245"/>
      <c r="BQ62" s="245"/>
      <c r="BR62" s="245"/>
      <c r="BS62" s="245"/>
      <c r="BT62" s="245"/>
      <c r="BU62" s="245"/>
      <c r="BV62" s="246"/>
    </row>
    <row r="63" spans="1:74">
      <c r="A63" s="1"/>
      <c r="B63" s="76"/>
      <c r="C63" s="238">
        <f>C$60</f>
        <v>43374</v>
      </c>
      <c r="D63" s="239">
        <f t="shared" ref="D63:BO63" si="0">D$60</f>
        <v>43405</v>
      </c>
      <c r="E63" s="239">
        <f t="shared" si="0"/>
        <v>43435</v>
      </c>
      <c r="F63" s="239">
        <f t="shared" si="0"/>
        <v>43466</v>
      </c>
      <c r="G63" s="239">
        <f t="shared" si="0"/>
        <v>43497</v>
      </c>
      <c r="H63" s="239">
        <f t="shared" si="0"/>
        <v>43525</v>
      </c>
      <c r="I63" s="239">
        <f t="shared" si="0"/>
        <v>43556</v>
      </c>
      <c r="J63" s="239">
        <f t="shared" si="0"/>
        <v>43586</v>
      </c>
      <c r="K63" s="239">
        <f t="shared" si="0"/>
        <v>43617</v>
      </c>
      <c r="L63" s="239">
        <f t="shared" si="0"/>
        <v>43647</v>
      </c>
      <c r="M63" s="239">
        <f t="shared" si="0"/>
        <v>43678</v>
      </c>
      <c r="N63" s="240">
        <f t="shared" si="0"/>
        <v>43709</v>
      </c>
      <c r="O63" s="238">
        <f t="shared" si="0"/>
        <v>43739</v>
      </c>
      <c r="P63" s="239">
        <f t="shared" si="0"/>
        <v>43770</v>
      </c>
      <c r="Q63" s="239">
        <f t="shared" si="0"/>
        <v>43800</v>
      </c>
      <c r="R63" s="239">
        <f t="shared" si="0"/>
        <v>43831</v>
      </c>
      <c r="S63" s="239">
        <f t="shared" si="0"/>
        <v>43862</v>
      </c>
      <c r="T63" s="239">
        <f t="shared" si="0"/>
        <v>43891</v>
      </c>
      <c r="U63" s="239">
        <f t="shared" si="0"/>
        <v>43922</v>
      </c>
      <c r="V63" s="239">
        <f t="shared" si="0"/>
        <v>43952</v>
      </c>
      <c r="W63" s="239">
        <f t="shared" si="0"/>
        <v>43983</v>
      </c>
      <c r="X63" s="239">
        <f t="shared" si="0"/>
        <v>44013</v>
      </c>
      <c r="Y63" s="239">
        <f t="shared" si="0"/>
        <v>44044</v>
      </c>
      <c r="Z63" s="240">
        <f t="shared" si="0"/>
        <v>44075</v>
      </c>
      <c r="AA63" s="238">
        <f t="shared" si="0"/>
        <v>44105</v>
      </c>
      <c r="AB63" s="239">
        <f t="shared" si="0"/>
        <v>44136</v>
      </c>
      <c r="AC63" s="239">
        <f t="shared" si="0"/>
        <v>44166</v>
      </c>
      <c r="AD63" s="239">
        <f t="shared" si="0"/>
        <v>44197</v>
      </c>
      <c r="AE63" s="239">
        <f t="shared" si="0"/>
        <v>44228</v>
      </c>
      <c r="AF63" s="239">
        <f t="shared" si="0"/>
        <v>44256</v>
      </c>
      <c r="AG63" s="239">
        <f t="shared" si="0"/>
        <v>44287</v>
      </c>
      <c r="AH63" s="239">
        <f t="shared" si="0"/>
        <v>44317</v>
      </c>
      <c r="AI63" s="239">
        <f t="shared" si="0"/>
        <v>44348</v>
      </c>
      <c r="AJ63" s="239">
        <f t="shared" si="0"/>
        <v>44378</v>
      </c>
      <c r="AK63" s="239">
        <f t="shared" si="0"/>
        <v>44409</v>
      </c>
      <c r="AL63" s="240">
        <f t="shared" si="0"/>
        <v>44440</v>
      </c>
      <c r="AM63" s="238">
        <f t="shared" si="0"/>
        <v>44470</v>
      </c>
      <c r="AN63" s="239">
        <f t="shared" si="0"/>
        <v>44501</v>
      </c>
      <c r="AO63" s="239">
        <f t="shared" si="0"/>
        <v>44531</v>
      </c>
      <c r="AP63" s="239">
        <f t="shared" si="0"/>
        <v>44562</v>
      </c>
      <c r="AQ63" s="239">
        <f t="shared" si="0"/>
        <v>44593</v>
      </c>
      <c r="AR63" s="239">
        <f t="shared" si="0"/>
        <v>44621</v>
      </c>
      <c r="AS63" s="239">
        <f t="shared" si="0"/>
        <v>44652</v>
      </c>
      <c r="AT63" s="239">
        <f t="shared" si="0"/>
        <v>44682</v>
      </c>
      <c r="AU63" s="239">
        <f t="shared" si="0"/>
        <v>44713</v>
      </c>
      <c r="AV63" s="239">
        <f t="shared" si="0"/>
        <v>44743</v>
      </c>
      <c r="AW63" s="239">
        <f t="shared" si="0"/>
        <v>44774</v>
      </c>
      <c r="AX63" s="240">
        <f t="shared" si="0"/>
        <v>44805</v>
      </c>
      <c r="AY63" s="238">
        <f t="shared" si="0"/>
        <v>44835</v>
      </c>
      <c r="AZ63" s="239">
        <f t="shared" si="0"/>
        <v>44866</v>
      </c>
      <c r="BA63" s="239">
        <f t="shared" si="0"/>
        <v>44896</v>
      </c>
      <c r="BB63" s="239">
        <f t="shared" si="0"/>
        <v>44927</v>
      </c>
      <c r="BC63" s="239">
        <f t="shared" si="0"/>
        <v>44958</v>
      </c>
      <c r="BD63" s="239">
        <f t="shared" si="0"/>
        <v>44986</v>
      </c>
      <c r="BE63" s="239">
        <f t="shared" si="0"/>
        <v>45017</v>
      </c>
      <c r="BF63" s="239">
        <f t="shared" si="0"/>
        <v>45047</v>
      </c>
      <c r="BG63" s="239">
        <f t="shared" si="0"/>
        <v>45078</v>
      </c>
      <c r="BH63" s="239">
        <f t="shared" si="0"/>
        <v>45108</v>
      </c>
      <c r="BI63" s="239">
        <f t="shared" si="0"/>
        <v>45139</v>
      </c>
      <c r="BJ63" s="239">
        <f t="shared" si="0"/>
        <v>45170</v>
      </c>
      <c r="BK63" s="238">
        <f t="shared" si="0"/>
        <v>45200</v>
      </c>
      <c r="BL63" s="239">
        <f t="shared" si="0"/>
        <v>45231</v>
      </c>
      <c r="BM63" s="239">
        <f t="shared" si="0"/>
        <v>45261</v>
      </c>
      <c r="BN63" s="239">
        <f t="shared" si="0"/>
        <v>45292</v>
      </c>
      <c r="BO63" s="239">
        <f t="shared" si="0"/>
        <v>45323</v>
      </c>
      <c r="BP63" s="239">
        <f t="shared" ref="BP63:BV63" si="1">BP$60</f>
        <v>45352</v>
      </c>
      <c r="BQ63" s="239">
        <f t="shared" si="1"/>
        <v>45383</v>
      </c>
      <c r="BR63" s="239">
        <f t="shared" si="1"/>
        <v>45413</v>
      </c>
      <c r="BS63" s="239">
        <f t="shared" si="1"/>
        <v>45444</v>
      </c>
      <c r="BT63" s="239">
        <f t="shared" si="1"/>
        <v>45474</v>
      </c>
      <c r="BU63" s="239">
        <f t="shared" si="1"/>
        <v>45505</v>
      </c>
      <c r="BV63" s="240">
        <f t="shared" si="1"/>
        <v>45536</v>
      </c>
    </row>
    <row r="64" spans="1:74">
      <c r="A64" s="1"/>
      <c r="B64" s="81" t="str">
        <f>Model!E17</f>
        <v>Software Subscription</v>
      </c>
      <c r="C64" s="235">
        <f>Model!AK31</f>
        <v>50</v>
      </c>
      <c r="D64" s="229">
        <f>Model!AL31</f>
        <v>125</v>
      </c>
      <c r="E64" s="229">
        <f>Model!AM31</f>
        <v>200</v>
      </c>
      <c r="F64" s="229">
        <f>Model!AN31</f>
        <v>600</v>
      </c>
      <c r="G64" s="229">
        <f>Model!AO31</f>
        <v>1800</v>
      </c>
      <c r="H64" s="229">
        <f>Model!AP31</f>
        <v>5400</v>
      </c>
      <c r="I64" s="229">
        <f>Model!AQ31</f>
        <v>10800</v>
      </c>
      <c r="J64" s="229">
        <f>Model!AR31</f>
        <v>21600</v>
      </c>
      <c r="K64" s="229">
        <f>Model!AS31</f>
        <v>32400</v>
      </c>
      <c r="L64" s="229">
        <f>Model!AT31</f>
        <v>48600</v>
      </c>
      <c r="M64" s="229">
        <f>Model!AU31</f>
        <v>72900</v>
      </c>
      <c r="N64" s="231">
        <f>Model!AV31</f>
        <v>72900</v>
      </c>
      <c r="O64" s="235">
        <f>Model!AW31</f>
        <v>80190.000000000015</v>
      </c>
      <c r="P64" s="229">
        <f>Model!AX31</f>
        <v>81793.800000000017</v>
      </c>
      <c r="Q64" s="229">
        <f>Model!AY31</f>
        <v>83429.676000000021</v>
      </c>
      <c r="R64" s="229">
        <f>Model!AZ31</f>
        <v>85098.269520000031</v>
      </c>
      <c r="S64" s="229">
        <f>Model!BA31</f>
        <v>86800.234910400031</v>
      </c>
      <c r="T64" s="229">
        <f>Model!BB31</f>
        <v>88536.239608608026</v>
      </c>
      <c r="U64" s="229">
        <f>Model!BC31</f>
        <v>90306.964400780198</v>
      </c>
      <c r="V64" s="229">
        <f>Model!BD31</f>
        <v>92113.103688795803</v>
      </c>
      <c r="W64" s="229">
        <f>Model!BE31</f>
        <v>93955.365762571717</v>
      </c>
      <c r="X64" s="229">
        <f>Model!BF31</f>
        <v>95834.473077823161</v>
      </c>
      <c r="Y64" s="229">
        <f>Model!BG31</f>
        <v>97751.162539379628</v>
      </c>
      <c r="Z64" s="231">
        <f>Model!BH31</f>
        <v>99706.185790167219</v>
      </c>
      <c r="AA64" s="235">
        <f>Model!BI31</f>
        <v>103734.31569608998</v>
      </c>
      <c r="AB64" s="229">
        <f>Model!BJ31</f>
        <v>105809.00201001178</v>
      </c>
      <c r="AC64" s="229">
        <f>Model!BK31</f>
        <v>107925.18205021202</v>
      </c>
      <c r="AD64" s="229">
        <f>Model!BL31</f>
        <v>110083.68569121626</v>
      </c>
      <c r="AE64" s="229">
        <f>Model!BM31</f>
        <v>112285.3594050406</v>
      </c>
      <c r="AF64" s="229">
        <f>Model!BN31</f>
        <v>114531.0665931414</v>
      </c>
      <c r="AG64" s="229">
        <f>Model!BO31</f>
        <v>114645.59765973453</v>
      </c>
      <c r="AH64" s="229">
        <f>Model!BP31</f>
        <v>114760.24325739425</v>
      </c>
      <c r="AI64" s="229">
        <f>Model!BQ31</f>
        <v>114875.00350065164</v>
      </c>
      <c r="AJ64" s="229">
        <f>Model!BR31</f>
        <v>114989.87850415229</v>
      </c>
      <c r="AK64" s="229">
        <f>Model!BS31</f>
        <v>115104.86838265642</v>
      </c>
      <c r="AL64" s="231">
        <f>Model!BT31</f>
        <v>115219.97325103906</v>
      </c>
      <c r="AM64" s="235">
        <f>Model!BU31</f>
        <v>117641.89708877588</v>
      </c>
      <c r="AN64" s="229">
        <f>Model!BV31</f>
        <v>117759.53898586464</v>
      </c>
      <c r="AO64" s="229">
        <f>Model!BW31</f>
        <v>120114.72976558196</v>
      </c>
      <c r="AP64" s="229">
        <f>Model!BX31</f>
        <v>144137.67571869833</v>
      </c>
      <c r="AQ64" s="229">
        <f>Model!BY31</f>
        <v>172965.21086243799</v>
      </c>
      <c r="AR64" s="229">
        <f>Model!BZ31</f>
        <v>207558.25303492558</v>
      </c>
      <c r="AS64" s="229">
        <f>Model!CA31</f>
        <v>249069.90364191067</v>
      </c>
      <c r="AT64" s="229">
        <f>Model!CB31</f>
        <v>298883.88437029283</v>
      </c>
      <c r="AU64" s="229">
        <f>Model!CC31</f>
        <v>358660.66124435142</v>
      </c>
      <c r="AV64" s="229">
        <f>Model!CD31</f>
        <v>430392.79349322163</v>
      </c>
      <c r="AW64" s="229">
        <f>Model!CE31</f>
        <v>516471.35219186597</v>
      </c>
      <c r="AX64" s="231">
        <f>Model!CF31</f>
        <v>537990.99186652701</v>
      </c>
      <c r="AY64" s="235">
        <f>Model!CG31</f>
        <v>613309.7307278408</v>
      </c>
      <c r="AZ64" s="229">
        <f>Model!CH31</f>
        <v>735971.67687340907</v>
      </c>
      <c r="BA64" s="229">
        <f>Model!CI31</f>
        <v>766637.16340980097</v>
      </c>
      <c r="BB64" s="229">
        <f>Model!CJ31</f>
        <v>919964.59609176125</v>
      </c>
      <c r="BC64" s="229">
        <f>Model!CK31</f>
        <v>1103957.5153101136</v>
      </c>
      <c r="BD64" s="229">
        <f>Model!CL31</f>
        <v>1149955.7451147016</v>
      </c>
      <c r="BE64" s="229">
        <f>Model!CM31</f>
        <v>1379946.8941376416</v>
      </c>
      <c r="BF64" s="229">
        <f>Model!CN31</f>
        <v>1655936.2729651704</v>
      </c>
      <c r="BG64" s="229">
        <f>Model!CO31</f>
        <v>1724933.6176720525</v>
      </c>
      <c r="BH64" s="229">
        <f>Model!CP31</f>
        <v>2069920.3412064626</v>
      </c>
      <c r="BI64" s="229">
        <f>Model!CQ31</f>
        <v>2483904.4094477561</v>
      </c>
      <c r="BJ64" s="229">
        <f>Model!CR31</f>
        <v>2587400.4265080788</v>
      </c>
      <c r="BK64" s="235">
        <f>Model!CS31</f>
        <v>2949636.4862192087</v>
      </c>
      <c r="BL64" s="229">
        <f>Model!CT31</f>
        <v>3539563.783463052</v>
      </c>
      <c r="BM64" s="229">
        <f>Model!CU31</f>
        <v>3687045.6077740118</v>
      </c>
      <c r="BN64" s="229">
        <f>Model!CV31</f>
        <v>4424454.729328813</v>
      </c>
      <c r="BO64" s="229">
        <f>Model!CW31</f>
        <v>5309345.6751945773</v>
      </c>
      <c r="BP64" s="229">
        <f>Model!CX31</f>
        <v>5530568.4116610186</v>
      </c>
      <c r="BQ64" s="229">
        <f>Model!CY31</f>
        <v>6636682.0939932195</v>
      </c>
      <c r="BR64" s="229">
        <f>Model!CZ31</f>
        <v>7964018.5127918655</v>
      </c>
      <c r="BS64" s="229">
        <f>Model!DA31</f>
        <v>8295852.6174915265</v>
      </c>
      <c r="BT64" s="229">
        <f>Model!DB31</f>
        <v>9955023.1409898289</v>
      </c>
      <c r="BU64" s="229">
        <f>Model!DC31</f>
        <v>11946027.769187799</v>
      </c>
      <c r="BV64" s="231">
        <f>Model!DD31</f>
        <v>12443778.926237291</v>
      </c>
    </row>
    <row r="65" spans="1:74">
      <c r="A65" s="1"/>
      <c r="B65" s="81" t="str">
        <f>Model!E18</f>
        <v>Add on Subscription</v>
      </c>
      <c r="C65" s="235">
        <f>Model!AK32</f>
        <v>0</v>
      </c>
      <c r="D65" s="229">
        <f>Model!AL32</f>
        <v>0</v>
      </c>
      <c r="E65" s="229">
        <f>Model!AM32</f>
        <v>0</v>
      </c>
      <c r="F65" s="229">
        <f>Model!AN32</f>
        <v>0</v>
      </c>
      <c r="G65" s="229">
        <f>Model!AO32</f>
        <v>0</v>
      </c>
      <c r="H65" s="229">
        <f>Model!AP32</f>
        <v>0</v>
      </c>
      <c r="I65" s="229">
        <f>Model!AQ32</f>
        <v>400</v>
      </c>
      <c r="J65" s="229">
        <f>Model!AR32</f>
        <v>400</v>
      </c>
      <c r="K65" s="229">
        <f>Model!AS32</f>
        <v>400</v>
      </c>
      <c r="L65" s="229">
        <f>Model!AT32</f>
        <v>1600</v>
      </c>
      <c r="M65" s="229">
        <f>Model!AU32</f>
        <v>1600</v>
      </c>
      <c r="N65" s="231">
        <f>Model!AV32</f>
        <v>3000</v>
      </c>
      <c r="O65" s="235">
        <f>Model!AW32</f>
        <v>8000</v>
      </c>
      <c r="P65" s="229">
        <f>Model!AX32</f>
        <v>12000</v>
      </c>
      <c r="Q65" s="229">
        <f>Model!AY32</f>
        <v>20000</v>
      </c>
      <c r="R65" s="229">
        <f>Model!AZ32</f>
        <v>40000</v>
      </c>
      <c r="S65" s="229">
        <f>Model!BA32</f>
        <v>80000</v>
      </c>
      <c r="T65" s="229">
        <f>Model!BB32</f>
        <v>80800</v>
      </c>
      <c r="U65" s="229">
        <f>Model!BC32</f>
        <v>81608</v>
      </c>
      <c r="V65" s="229">
        <f>Model!BD32</f>
        <v>82424.08</v>
      </c>
      <c r="W65" s="229">
        <f>Model!BE32</f>
        <v>83248.320800000001</v>
      </c>
      <c r="X65" s="229">
        <f>Model!BF32</f>
        <v>84080.804007999992</v>
      </c>
      <c r="Y65" s="229">
        <f>Model!BG32</f>
        <v>84921.612048080002</v>
      </c>
      <c r="Z65" s="231">
        <f>Model!BH32</f>
        <v>85770.828168560794</v>
      </c>
      <c r="AA65" s="235">
        <f>Model!BI32</f>
        <v>88361.107179251339</v>
      </c>
      <c r="AB65" s="229">
        <f>Model!BJ32</f>
        <v>122400</v>
      </c>
      <c r="AC65" s="229">
        <f>Model!BK32</f>
        <v>163200</v>
      </c>
      <c r="AD65" s="229">
        <f>Model!BL32</f>
        <v>163200</v>
      </c>
      <c r="AE65" s="229">
        <f>Model!BM32</f>
        <v>163200</v>
      </c>
      <c r="AF65" s="229">
        <f>Model!BN32</f>
        <v>163200</v>
      </c>
      <c r="AG65" s="229">
        <f>Model!BO32</f>
        <v>163200</v>
      </c>
      <c r="AH65" s="229">
        <f>Model!BP32</f>
        <v>163200</v>
      </c>
      <c r="AI65" s="229">
        <f>Model!BQ32</f>
        <v>163200</v>
      </c>
      <c r="AJ65" s="229">
        <f>Model!BR32</f>
        <v>163200</v>
      </c>
      <c r="AK65" s="229">
        <f>Model!BS32</f>
        <v>163200</v>
      </c>
      <c r="AL65" s="231">
        <f>Model!BT32</f>
        <v>183600</v>
      </c>
      <c r="AM65" s="235">
        <f>Model!BU32</f>
        <v>250000</v>
      </c>
      <c r="AN65" s="229">
        <f>Model!BV32</f>
        <v>275000</v>
      </c>
      <c r="AO65" s="229">
        <f>Model!BW32</f>
        <v>300000</v>
      </c>
      <c r="AP65" s="229">
        <f>Model!BX32</f>
        <v>300000</v>
      </c>
      <c r="AQ65" s="229">
        <f>Model!BY32</f>
        <v>345000</v>
      </c>
      <c r="AR65" s="229">
        <f>Model!BZ32</f>
        <v>351900.00000000006</v>
      </c>
      <c r="AS65" s="229">
        <f>Model!CA32</f>
        <v>358938.00000000006</v>
      </c>
      <c r="AT65" s="229">
        <f>Model!CB32</f>
        <v>366116.76000000007</v>
      </c>
      <c r="AU65" s="229">
        <f>Model!CC32</f>
        <v>373439.09520000004</v>
      </c>
      <c r="AV65" s="229">
        <f>Model!CD32</f>
        <v>380907.87710400007</v>
      </c>
      <c r="AW65" s="229">
        <f>Model!CE32</f>
        <v>388526.03464608005</v>
      </c>
      <c r="AX65" s="231">
        <f>Model!CF32</f>
        <v>396296.55533900164</v>
      </c>
      <c r="AY65" s="235">
        <f>Model!CG32</f>
        <v>412306.9361746973</v>
      </c>
      <c r="AZ65" s="229">
        <f>Model!CH32</f>
        <v>474152.97660090186</v>
      </c>
      <c r="BA65" s="229">
        <f>Model!CI32</f>
        <v>483636.03613291989</v>
      </c>
      <c r="BB65" s="229">
        <f>Model!CJ32</f>
        <v>493308.75685557834</v>
      </c>
      <c r="BC65" s="229">
        <f>Model!CK32</f>
        <v>503174.9319926899</v>
      </c>
      <c r="BD65" s="229">
        <f>Model!CL32</f>
        <v>513238.43063254369</v>
      </c>
      <c r="BE65" s="229">
        <f>Model!CM32</f>
        <v>523503.19924519456</v>
      </c>
      <c r="BF65" s="229">
        <f>Model!CN32</f>
        <v>533973.26323009841</v>
      </c>
      <c r="BG65" s="229">
        <f>Model!CO32</f>
        <v>544652.72849470039</v>
      </c>
      <c r="BH65" s="229">
        <f>Model!CP32</f>
        <v>555545.78306459438</v>
      </c>
      <c r="BI65" s="229">
        <f>Model!CQ32</f>
        <v>611100.36137105385</v>
      </c>
      <c r="BJ65" s="229">
        <f>Model!CR32</f>
        <v>672210.3975081594</v>
      </c>
      <c r="BK65" s="235">
        <f>Model!CS32</f>
        <v>754220.06600415485</v>
      </c>
      <c r="BL65" s="229">
        <f>Model!CT32</f>
        <v>829642.07260457054</v>
      </c>
      <c r="BM65" s="229">
        <f>Model!CU32</f>
        <v>912606.27986502764</v>
      </c>
      <c r="BN65" s="229">
        <f>Model!CV32</f>
        <v>1003866.9078515305</v>
      </c>
      <c r="BO65" s="229">
        <f>Model!CW32</f>
        <v>1104253.5986366835</v>
      </c>
      <c r="BP65" s="229">
        <f>Model!CX32</f>
        <v>1214678.958500352</v>
      </c>
      <c r="BQ65" s="229">
        <f>Model!CY32</f>
        <v>1336146.8543503874</v>
      </c>
      <c r="BR65" s="229">
        <f>Model!CZ32</f>
        <v>1469761.5397854261</v>
      </c>
      <c r="BS65" s="229">
        <f>Model!DA32</f>
        <v>1616737.693763969</v>
      </c>
      <c r="BT65" s="229">
        <f>Model!DB32</f>
        <v>1649072.4476392483</v>
      </c>
      <c r="BU65" s="229">
        <f>Model!DC32</f>
        <v>1682053.8965920333</v>
      </c>
      <c r="BV65" s="231">
        <f>Model!DD32</f>
        <v>1715694.974523874</v>
      </c>
    </row>
    <row r="66" spans="1:74">
      <c r="A66" s="1"/>
      <c r="B66" s="81" t="str">
        <f>Model!E19</f>
        <v>Hosted Analysis</v>
      </c>
      <c r="C66" s="235">
        <f>Model!AK33</f>
        <v>0</v>
      </c>
      <c r="D66" s="229">
        <f>Model!AL33</f>
        <v>0</v>
      </c>
      <c r="E66" s="229">
        <f>Model!AM33</f>
        <v>0</v>
      </c>
      <c r="F66" s="229">
        <f>Model!AN33</f>
        <v>0</v>
      </c>
      <c r="G66" s="229">
        <f>Model!AO33</f>
        <v>0</v>
      </c>
      <c r="H66" s="229">
        <f>Model!AP33</f>
        <v>0</v>
      </c>
      <c r="I66" s="229">
        <f>Model!AQ33</f>
        <v>0</v>
      </c>
      <c r="J66" s="229">
        <f>Model!AR33</f>
        <v>0</v>
      </c>
      <c r="K66" s="229">
        <f>Model!AS33</f>
        <v>0</v>
      </c>
      <c r="L66" s="229">
        <f>Model!AT33</f>
        <v>0</v>
      </c>
      <c r="M66" s="229">
        <f>Model!AU33</f>
        <v>0</v>
      </c>
      <c r="N66" s="231">
        <f>Model!AV33</f>
        <v>0</v>
      </c>
      <c r="O66" s="235">
        <f>Model!AW33</f>
        <v>1400</v>
      </c>
      <c r="P66" s="229">
        <f>Model!AX33</f>
        <v>7000</v>
      </c>
      <c r="Q66" s="229">
        <f>Model!AY33</f>
        <v>14000</v>
      </c>
      <c r="R66" s="229">
        <f>Model!AZ33</f>
        <v>21000</v>
      </c>
      <c r="S66" s="229">
        <f>Model!BA33</f>
        <v>28000</v>
      </c>
      <c r="T66" s="229">
        <f>Model!BB33</f>
        <v>35000</v>
      </c>
      <c r="U66" s="229">
        <f>Model!BC33</f>
        <v>42000</v>
      </c>
      <c r="V66" s="229">
        <f>Model!BD33</f>
        <v>49000</v>
      </c>
      <c r="W66" s="229">
        <f>Model!BE33</f>
        <v>56000</v>
      </c>
      <c r="X66" s="229">
        <f>Model!BF33</f>
        <v>63000</v>
      </c>
      <c r="Y66" s="229">
        <f>Model!BG33</f>
        <v>70000</v>
      </c>
      <c r="Z66" s="231">
        <f>Model!BH33</f>
        <v>77000</v>
      </c>
      <c r="AA66" s="235">
        <f>Model!BI33</f>
        <v>96000</v>
      </c>
      <c r="AB66" s="229">
        <f>Model!BJ33</f>
        <v>104000</v>
      </c>
      <c r="AC66" s="229">
        <f>Model!BK33</f>
        <v>112000</v>
      </c>
      <c r="AD66" s="229">
        <f>Model!BL33</f>
        <v>120000</v>
      </c>
      <c r="AE66" s="229">
        <f>Model!BM33</f>
        <v>128000</v>
      </c>
      <c r="AF66" s="229">
        <f>Model!BN33</f>
        <v>136000</v>
      </c>
      <c r="AG66" s="229">
        <f>Model!BO33</f>
        <v>144000</v>
      </c>
      <c r="AH66" s="229">
        <f>Model!BP33</f>
        <v>152000</v>
      </c>
      <c r="AI66" s="229">
        <f>Model!BQ33</f>
        <v>160000</v>
      </c>
      <c r="AJ66" s="229">
        <f>Model!BR33</f>
        <v>168000</v>
      </c>
      <c r="AK66" s="229">
        <f>Model!BS33</f>
        <v>176000</v>
      </c>
      <c r="AL66" s="231">
        <f>Model!BT33</f>
        <v>184000</v>
      </c>
      <c r="AM66" s="235">
        <f>Model!BU33</f>
        <v>216000</v>
      </c>
      <c r="AN66" s="229">
        <f>Model!BV33</f>
        <v>225000</v>
      </c>
      <c r="AO66" s="229">
        <f>Model!BW33</f>
        <v>234000</v>
      </c>
      <c r="AP66" s="229">
        <f>Model!BX33</f>
        <v>243000</v>
      </c>
      <c r="AQ66" s="229">
        <f>Model!BY33</f>
        <v>303750</v>
      </c>
      <c r="AR66" s="229">
        <f>Model!BZ33</f>
        <v>379687.5</v>
      </c>
      <c r="AS66" s="229">
        <f>Model!CA33</f>
        <v>474609.375</v>
      </c>
      <c r="AT66" s="229">
        <f>Model!CB33</f>
        <v>279000</v>
      </c>
      <c r="AU66" s="229">
        <f>Model!CC33</f>
        <v>306900</v>
      </c>
      <c r="AV66" s="229">
        <f>Model!CD33</f>
        <v>337590</v>
      </c>
      <c r="AW66" s="229">
        <f>Model!CE33</f>
        <v>371349.00000000006</v>
      </c>
      <c r="AX66" s="231">
        <f>Model!CF33</f>
        <v>557023.50000000012</v>
      </c>
      <c r="AY66" s="235">
        <f>Model!CG33</f>
        <v>835535.25000000012</v>
      </c>
      <c r="AZ66" s="229">
        <f>Model!CH33</f>
        <v>835535.25000000012</v>
      </c>
      <c r="BA66" s="229">
        <f>Model!CI33</f>
        <v>835535.25000000012</v>
      </c>
      <c r="BB66" s="229">
        <f>Model!CJ33</f>
        <v>852245.95500000019</v>
      </c>
      <c r="BC66" s="229">
        <f>Model!CK33</f>
        <v>869290.87410000013</v>
      </c>
      <c r="BD66" s="229">
        <f>Model!CL33</f>
        <v>886676.69158200023</v>
      </c>
      <c r="BE66" s="229">
        <f>Model!CM33</f>
        <v>904410.22541364015</v>
      </c>
      <c r="BF66" s="229">
        <f>Model!CN33</f>
        <v>922498.42992191296</v>
      </c>
      <c r="BG66" s="229">
        <f>Model!CO33</f>
        <v>940948.39852035115</v>
      </c>
      <c r="BH66" s="229">
        <f>Model!CP33</f>
        <v>959767.36649075826</v>
      </c>
      <c r="BI66" s="229">
        <f>Model!CQ33</f>
        <v>978962.71382057341</v>
      </c>
      <c r="BJ66" s="229">
        <f>Model!CR33</f>
        <v>998541.96809698502</v>
      </c>
      <c r="BK66" s="235">
        <f>Model!CS33</f>
        <v>1046804.8298883394</v>
      </c>
      <c r="BL66" s="229">
        <f>Model!CT33</f>
        <v>1067740.9264861061</v>
      </c>
      <c r="BM66" s="229">
        <f>Model!CU33</f>
        <v>1089095.7450158284</v>
      </c>
      <c r="BN66" s="229">
        <f>Model!CV33</f>
        <v>1110877.659916145</v>
      </c>
      <c r="BO66" s="229">
        <f>Model!CW33</f>
        <v>1133095.2131144679</v>
      </c>
      <c r="BP66" s="229">
        <f>Model!CX33</f>
        <v>1155757.1173767573</v>
      </c>
      <c r="BQ66" s="229">
        <f>Model!CY33</f>
        <v>1178872.2597242924</v>
      </c>
      <c r="BR66" s="229">
        <f>Model!CZ33</f>
        <v>1202449.7049187783</v>
      </c>
      <c r="BS66" s="229">
        <f>Model!DA33</f>
        <v>1226498.6990171538</v>
      </c>
      <c r="BT66" s="229">
        <f>Model!DB33</f>
        <v>1251028.672997497</v>
      </c>
      <c r="BU66" s="229">
        <f>Model!DC33</f>
        <v>1276049.2464574468</v>
      </c>
      <c r="BV66" s="231">
        <f>Model!DD33</f>
        <v>1301570.2313865959</v>
      </c>
    </row>
    <row r="67" spans="1:74">
      <c r="A67" s="1"/>
      <c r="B67" s="81" t="str">
        <f>Model!E20</f>
        <v>Stream 4</v>
      </c>
      <c r="C67" s="235">
        <f>Model!AK34</f>
        <v>0</v>
      </c>
      <c r="D67" s="229">
        <f>Model!AL34</f>
        <v>0</v>
      </c>
      <c r="E67" s="229">
        <f>Model!AM34</f>
        <v>0</v>
      </c>
      <c r="F67" s="229">
        <f>Model!AN34</f>
        <v>0</v>
      </c>
      <c r="G67" s="229">
        <f>Model!AO34</f>
        <v>0</v>
      </c>
      <c r="H67" s="229">
        <f>Model!AP34</f>
        <v>0</v>
      </c>
      <c r="I67" s="229">
        <f>Model!AQ34</f>
        <v>0</v>
      </c>
      <c r="J67" s="229">
        <f>Model!AR34</f>
        <v>0</v>
      </c>
      <c r="K67" s="229">
        <f>Model!AS34</f>
        <v>0</v>
      </c>
      <c r="L67" s="229">
        <f>Model!AT34</f>
        <v>0</v>
      </c>
      <c r="M67" s="229">
        <f>Model!AU34</f>
        <v>0</v>
      </c>
      <c r="N67" s="231">
        <f>Model!AV34</f>
        <v>0</v>
      </c>
      <c r="O67" s="235">
        <f>Model!AW34</f>
        <v>0</v>
      </c>
      <c r="P67" s="229">
        <f>Model!AX34</f>
        <v>0</v>
      </c>
      <c r="Q67" s="229">
        <f>Model!AY34</f>
        <v>0</v>
      </c>
      <c r="R67" s="229">
        <f>Model!AZ34</f>
        <v>0</v>
      </c>
      <c r="S67" s="229">
        <f>Model!BA34</f>
        <v>0</v>
      </c>
      <c r="T67" s="229">
        <f>Model!BB34</f>
        <v>0</v>
      </c>
      <c r="U67" s="229">
        <f>Model!BC34</f>
        <v>0</v>
      </c>
      <c r="V67" s="229">
        <f>Model!BD34</f>
        <v>0</v>
      </c>
      <c r="W67" s="229">
        <f>Model!BE34</f>
        <v>0</v>
      </c>
      <c r="X67" s="229">
        <f>Model!BF34</f>
        <v>0</v>
      </c>
      <c r="Y67" s="229">
        <f>Model!BG34</f>
        <v>0</v>
      </c>
      <c r="Z67" s="231">
        <f>Model!BH34</f>
        <v>0</v>
      </c>
      <c r="AA67" s="235">
        <f>Model!BI34</f>
        <v>0</v>
      </c>
      <c r="AB67" s="229">
        <f>Model!BJ34</f>
        <v>0</v>
      </c>
      <c r="AC67" s="229">
        <f>Model!BK34</f>
        <v>0</v>
      </c>
      <c r="AD67" s="229">
        <f>Model!BL34</f>
        <v>0</v>
      </c>
      <c r="AE67" s="229">
        <f>Model!BM34</f>
        <v>0</v>
      </c>
      <c r="AF67" s="229">
        <f>Model!BN34</f>
        <v>0</v>
      </c>
      <c r="AG67" s="229">
        <f>Model!BO34</f>
        <v>0</v>
      </c>
      <c r="AH67" s="229">
        <f>Model!BP34</f>
        <v>0</v>
      </c>
      <c r="AI67" s="229">
        <f>Model!BQ34</f>
        <v>0</v>
      </c>
      <c r="AJ67" s="229">
        <f>Model!BR34</f>
        <v>0</v>
      </c>
      <c r="AK67" s="229">
        <f>Model!BS34</f>
        <v>0</v>
      </c>
      <c r="AL67" s="231">
        <f>Model!BT34</f>
        <v>0</v>
      </c>
      <c r="AM67" s="235">
        <f>Model!BU34</f>
        <v>0</v>
      </c>
      <c r="AN67" s="229">
        <f>Model!BV34</f>
        <v>0</v>
      </c>
      <c r="AO67" s="229">
        <f>Model!BW34</f>
        <v>0</v>
      </c>
      <c r="AP67" s="229">
        <f>Model!BX34</f>
        <v>0</v>
      </c>
      <c r="AQ67" s="229">
        <f>Model!BY34</f>
        <v>0</v>
      </c>
      <c r="AR67" s="229">
        <f>Model!BZ34</f>
        <v>0</v>
      </c>
      <c r="AS67" s="229">
        <f>Model!CA34</f>
        <v>0</v>
      </c>
      <c r="AT67" s="229">
        <f>Model!CB34</f>
        <v>0</v>
      </c>
      <c r="AU67" s="229">
        <f>Model!CC34</f>
        <v>0</v>
      </c>
      <c r="AV67" s="229">
        <f>Model!CD34</f>
        <v>0</v>
      </c>
      <c r="AW67" s="229">
        <f>Model!CE34</f>
        <v>0</v>
      </c>
      <c r="AX67" s="231">
        <f>Model!CF34</f>
        <v>0</v>
      </c>
      <c r="AY67" s="235">
        <f>Model!CG34</f>
        <v>0</v>
      </c>
      <c r="AZ67" s="229">
        <f>Model!CH34</f>
        <v>0</v>
      </c>
      <c r="BA67" s="229">
        <f>Model!CI34</f>
        <v>0</v>
      </c>
      <c r="BB67" s="229">
        <f>Model!CJ34</f>
        <v>0</v>
      </c>
      <c r="BC67" s="229">
        <f>Model!CK34</f>
        <v>0</v>
      </c>
      <c r="BD67" s="229">
        <f>Model!CL34</f>
        <v>0</v>
      </c>
      <c r="BE67" s="229">
        <f>Model!CM34</f>
        <v>0</v>
      </c>
      <c r="BF67" s="229">
        <f>Model!CN34</f>
        <v>0</v>
      </c>
      <c r="BG67" s="229">
        <f>Model!CO34</f>
        <v>0</v>
      </c>
      <c r="BH67" s="229">
        <f>Model!CP34</f>
        <v>0</v>
      </c>
      <c r="BI67" s="229">
        <f>Model!CQ34</f>
        <v>0</v>
      </c>
      <c r="BJ67" s="229">
        <f>Model!CR34</f>
        <v>0</v>
      </c>
      <c r="BK67" s="235">
        <f>Model!CS34</f>
        <v>0</v>
      </c>
      <c r="BL67" s="229">
        <f>Model!CT34</f>
        <v>0</v>
      </c>
      <c r="BM67" s="229">
        <f>Model!CU34</f>
        <v>0</v>
      </c>
      <c r="BN67" s="229">
        <f>Model!CV34</f>
        <v>0</v>
      </c>
      <c r="BO67" s="229">
        <f>Model!CW34</f>
        <v>0</v>
      </c>
      <c r="BP67" s="229">
        <f>Model!CX34</f>
        <v>0</v>
      </c>
      <c r="BQ67" s="229">
        <f>Model!CY34</f>
        <v>0</v>
      </c>
      <c r="BR67" s="229">
        <f>Model!CZ34</f>
        <v>0</v>
      </c>
      <c r="BS67" s="229">
        <f>Model!DA34</f>
        <v>0</v>
      </c>
      <c r="BT67" s="229">
        <f>Model!DB34</f>
        <v>0</v>
      </c>
      <c r="BU67" s="229">
        <f>Model!DC34</f>
        <v>0</v>
      </c>
      <c r="BV67" s="231">
        <f>Model!DD34</f>
        <v>0</v>
      </c>
    </row>
    <row r="68" spans="1:74">
      <c r="A68" s="1"/>
      <c r="B68" s="81" t="str">
        <f>Model!E21</f>
        <v>Stream 5</v>
      </c>
      <c r="C68" s="235">
        <f>Model!AK35</f>
        <v>0</v>
      </c>
      <c r="D68" s="229">
        <f>Model!AL35</f>
        <v>0</v>
      </c>
      <c r="E68" s="229">
        <f>Model!AM35</f>
        <v>0</v>
      </c>
      <c r="F68" s="229">
        <f>Model!AN35</f>
        <v>0</v>
      </c>
      <c r="G68" s="229">
        <f>Model!AO35</f>
        <v>0</v>
      </c>
      <c r="H68" s="229">
        <f>Model!AP35</f>
        <v>0</v>
      </c>
      <c r="I68" s="229">
        <f>Model!AQ35</f>
        <v>0</v>
      </c>
      <c r="J68" s="229">
        <f>Model!AR35</f>
        <v>0</v>
      </c>
      <c r="K68" s="229">
        <f>Model!AS35</f>
        <v>0</v>
      </c>
      <c r="L68" s="229">
        <f>Model!AT35</f>
        <v>0</v>
      </c>
      <c r="M68" s="229">
        <f>Model!AU35</f>
        <v>0</v>
      </c>
      <c r="N68" s="231">
        <f>Model!AV35</f>
        <v>0</v>
      </c>
      <c r="O68" s="235">
        <f>Model!AW35</f>
        <v>0</v>
      </c>
      <c r="P68" s="229">
        <f>Model!AX35</f>
        <v>0</v>
      </c>
      <c r="Q68" s="229">
        <f>Model!AY35</f>
        <v>0</v>
      </c>
      <c r="R68" s="229">
        <f>Model!AZ35</f>
        <v>0</v>
      </c>
      <c r="S68" s="229">
        <f>Model!BA35</f>
        <v>0</v>
      </c>
      <c r="T68" s="229">
        <f>Model!BB35</f>
        <v>0</v>
      </c>
      <c r="U68" s="229">
        <f>Model!BC35</f>
        <v>0</v>
      </c>
      <c r="V68" s="229">
        <f>Model!BD35</f>
        <v>0</v>
      </c>
      <c r="W68" s="229">
        <f>Model!BE35</f>
        <v>0</v>
      </c>
      <c r="X68" s="229">
        <f>Model!BF35</f>
        <v>0</v>
      </c>
      <c r="Y68" s="229">
        <f>Model!BG35</f>
        <v>0</v>
      </c>
      <c r="Z68" s="231">
        <f>Model!BH35</f>
        <v>0</v>
      </c>
      <c r="AA68" s="235">
        <f>Model!BI35</f>
        <v>0</v>
      </c>
      <c r="AB68" s="229">
        <f>Model!BJ35</f>
        <v>0</v>
      </c>
      <c r="AC68" s="229">
        <f>Model!BK35</f>
        <v>0</v>
      </c>
      <c r="AD68" s="229">
        <f>Model!BL35</f>
        <v>0</v>
      </c>
      <c r="AE68" s="229">
        <f>Model!BM35</f>
        <v>0</v>
      </c>
      <c r="AF68" s="229">
        <f>Model!BN35</f>
        <v>0</v>
      </c>
      <c r="AG68" s="229">
        <f>Model!BO35</f>
        <v>0</v>
      </c>
      <c r="AH68" s="229">
        <f>Model!BP35</f>
        <v>0</v>
      </c>
      <c r="AI68" s="229">
        <f>Model!BQ35</f>
        <v>0</v>
      </c>
      <c r="AJ68" s="229">
        <f>Model!BR35</f>
        <v>0</v>
      </c>
      <c r="AK68" s="229">
        <f>Model!BS35</f>
        <v>0</v>
      </c>
      <c r="AL68" s="231">
        <f>Model!BT35</f>
        <v>0</v>
      </c>
      <c r="AM68" s="235">
        <f>Model!BU35</f>
        <v>0</v>
      </c>
      <c r="AN68" s="229">
        <f>Model!BV35</f>
        <v>0</v>
      </c>
      <c r="AO68" s="229">
        <f>Model!BW35</f>
        <v>0</v>
      </c>
      <c r="AP68" s="229">
        <f>Model!BX35</f>
        <v>0</v>
      </c>
      <c r="AQ68" s="229">
        <f>Model!BY35</f>
        <v>0</v>
      </c>
      <c r="AR68" s="229">
        <f>Model!BZ35</f>
        <v>0</v>
      </c>
      <c r="AS68" s="229">
        <f>Model!CA35</f>
        <v>0</v>
      </c>
      <c r="AT68" s="229">
        <f>Model!CB35</f>
        <v>0</v>
      </c>
      <c r="AU68" s="229">
        <f>Model!CC35</f>
        <v>0</v>
      </c>
      <c r="AV68" s="229">
        <f>Model!CD35</f>
        <v>0</v>
      </c>
      <c r="AW68" s="229">
        <f>Model!CE35</f>
        <v>0</v>
      </c>
      <c r="AX68" s="231">
        <f>Model!CF35</f>
        <v>0</v>
      </c>
      <c r="AY68" s="235">
        <f>Model!CG35</f>
        <v>0</v>
      </c>
      <c r="AZ68" s="229">
        <f>Model!CH35</f>
        <v>0</v>
      </c>
      <c r="BA68" s="229">
        <f>Model!CI35</f>
        <v>0</v>
      </c>
      <c r="BB68" s="229">
        <f>Model!CJ35</f>
        <v>0</v>
      </c>
      <c r="BC68" s="229">
        <f>Model!CK35</f>
        <v>0</v>
      </c>
      <c r="BD68" s="229">
        <f>Model!CL35</f>
        <v>0</v>
      </c>
      <c r="BE68" s="229">
        <f>Model!CM35</f>
        <v>0</v>
      </c>
      <c r="BF68" s="229">
        <f>Model!CN35</f>
        <v>0</v>
      </c>
      <c r="BG68" s="229">
        <f>Model!CO35</f>
        <v>0</v>
      </c>
      <c r="BH68" s="229">
        <f>Model!CP35</f>
        <v>0</v>
      </c>
      <c r="BI68" s="229">
        <f>Model!CQ35</f>
        <v>0</v>
      </c>
      <c r="BJ68" s="229">
        <f>Model!CR35</f>
        <v>0</v>
      </c>
      <c r="BK68" s="235">
        <f>Model!CS35</f>
        <v>0</v>
      </c>
      <c r="BL68" s="229">
        <f>Model!CT35</f>
        <v>0</v>
      </c>
      <c r="BM68" s="229">
        <f>Model!CU35</f>
        <v>0</v>
      </c>
      <c r="BN68" s="229">
        <f>Model!CV35</f>
        <v>0</v>
      </c>
      <c r="BO68" s="229">
        <f>Model!CW35</f>
        <v>0</v>
      </c>
      <c r="BP68" s="229">
        <f>Model!CX35</f>
        <v>0</v>
      </c>
      <c r="BQ68" s="229">
        <f>Model!CY35</f>
        <v>0</v>
      </c>
      <c r="BR68" s="229">
        <f>Model!CZ35</f>
        <v>0</v>
      </c>
      <c r="BS68" s="229">
        <f>Model!DA35</f>
        <v>0</v>
      </c>
      <c r="BT68" s="229">
        <f>Model!DB35</f>
        <v>0</v>
      </c>
      <c r="BU68" s="229">
        <f>Model!DC35</f>
        <v>0</v>
      </c>
      <c r="BV68" s="231">
        <f>Model!DD35</f>
        <v>0</v>
      </c>
    </row>
    <row r="69" spans="1:74">
      <c r="A69" s="1"/>
      <c r="B69" s="84"/>
      <c r="C69" s="236"/>
      <c r="D69" s="228"/>
      <c r="E69" s="228"/>
      <c r="F69" s="228"/>
      <c r="G69" s="228"/>
      <c r="H69" s="228"/>
      <c r="I69" s="228"/>
      <c r="J69" s="228"/>
      <c r="K69" s="228"/>
      <c r="L69" s="228"/>
      <c r="M69" s="228"/>
      <c r="N69" s="232"/>
      <c r="O69" s="236"/>
      <c r="P69" s="228"/>
      <c r="Q69" s="228"/>
      <c r="R69" s="228"/>
      <c r="S69" s="228"/>
      <c r="T69" s="228"/>
      <c r="U69" s="228"/>
      <c r="V69" s="228"/>
      <c r="W69" s="228"/>
      <c r="X69" s="228"/>
      <c r="Y69" s="228"/>
      <c r="Z69" s="232"/>
      <c r="AA69" s="236"/>
      <c r="AB69" s="228"/>
      <c r="AC69" s="228"/>
      <c r="AD69" s="228"/>
      <c r="AE69" s="228"/>
      <c r="AF69" s="228"/>
      <c r="AG69" s="228"/>
      <c r="AH69" s="228"/>
      <c r="AI69" s="228"/>
      <c r="AJ69" s="228"/>
      <c r="AK69" s="228"/>
      <c r="AL69" s="232"/>
      <c r="AM69" s="236"/>
      <c r="AN69" s="228"/>
      <c r="AO69" s="228"/>
      <c r="AP69" s="228"/>
      <c r="AQ69" s="228"/>
      <c r="AR69" s="228"/>
      <c r="AS69" s="228"/>
      <c r="AT69" s="228"/>
      <c r="AU69" s="228"/>
      <c r="AV69" s="228"/>
      <c r="AW69" s="228"/>
      <c r="AX69" s="232"/>
      <c r="AY69" s="236"/>
      <c r="AZ69" s="228"/>
      <c r="BA69" s="228"/>
      <c r="BB69" s="228"/>
      <c r="BC69" s="228"/>
      <c r="BD69" s="228"/>
      <c r="BE69" s="228"/>
      <c r="BF69" s="228"/>
      <c r="BG69" s="228"/>
      <c r="BH69" s="228"/>
      <c r="BI69" s="228"/>
      <c r="BJ69" s="228"/>
      <c r="BK69" s="236"/>
      <c r="BL69" s="228"/>
      <c r="BM69" s="228"/>
      <c r="BN69" s="228"/>
      <c r="BO69" s="228"/>
      <c r="BP69" s="228"/>
      <c r="BQ69" s="228"/>
      <c r="BR69" s="228"/>
      <c r="BS69" s="228"/>
      <c r="BT69" s="228"/>
      <c r="BU69" s="228"/>
      <c r="BV69" s="232"/>
    </row>
    <row r="70" spans="1:74">
      <c r="A70" s="1"/>
      <c r="B70" s="216"/>
      <c r="C70" s="234"/>
      <c r="D70" s="226"/>
      <c r="E70" s="226"/>
      <c r="F70" s="226"/>
      <c r="G70" s="226"/>
      <c r="H70" s="226"/>
      <c r="I70" s="226"/>
      <c r="J70" s="226"/>
      <c r="K70" s="226"/>
      <c r="L70" s="226"/>
      <c r="M70" s="226"/>
      <c r="N70" s="230"/>
      <c r="O70" s="234"/>
      <c r="P70" s="226"/>
      <c r="Q70" s="226"/>
      <c r="R70" s="226"/>
      <c r="S70" s="226"/>
      <c r="T70" s="226"/>
      <c r="U70" s="226"/>
      <c r="V70" s="226"/>
      <c r="W70" s="226"/>
      <c r="X70" s="226"/>
      <c r="Y70" s="226"/>
      <c r="Z70" s="230"/>
      <c r="AA70" s="234"/>
      <c r="AB70" s="226"/>
      <c r="AC70" s="226"/>
      <c r="AD70" s="226"/>
      <c r="AE70" s="226"/>
      <c r="AF70" s="226"/>
      <c r="AG70" s="226"/>
      <c r="AH70" s="226"/>
      <c r="AI70" s="226"/>
      <c r="AJ70" s="226"/>
      <c r="AK70" s="226"/>
      <c r="AL70" s="230"/>
      <c r="AM70" s="234"/>
      <c r="AN70" s="226"/>
      <c r="AO70" s="226"/>
      <c r="AP70" s="226"/>
      <c r="AQ70" s="226"/>
      <c r="AR70" s="226"/>
      <c r="AS70" s="226"/>
      <c r="AT70" s="226"/>
      <c r="AU70" s="226"/>
      <c r="AV70" s="226"/>
      <c r="AW70" s="226"/>
      <c r="AX70" s="230"/>
      <c r="AY70" s="234"/>
      <c r="AZ70" s="226"/>
      <c r="BA70" s="226"/>
      <c r="BB70" s="226"/>
      <c r="BC70" s="226"/>
      <c r="BD70" s="226"/>
      <c r="BE70" s="226"/>
      <c r="BF70" s="226"/>
      <c r="BG70" s="226"/>
      <c r="BH70" s="226"/>
      <c r="BI70" s="226"/>
      <c r="BJ70" s="226"/>
      <c r="BK70" s="234"/>
      <c r="BL70" s="226"/>
      <c r="BM70" s="226"/>
      <c r="BN70" s="226"/>
      <c r="BO70" s="226"/>
      <c r="BP70" s="226"/>
      <c r="BQ70" s="226"/>
      <c r="BR70" s="226"/>
      <c r="BS70" s="226"/>
      <c r="BT70" s="226"/>
      <c r="BU70" s="226"/>
      <c r="BV70" s="230"/>
    </row>
    <row r="71" spans="1:74">
      <c r="A71" s="1"/>
      <c r="B71" s="80" t="s">
        <v>21</v>
      </c>
      <c r="C71" s="238">
        <f>C$60</f>
        <v>43374</v>
      </c>
      <c r="D71" s="239">
        <f t="shared" ref="D71:BO71" si="2">D$60</f>
        <v>43405</v>
      </c>
      <c r="E71" s="239">
        <f t="shared" si="2"/>
        <v>43435</v>
      </c>
      <c r="F71" s="239">
        <f t="shared" si="2"/>
        <v>43466</v>
      </c>
      <c r="G71" s="239">
        <f t="shared" si="2"/>
        <v>43497</v>
      </c>
      <c r="H71" s="239">
        <f t="shared" si="2"/>
        <v>43525</v>
      </c>
      <c r="I71" s="239">
        <f t="shared" si="2"/>
        <v>43556</v>
      </c>
      <c r="J71" s="239">
        <f t="shared" si="2"/>
        <v>43586</v>
      </c>
      <c r="K71" s="239">
        <f t="shared" si="2"/>
        <v>43617</v>
      </c>
      <c r="L71" s="239">
        <f t="shared" si="2"/>
        <v>43647</v>
      </c>
      <c r="M71" s="239">
        <f t="shared" si="2"/>
        <v>43678</v>
      </c>
      <c r="N71" s="240">
        <f t="shared" si="2"/>
        <v>43709</v>
      </c>
      <c r="O71" s="238">
        <f t="shared" si="2"/>
        <v>43739</v>
      </c>
      <c r="P71" s="239">
        <f t="shared" si="2"/>
        <v>43770</v>
      </c>
      <c r="Q71" s="239">
        <f t="shared" si="2"/>
        <v>43800</v>
      </c>
      <c r="R71" s="239">
        <f t="shared" si="2"/>
        <v>43831</v>
      </c>
      <c r="S71" s="239">
        <f t="shared" si="2"/>
        <v>43862</v>
      </c>
      <c r="T71" s="239">
        <f t="shared" si="2"/>
        <v>43891</v>
      </c>
      <c r="U71" s="239">
        <f t="shared" si="2"/>
        <v>43922</v>
      </c>
      <c r="V71" s="239">
        <f t="shared" si="2"/>
        <v>43952</v>
      </c>
      <c r="W71" s="239">
        <f t="shared" si="2"/>
        <v>43983</v>
      </c>
      <c r="X71" s="239">
        <f t="shared" si="2"/>
        <v>44013</v>
      </c>
      <c r="Y71" s="239">
        <f t="shared" si="2"/>
        <v>44044</v>
      </c>
      <c r="Z71" s="240">
        <f t="shared" si="2"/>
        <v>44075</v>
      </c>
      <c r="AA71" s="238">
        <f t="shared" si="2"/>
        <v>44105</v>
      </c>
      <c r="AB71" s="239">
        <f t="shared" si="2"/>
        <v>44136</v>
      </c>
      <c r="AC71" s="239">
        <f t="shared" si="2"/>
        <v>44166</v>
      </c>
      <c r="AD71" s="239">
        <f t="shared" si="2"/>
        <v>44197</v>
      </c>
      <c r="AE71" s="239">
        <f t="shared" si="2"/>
        <v>44228</v>
      </c>
      <c r="AF71" s="239">
        <f t="shared" si="2"/>
        <v>44256</v>
      </c>
      <c r="AG71" s="239">
        <f t="shared" si="2"/>
        <v>44287</v>
      </c>
      <c r="AH71" s="239">
        <f t="shared" si="2"/>
        <v>44317</v>
      </c>
      <c r="AI71" s="239">
        <f t="shared" si="2"/>
        <v>44348</v>
      </c>
      <c r="AJ71" s="239">
        <f t="shared" si="2"/>
        <v>44378</v>
      </c>
      <c r="AK71" s="239">
        <f t="shared" si="2"/>
        <v>44409</v>
      </c>
      <c r="AL71" s="240">
        <f t="shared" si="2"/>
        <v>44440</v>
      </c>
      <c r="AM71" s="238">
        <f t="shared" si="2"/>
        <v>44470</v>
      </c>
      <c r="AN71" s="239">
        <f t="shared" si="2"/>
        <v>44501</v>
      </c>
      <c r="AO71" s="239">
        <f t="shared" si="2"/>
        <v>44531</v>
      </c>
      <c r="AP71" s="239">
        <f t="shared" si="2"/>
        <v>44562</v>
      </c>
      <c r="AQ71" s="239">
        <f t="shared" si="2"/>
        <v>44593</v>
      </c>
      <c r="AR71" s="239">
        <f t="shared" si="2"/>
        <v>44621</v>
      </c>
      <c r="AS71" s="239">
        <f t="shared" si="2"/>
        <v>44652</v>
      </c>
      <c r="AT71" s="239">
        <f t="shared" si="2"/>
        <v>44682</v>
      </c>
      <c r="AU71" s="239">
        <f t="shared" si="2"/>
        <v>44713</v>
      </c>
      <c r="AV71" s="239">
        <f t="shared" si="2"/>
        <v>44743</v>
      </c>
      <c r="AW71" s="239">
        <f t="shared" si="2"/>
        <v>44774</v>
      </c>
      <c r="AX71" s="240">
        <f t="shared" si="2"/>
        <v>44805</v>
      </c>
      <c r="AY71" s="238">
        <f t="shared" si="2"/>
        <v>44835</v>
      </c>
      <c r="AZ71" s="239">
        <f t="shared" si="2"/>
        <v>44866</v>
      </c>
      <c r="BA71" s="239">
        <f t="shared" si="2"/>
        <v>44896</v>
      </c>
      <c r="BB71" s="239">
        <f t="shared" si="2"/>
        <v>44927</v>
      </c>
      <c r="BC71" s="239">
        <f t="shared" si="2"/>
        <v>44958</v>
      </c>
      <c r="BD71" s="239">
        <f t="shared" si="2"/>
        <v>44986</v>
      </c>
      <c r="BE71" s="239">
        <f t="shared" si="2"/>
        <v>45017</v>
      </c>
      <c r="BF71" s="239">
        <f t="shared" si="2"/>
        <v>45047</v>
      </c>
      <c r="BG71" s="239">
        <f t="shared" si="2"/>
        <v>45078</v>
      </c>
      <c r="BH71" s="239">
        <f t="shared" si="2"/>
        <v>45108</v>
      </c>
      <c r="BI71" s="239">
        <f t="shared" si="2"/>
        <v>45139</v>
      </c>
      <c r="BJ71" s="239">
        <f t="shared" si="2"/>
        <v>45170</v>
      </c>
      <c r="BK71" s="238">
        <f t="shared" si="2"/>
        <v>45200</v>
      </c>
      <c r="BL71" s="239">
        <f t="shared" si="2"/>
        <v>45231</v>
      </c>
      <c r="BM71" s="239">
        <f t="shared" si="2"/>
        <v>45261</v>
      </c>
      <c r="BN71" s="239">
        <f t="shared" si="2"/>
        <v>45292</v>
      </c>
      <c r="BO71" s="239">
        <f t="shared" si="2"/>
        <v>45323</v>
      </c>
      <c r="BP71" s="239">
        <f t="shared" ref="BP71:BV71" si="3">BP$60</f>
        <v>45352</v>
      </c>
      <c r="BQ71" s="239">
        <f t="shared" si="3"/>
        <v>45383</v>
      </c>
      <c r="BR71" s="239">
        <f t="shared" si="3"/>
        <v>45413</v>
      </c>
      <c r="BS71" s="239">
        <f t="shared" si="3"/>
        <v>45444</v>
      </c>
      <c r="BT71" s="239">
        <f t="shared" si="3"/>
        <v>45474</v>
      </c>
      <c r="BU71" s="239">
        <f t="shared" si="3"/>
        <v>45505</v>
      </c>
      <c r="BV71" s="240">
        <f t="shared" si="3"/>
        <v>45536</v>
      </c>
    </row>
    <row r="72" spans="1:74">
      <c r="A72" s="1"/>
      <c r="B72" s="83" t="str">
        <f>Model!E70</f>
        <v>Executive &amp; Admin</v>
      </c>
      <c r="C72" s="227">
        <f>Model!AK70</f>
        <v>0</v>
      </c>
      <c r="D72" s="227">
        <f>Model!AL70</f>
        <v>0</v>
      </c>
      <c r="E72" s="227">
        <f>Model!AM70</f>
        <v>0</v>
      </c>
      <c r="F72" s="227">
        <f>Model!AN70</f>
        <v>0</v>
      </c>
      <c r="G72" s="227">
        <f>Model!AO70</f>
        <v>0</v>
      </c>
      <c r="H72" s="227">
        <f>Model!AP70</f>
        <v>0</v>
      </c>
      <c r="I72" s="227">
        <f>Model!AQ70</f>
        <v>0</v>
      </c>
      <c r="J72" s="227">
        <f>Model!AR70</f>
        <v>2</v>
      </c>
      <c r="K72" s="227">
        <f>Model!AS70</f>
        <v>2</v>
      </c>
      <c r="L72" s="227">
        <f>Model!AT70</f>
        <v>2</v>
      </c>
      <c r="M72" s="227">
        <f>Model!AU70</f>
        <v>2</v>
      </c>
      <c r="N72" s="233">
        <f>Model!AV70</f>
        <v>2</v>
      </c>
      <c r="O72" s="237">
        <f>Model!AW70</f>
        <v>3</v>
      </c>
      <c r="P72" s="227">
        <f>Model!AX70</f>
        <v>3</v>
      </c>
      <c r="Q72" s="227">
        <f>Model!AY70</f>
        <v>4</v>
      </c>
      <c r="R72" s="227">
        <f>Model!AZ70</f>
        <v>4</v>
      </c>
      <c r="S72" s="227">
        <f>Model!BA70</f>
        <v>4</v>
      </c>
      <c r="T72" s="227">
        <f>Model!BB70</f>
        <v>4</v>
      </c>
      <c r="U72" s="227">
        <f>Model!BC70</f>
        <v>4</v>
      </c>
      <c r="V72" s="227">
        <f>Model!BD70</f>
        <v>4</v>
      </c>
      <c r="W72" s="227">
        <f>Model!BE70</f>
        <v>4</v>
      </c>
      <c r="X72" s="227">
        <f>Model!BF70</f>
        <v>4</v>
      </c>
      <c r="Y72" s="227">
        <f>Model!BG70</f>
        <v>4</v>
      </c>
      <c r="Z72" s="233">
        <f>Model!BH70</f>
        <v>4</v>
      </c>
      <c r="AA72" s="237">
        <f>Model!BI70</f>
        <v>4</v>
      </c>
      <c r="AB72" s="227">
        <f>Model!BJ70</f>
        <v>4</v>
      </c>
      <c r="AC72" s="227">
        <f>Model!BK70</f>
        <v>6</v>
      </c>
      <c r="AD72" s="227">
        <f>Model!BL70</f>
        <v>6</v>
      </c>
      <c r="AE72" s="227">
        <f>Model!BM70</f>
        <v>6</v>
      </c>
      <c r="AF72" s="227">
        <f>Model!BN70</f>
        <v>6</v>
      </c>
      <c r="AG72" s="227">
        <f>Model!BO70</f>
        <v>7</v>
      </c>
      <c r="AH72" s="227">
        <f>Model!BP70</f>
        <v>7</v>
      </c>
      <c r="AI72" s="227">
        <f>Model!BQ70</f>
        <v>7</v>
      </c>
      <c r="AJ72" s="227">
        <f>Model!BR70</f>
        <v>7</v>
      </c>
      <c r="AK72" s="227">
        <f>Model!BS70</f>
        <v>7</v>
      </c>
      <c r="AL72" s="233">
        <f>Model!BT70</f>
        <v>7</v>
      </c>
      <c r="AM72" s="237">
        <f>Model!BU70</f>
        <v>7</v>
      </c>
      <c r="AN72" s="227">
        <f>Model!BV70</f>
        <v>7</v>
      </c>
      <c r="AO72" s="227">
        <f>Model!BW70</f>
        <v>7</v>
      </c>
      <c r="AP72" s="227">
        <f>Model!BX70</f>
        <v>7</v>
      </c>
      <c r="AQ72" s="227">
        <f>Model!BY70</f>
        <v>7</v>
      </c>
      <c r="AR72" s="227">
        <f>Model!BZ70</f>
        <v>7</v>
      </c>
      <c r="AS72" s="227">
        <f>Model!CA70</f>
        <v>8</v>
      </c>
      <c r="AT72" s="227">
        <f>Model!CB70</f>
        <v>8</v>
      </c>
      <c r="AU72" s="227">
        <f>Model!CC70</f>
        <v>8</v>
      </c>
      <c r="AV72" s="227">
        <f>Model!CD70</f>
        <v>8</v>
      </c>
      <c r="AW72" s="227">
        <f>Model!CE70</f>
        <v>9</v>
      </c>
      <c r="AX72" s="233">
        <f>Model!CF70</f>
        <v>9</v>
      </c>
      <c r="AY72" s="237">
        <f>Model!CG70</f>
        <v>9</v>
      </c>
      <c r="AZ72" s="227">
        <f>Model!CH70</f>
        <v>9</v>
      </c>
      <c r="BA72" s="227">
        <f>Model!CI70</f>
        <v>9</v>
      </c>
      <c r="BB72" s="227">
        <f>Model!CJ70</f>
        <v>9</v>
      </c>
      <c r="BC72" s="227">
        <f>Model!CK70</f>
        <v>10</v>
      </c>
      <c r="BD72" s="227">
        <f>Model!CL70</f>
        <v>10</v>
      </c>
      <c r="BE72" s="227">
        <f>Model!CM70</f>
        <v>10</v>
      </c>
      <c r="BF72" s="227">
        <f>Model!CN70</f>
        <v>10</v>
      </c>
      <c r="BG72" s="227">
        <f>Model!CO70</f>
        <v>10</v>
      </c>
      <c r="BH72" s="227">
        <f>Model!CP70</f>
        <v>10</v>
      </c>
      <c r="BI72" s="227">
        <f>Model!CQ70</f>
        <v>10</v>
      </c>
      <c r="BJ72" s="227">
        <f>Model!CR70</f>
        <v>10</v>
      </c>
      <c r="BK72" s="237">
        <f>Model!CS70</f>
        <v>10</v>
      </c>
      <c r="BL72" s="227">
        <f>Model!CT70</f>
        <v>11</v>
      </c>
      <c r="BM72" s="227">
        <f>Model!CU70</f>
        <v>12</v>
      </c>
      <c r="BN72" s="227">
        <f>Model!CV70</f>
        <v>13</v>
      </c>
      <c r="BO72" s="227">
        <f>Model!CW70</f>
        <v>14</v>
      </c>
      <c r="BP72" s="227">
        <f>Model!CX70</f>
        <v>14</v>
      </c>
      <c r="BQ72" s="227">
        <f>Model!CY70</f>
        <v>14</v>
      </c>
      <c r="BR72" s="227">
        <f>Model!CZ70</f>
        <v>14</v>
      </c>
      <c r="BS72" s="227">
        <f>Model!DA70</f>
        <v>14</v>
      </c>
      <c r="BT72" s="227">
        <f>Model!DB70</f>
        <v>14</v>
      </c>
      <c r="BU72" s="227">
        <f>Model!DC70</f>
        <v>14</v>
      </c>
      <c r="BV72" s="233">
        <f>Model!DD70</f>
        <v>14</v>
      </c>
    </row>
    <row r="73" spans="1:74">
      <c r="A73" s="1"/>
      <c r="B73" s="83" t="str">
        <f>Model!E71</f>
        <v>Sales</v>
      </c>
      <c r="C73" s="227">
        <f>Model!AK71</f>
        <v>0</v>
      </c>
      <c r="D73" s="227">
        <f>Model!AL71</f>
        <v>0</v>
      </c>
      <c r="E73" s="227">
        <f>Model!AM71</f>
        <v>0</v>
      </c>
      <c r="F73" s="227">
        <f>Model!AN71</f>
        <v>0</v>
      </c>
      <c r="G73" s="227">
        <f>Model!AO71</f>
        <v>0</v>
      </c>
      <c r="H73" s="227">
        <f>Model!AP71</f>
        <v>0</v>
      </c>
      <c r="I73" s="227">
        <f>Model!AQ71</f>
        <v>0</v>
      </c>
      <c r="J73" s="227">
        <f>Model!AR71</f>
        <v>0</v>
      </c>
      <c r="K73" s="227">
        <f>Model!AS71</f>
        <v>0</v>
      </c>
      <c r="L73" s="227">
        <f>Model!AT71</f>
        <v>0</v>
      </c>
      <c r="M73" s="227">
        <f>Model!AU71</f>
        <v>1</v>
      </c>
      <c r="N73" s="233">
        <f>Model!AV71</f>
        <v>1</v>
      </c>
      <c r="O73" s="237">
        <f>Model!AW71</f>
        <v>1</v>
      </c>
      <c r="P73" s="227">
        <f>Model!AX71</f>
        <v>2</v>
      </c>
      <c r="Q73" s="227">
        <f>Model!AY71</f>
        <v>2</v>
      </c>
      <c r="R73" s="227">
        <f>Model!AZ71</f>
        <v>2</v>
      </c>
      <c r="S73" s="227">
        <f>Model!BA71</f>
        <v>3</v>
      </c>
      <c r="T73" s="227">
        <f>Model!BB71</f>
        <v>4</v>
      </c>
      <c r="U73" s="227">
        <f>Model!BC71</f>
        <v>4</v>
      </c>
      <c r="V73" s="227">
        <f>Model!BD71</f>
        <v>4</v>
      </c>
      <c r="W73" s="227">
        <f>Model!BE71</f>
        <v>4</v>
      </c>
      <c r="X73" s="227">
        <f>Model!BF71</f>
        <v>4</v>
      </c>
      <c r="Y73" s="227">
        <f>Model!BG71</f>
        <v>5</v>
      </c>
      <c r="Z73" s="233">
        <f>Model!BH71</f>
        <v>5</v>
      </c>
      <c r="AA73" s="237">
        <f>Model!BI71</f>
        <v>5</v>
      </c>
      <c r="AB73" s="227">
        <f>Model!BJ71</f>
        <v>6</v>
      </c>
      <c r="AC73" s="227">
        <f>Model!BK71</f>
        <v>7</v>
      </c>
      <c r="AD73" s="227">
        <f>Model!BL71</f>
        <v>8</v>
      </c>
      <c r="AE73" s="227">
        <f>Model!BM71</f>
        <v>9</v>
      </c>
      <c r="AF73" s="227">
        <f>Model!BN71</f>
        <v>10</v>
      </c>
      <c r="AG73" s="227">
        <f>Model!BO71</f>
        <v>11</v>
      </c>
      <c r="AH73" s="227">
        <f>Model!BP71</f>
        <v>12</v>
      </c>
      <c r="AI73" s="227">
        <f>Model!BQ71</f>
        <v>13</v>
      </c>
      <c r="AJ73" s="227">
        <f>Model!BR71</f>
        <v>14</v>
      </c>
      <c r="AK73" s="227">
        <f>Model!BS71</f>
        <v>15</v>
      </c>
      <c r="AL73" s="233">
        <f>Model!BT71</f>
        <v>15</v>
      </c>
      <c r="AM73" s="237">
        <f>Model!BU71</f>
        <v>15</v>
      </c>
      <c r="AN73" s="227">
        <f>Model!BV71</f>
        <v>15</v>
      </c>
      <c r="AO73" s="227">
        <f>Model!BW71</f>
        <v>16</v>
      </c>
      <c r="AP73" s="227">
        <f>Model!BX71</f>
        <v>17</v>
      </c>
      <c r="AQ73" s="227">
        <f>Model!BY71</f>
        <v>18</v>
      </c>
      <c r="AR73" s="227">
        <f>Model!BZ71</f>
        <v>19</v>
      </c>
      <c r="AS73" s="227">
        <f>Model!CA71</f>
        <v>20</v>
      </c>
      <c r="AT73" s="227">
        <f>Model!CB71</f>
        <v>22</v>
      </c>
      <c r="AU73" s="227">
        <f>Model!CC71</f>
        <v>24</v>
      </c>
      <c r="AV73" s="227">
        <f>Model!CD71</f>
        <v>26</v>
      </c>
      <c r="AW73" s="227">
        <f>Model!CE71</f>
        <v>28</v>
      </c>
      <c r="AX73" s="233">
        <f>Model!CF71</f>
        <v>28</v>
      </c>
      <c r="AY73" s="237">
        <f>Model!CG71</f>
        <v>28</v>
      </c>
      <c r="AZ73" s="227">
        <f>Model!CH71</f>
        <v>30</v>
      </c>
      <c r="BA73" s="227">
        <f>Model!CI71</f>
        <v>32</v>
      </c>
      <c r="BB73" s="227">
        <f>Model!CJ71</f>
        <v>34</v>
      </c>
      <c r="BC73" s="227">
        <f>Model!CK71</f>
        <v>36</v>
      </c>
      <c r="BD73" s="227">
        <f>Model!CL71</f>
        <v>38</v>
      </c>
      <c r="BE73" s="227">
        <f>Model!CM71</f>
        <v>40</v>
      </c>
      <c r="BF73" s="227">
        <f>Model!CN71</f>
        <v>42</v>
      </c>
      <c r="BG73" s="227">
        <f>Model!CO71</f>
        <v>44</v>
      </c>
      <c r="BH73" s="227">
        <f>Model!CP71</f>
        <v>46</v>
      </c>
      <c r="BI73" s="227">
        <f>Model!CQ71</f>
        <v>46</v>
      </c>
      <c r="BJ73" s="227">
        <f>Model!CR71</f>
        <v>46</v>
      </c>
      <c r="BK73" s="237">
        <f>Model!CS71</f>
        <v>46</v>
      </c>
      <c r="BL73" s="227">
        <f>Model!CT71</f>
        <v>48</v>
      </c>
      <c r="BM73" s="227">
        <f>Model!CU71</f>
        <v>50</v>
      </c>
      <c r="BN73" s="227">
        <f>Model!CV71</f>
        <v>52</v>
      </c>
      <c r="BO73" s="227">
        <f>Model!CW71</f>
        <v>54</v>
      </c>
      <c r="BP73" s="227">
        <f>Model!CX71</f>
        <v>56</v>
      </c>
      <c r="BQ73" s="227">
        <f>Model!CY71</f>
        <v>58</v>
      </c>
      <c r="BR73" s="227">
        <f>Model!CZ71</f>
        <v>60</v>
      </c>
      <c r="BS73" s="227">
        <f>Model!DA71</f>
        <v>62</v>
      </c>
      <c r="BT73" s="227">
        <f>Model!DB71</f>
        <v>64</v>
      </c>
      <c r="BU73" s="227">
        <f>Model!DC71</f>
        <v>66</v>
      </c>
      <c r="BV73" s="233">
        <f>Model!DD71</f>
        <v>66</v>
      </c>
    </row>
    <row r="74" spans="1:74">
      <c r="A74" s="1"/>
      <c r="B74" s="83" t="str">
        <f>Model!E72</f>
        <v>Marketing</v>
      </c>
      <c r="C74" s="227">
        <f>Model!AK72</f>
        <v>0</v>
      </c>
      <c r="D74" s="227">
        <f>Model!AL72</f>
        <v>0</v>
      </c>
      <c r="E74" s="227">
        <f>Model!AM72</f>
        <v>0</v>
      </c>
      <c r="F74" s="227">
        <f>Model!AN72</f>
        <v>0</v>
      </c>
      <c r="G74" s="227">
        <f>Model!AO72</f>
        <v>0</v>
      </c>
      <c r="H74" s="227">
        <f>Model!AP72</f>
        <v>0</v>
      </c>
      <c r="I74" s="227">
        <f>Model!AQ72</f>
        <v>0</v>
      </c>
      <c r="J74" s="227">
        <f>Model!AR72</f>
        <v>3</v>
      </c>
      <c r="K74" s="227">
        <f>Model!AS72</f>
        <v>4</v>
      </c>
      <c r="L74" s="227">
        <f>Model!AT72</f>
        <v>6</v>
      </c>
      <c r="M74" s="227">
        <f>Model!AU72</f>
        <v>6</v>
      </c>
      <c r="N74" s="233">
        <f>Model!AV72</f>
        <v>6</v>
      </c>
      <c r="O74" s="237">
        <f>Model!AW72</f>
        <v>6</v>
      </c>
      <c r="P74" s="227">
        <f>Model!AX72</f>
        <v>6</v>
      </c>
      <c r="Q74" s="227">
        <f>Model!AY72</f>
        <v>6</v>
      </c>
      <c r="R74" s="227">
        <f>Model!AZ72</f>
        <v>6</v>
      </c>
      <c r="S74" s="227">
        <f>Model!BA72</f>
        <v>6</v>
      </c>
      <c r="T74" s="227">
        <f>Model!BB72</f>
        <v>6</v>
      </c>
      <c r="U74" s="227">
        <f>Model!BC72</f>
        <v>6</v>
      </c>
      <c r="V74" s="227">
        <f>Model!BD72</f>
        <v>6</v>
      </c>
      <c r="W74" s="227">
        <f>Model!BE72</f>
        <v>6</v>
      </c>
      <c r="X74" s="227">
        <f>Model!BF72</f>
        <v>6</v>
      </c>
      <c r="Y74" s="227">
        <f>Model!BG72</f>
        <v>6</v>
      </c>
      <c r="Z74" s="233">
        <f>Model!BH72</f>
        <v>6</v>
      </c>
      <c r="AA74" s="237">
        <f>Model!BI72</f>
        <v>6</v>
      </c>
      <c r="AB74" s="227">
        <f>Model!BJ72</f>
        <v>6</v>
      </c>
      <c r="AC74" s="227">
        <f>Model!BK72</f>
        <v>6</v>
      </c>
      <c r="AD74" s="227">
        <f>Model!BL72</f>
        <v>6</v>
      </c>
      <c r="AE74" s="227">
        <f>Model!BM72</f>
        <v>6</v>
      </c>
      <c r="AF74" s="227">
        <f>Model!BN72</f>
        <v>6</v>
      </c>
      <c r="AG74" s="227">
        <f>Model!BO72</f>
        <v>6</v>
      </c>
      <c r="AH74" s="227">
        <f>Model!BP72</f>
        <v>6</v>
      </c>
      <c r="AI74" s="227">
        <f>Model!BQ72</f>
        <v>6</v>
      </c>
      <c r="AJ74" s="227">
        <f>Model!BR72</f>
        <v>6</v>
      </c>
      <c r="AK74" s="227">
        <f>Model!BS72</f>
        <v>6</v>
      </c>
      <c r="AL74" s="233">
        <f>Model!BT72</f>
        <v>6</v>
      </c>
      <c r="AM74" s="237">
        <f>Model!BU72</f>
        <v>6</v>
      </c>
      <c r="AN74" s="227">
        <f>Model!BV72</f>
        <v>6</v>
      </c>
      <c r="AO74" s="227">
        <f>Model!BW72</f>
        <v>6</v>
      </c>
      <c r="AP74" s="227">
        <f>Model!BX72</f>
        <v>6</v>
      </c>
      <c r="AQ74" s="227">
        <f>Model!BY72</f>
        <v>6</v>
      </c>
      <c r="AR74" s="227">
        <f>Model!BZ72</f>
        <v>6</v>
      </c>
      <c r="AS74" s="227">
        <f>Model!CA72</f>
        <v>6</v>
      </c>
      <c r="AT74" s="227">
        <f>Model!CB72</f>
        <v>6</v>
      </c>
      <c r="AU74" s="227">
        <f>Model!CC72</f>
        <v>7</v>
      </c>
      <c r="AV74" s="227">
        <f>Model!CD72</f>
        <v>8</v>
      </c>
      <c r="AW74" s="227">
        <f>Model!CE72</f>
        <v>9</v>
      </c>
      <c r="AX74" s="233">
        <f>Model!CF72</f>
        <v>9</v>
      </c>
      <c r="AY74" s="237">
        <f>Model!CG72</f>
        <v>9</v>
      </c>
      <c r="AZ74" s="227">
        <f>Model!CH72</f>
        <v>9</v>
      </c>
      <c r="BA74" s="227">
        <f>Model!CI72</f>
        <v>9</v>
      </c>
      <c r="BB74" s="227">
        <f>Model!CJ72</f>
        <v>9</v>
      </c>
      <c r="BC74" s="227">
        <f>Model!CK72</f>
        <v>9</v>
      </c>
      <c r="BD74" s="227">
        <f>Model!CL72</f>
        <v>10</v>
      </c>
      <c r="BE74" s="227">
        <f>Model!CM72</f>
        <v>10</v>
      </c>
      <c r="BF74" s="227">
        <f>Model!CN72</f>
        <v>10</v>
      </c>
      <c r="BG74" s="227">
        <f>Model!CO72</f>
        <v>10</v>
      </c>
      <c r="BH74" s="227">
        <f>Model!CP72</f>
        <v>11</v>
      </c>
      <c r="BI74" s="227">
        <f>Model!CQ72</f>
        <v>11</v>
      </c>
      <c r="BJ74" s="227">
        <f>Model!CR72</f>
        <v>11</v>
      </c>
      <c r="BK74" s="237">
        <f>Model!CS72</f>
        <v>11</v>
      </c>
      <c r="BL74" s="227">
        <f>Model!CT72</f>
        <v>11</v>
      </c>
      <c r="BM74" s="227">
        <f>Model!CU72</f>
        <v>11</v>
      </c>
      <c r="BN74" s="227">
        <f>Model!CV72</f>
        <v>11</v>
      </c>
      <c r="BO74" s="227">
        <f>Model!CW72</f>
        <v>11</v>
      </c>
      <c r="BP74" s="227">
        <f>Model!CX72</f>
        <v>12</v>
      </c>
      <c r="BQ74" s="227">
        <f>Model!CY72</f>
        <v>12</v>
      </c>
      <c r="BR74" s="227">
        <f>Model!CZ72</f>
        <v>12</v>
      </c>
      <c r="BS74" s="227">
        <f>Model!DA72</f>
        <v>12</v>
      </c>
      <c r="BT74" s="227">
        <f>Model!DB72</f>
        <v>12</v>
      </c>
      <c r="BU74" s="227">
        <f>Model!DC72</f>
        <v>12</v>
      </c>
      <c r="BV74" s="233">
        <f>Model!DD72</f>
        <v>14</v>
      </c>
    </row>
    <row r="75" spans="1:74">
      <c r="A75" s="1"/>
      <c r="B75" s="83" t="str">
        <f>Model!E73</f>
        <v>Customer Service</v>
      </c>
      <c r="C75" s="227">
        <f>Model!AK73</f>
        <v>0</v>
      </c>
      <c r="D75" s="227">
        <f>Model!AL73</f>
        <v>0</v>
      </c>
      <c r="E75" s="227">
        <f>Model!AM73</f>
        <v>0</v>
      </c>
      <c r="F75" s="227">
        <f>Model!AN73</f>
        <v>0</v>
      </c>
      <c r="G75" s="227">
        <f>Model!AO73</f>
        <v>0</v>
      </c>
      <c r="H75" s="227">
        <f>Model!AP73</f>
        <v>0</v>
      </c>
      <c r="I75" s="227">
        <f>Model!AQ73</f>
        <v>0</v>
      </c>
      <c r="J75" s="227">
        <f>Model!AR73</f>
        <v>1</v>
      </c>
      <c r="K75" s="227">
        <f>Model!AS73</f>
        <v>1</v>
      </c>
      <c r="L75" s="227">
        <f>Model!AT73</f>
        <v>1</v>
      </c>
      <c r="M75" s="227">
        <f>Model!AU73</f>
        <v>1</v>
      </c>
      <c r="N75" s="233">
        <f>Model!AV73</f>
        <v>1</v>
      </c>
      <c r="O75" s="237">
        <f>Model!AW73</f>
        <v>1</v>
      </c>
      <c r="P75" s="227">
        <f>Model!AX73</f>
        <v>1</v>
      </c>
      <c r="Q75" s="227">
        <f>Model!AY73</f>
        <v>1</v>
      </c>
      <c r="R75" s="227">
        <f>Model!AZ73</f>
        <v>2</v>
      </c>
      <c r="S75" s="227">
        <f>Model!BA73</f>
        <v>2</v>
      </c>
      <c r="T75" s="227">
        <f>Model!BB73</f>
        <v>2</v>
      </c>
      <c r="U75" s="227">
        <f>Model!BC73</f>
        <v>2</v>
      </c>
      <c r="V75" s="227">
        <f>Model!BD73</f>
        <v>2</v>
      </c>
      <c r="W75" s="227">
        <f>Model!BE73</f>
        <v>2</v>
      </c>
      <c r="X75" s="227">
        <f>Model!BF73</f>
        <v>2</v>
      </c>
      <c r="Y75" s="227">
        <f>Model!BG73</f>
        <v>2</v>
      </c>
      <c r="Z75" s="233">
        <f>Model!BH73</f>
        <v>2</v>
      </c>
      <c r="AA75" s="237">
        <f>Model!BI73</f>
        <v>2</v>
      </c>
      <c r="AB75" s="227">
        <f>Model!BJ73</f>
        <v>2</v>
      </c>
      <c r="AC75" s="227">
        <f>Model!BK73</f>
        <v>2</v>
      </c>
      <c r="AD75" s="227">
        <f>Model!BL73</f>
        <v>2</v>
      </c>
      <c r="AE75" s="227">
        <f>Model!BM73</f>
        <v>2</v>
      </c>
      <c r="AF75" s="227">
        <f>Model!BN73</f>
        <v>2</v>
      </c>
      <c r="AG75" s="227">
        <f>Model!BO73</f>
        <v>2</v>
      </c>
      <c r="AH75" s="227">
        <f>Model!BP73</f>
        <v>2</v>
      </c>
      <c r="AI75" s="227">
        <f>Model!BQ73</f>
        <v>2</v>
      </c>
      <c r="AJ75" s="227">
        <f>Model!BR73</f>
        <v>2</v>
      </c>
      <c r="AK75" s="227">
        <f>Model!BS73</f>
        <v>4</v>
      </c>
      <c r="AL75" s="233">
        <f>Model!BT73</f>
        <v>4</v>
      </c>
      <c r="AM75" s="237">
        <f>Model!BU73</f>
        <v>4</v>
      </c>
      <c r="AN75" s="227">
        <f>Model!BV73</f>
        <v>4</v>
      </c>
      <c r="AO75" s="227">
        <f>Model!BW73</f>
        <v>4</v>
      </c>
      <c r="AP75" s="227">
        <f>Model!BX73</f>
        <v>4</v>
      </c>
      <c r="AQ75" s="227">
        <f>Model!BY73</f>
        <v>4</v>
      </c>
      <c r="AR75" s="227">
        <f>Model!BZ73</f>
        <v>4</v>
      </c>
      <c r="AS75" s="227">
        <f>Model!CA73</f>
        <v>10</v>
      </c>
      <c r="AT75" s="227">
        <f>Model!CB73</f>
        <v>10</v>
      </c>
      <c r="AU75" s="227">
        <f>Model!CC73</f>
        <v>10</v>
      </c>
      <c r="AV75" s="227">
        <f>Model!CD73</f>
        <v>10</v>
      </c>
      <c r="AW75" s="227">
        <f>Model!CE73</f>
        <v>10</v>
      </c>
      <c r="AX75" s="233">
        <f>Model!CF73</f>
        <v>10</v>
      </c>
      <c r="AY75" s="237">
        <f>Model!CG73</f>
        <v>15</v>
      </c>
      <c r="AZ75" s="227">
        <f>Model!CH73</f>
        <v>15</v>
      </c>
      <c r="BA75" s="227">
        <f>Model!CI73</f>
        <v>15</v>
      </c>
      <c r="BB75" s="227">
        <f>Model!CJ73</f>
        <v>15</v>
      </c>
      <c r="BC75" s="227">
        <f>Model!CK73</f>
        <v>15</v>
      </c>
      <c r="BD75" s="227">
        <f>Model!CL73</f>
        <v>15</v>
      </c>
      <c r="BE75" s="227">
        <f>Model!CM73</f>
        <v>15</v>
      </c>
      <c r="BF75" s="227">
        <f>Model!CN73</f>
        <v>15</v>
      </c>
      <c r="BG75" s="227">
        <f>Model!CO73</f>
        <v>15</v>
      </c>
      <c r="BH75" s="227">
        <f>Model!CP73</f>
        <v>15</v>
      </c>
      <c r="BI75" s="227">
        <f>Model!CQ73</f>
        <v>15</v>
      </c>
      <c r="BJ75" s="227">
        <f>Model!CR73</f>
        <v>15</v>
      </c>
      <c r="BK75" s="237">
        <f>Model!CS73</f>
        <v>15</v>
      </c>
      <c r="BL75" s="227">
        <f>Model!CT73</f>
        <v>15</v>
      </c>
      <c r="BM75" s="227">
        <f>Model!CU73</f>
        <v>15</v>
      </c>
      <c r="BN75" s="227">
        <f>Model!CV73</f>
        <v>15</v>
      </c>
      <c r="BO75" s="227">
        <f>Model!CW73</f>
        <v>15</v>
      </c>
      <c r="BP75" s="227">
        <f>Model!CX73</f>
        <v>15</v>
      </c>
      <c r="BQ75" s="227">
        <f>Model!CY73</f>
        <v>15</v>
      </c>
      <c r="BR75" s="227">
        <f>Model!CZ73</f>
        <v>15</v>
      </c>
      <c r="BS75" s="227">
        <f>Model!DA73</f>
        <v>15</v>
      </c>
      <c r="BT75" s="227">
        <f>Model!DB73</f>
        <v>15</v>
      </c>
      <c r="BU75" s="227">
        <f>Model!DC73</f>
        <v>15</v>
      </c>
      <c r="BV75" s="233">
        <f>Model!DD73</f>
        <v>15</v>
      </c>
    </row>
    <row r="76" spans="1:74">
      <c r="A76" s="1"/>
      <c r="B76" s="83" t="str">
        <f>Model!E74</f>
        <v>Corporate Operations</v>
      </c>
      <c r="C76" s="227">
        <f>Model!AK74</f>
        <v>0</v>
      </c>
      <c r="D76" s="227">
        <f>Model!AL74</f>
        <v>0</v>
      </c>
      <c r="E76" s="227">
        <f>Model!AM74</f>
        <v>0</v>
      </c>
      <c r="F76" s="227">
        <f>Model!AN74</f>
        <v>0</v>
      </c>
      <c r="G76" s="227">
        <f>Model!AO74</f>
        <v>0</v>
      </c>
      <c r="H76" s="227">
        <f>Model!AP74</f>
        <v>0</v>
      </c>
      <c r="I76" s="227">
        <f>Model!AQ74</f>
        <v>0</v>
      </c>
      <c r="J76" s="227">
        <f>Model!AR74</f>
        <v>0</v>
      </c>
      <c r="K76" s="227">
        <f>Model!AS74</f>
        <v>0</v>
      </c>
      <c r="L76" s="227">
        <f>Model!AT74</f>
        <v>0</v>
      </c>
      <c r="M76" s="227">
        <f>Model!AU74</f>
        <v>0</v>
      </c>
      <c r="N76" s="233">
        <f>Model!AV74</f>
        <v>0</v>
      </c>
      <c r="O76" s="237">
        <f>Model!AW74</f>
        <v>0</v>
      </c>
      <c r="P76" s="227">
        <f>Model!AX74</f>
        <v>0</v>
      </c>
      <c r="Q76" s="227">
        <f>Model!AY74</f>
        <v>0</v>
      </c>
      <c r="R76" s="227">
        <f>Model!AZ74</f>
        <v>0</v>
      </c>
      <c r="S76" s="227">
        <f>Model!BA74</f>
        <v>0</v>
      </c>
      <c r="T76" s="227">
        <f>Model!BB74</f>
        <v>3</v>
      </c>
      <c r="U76" s="227">
        <f>Model!BC74</f>
        <v>3</v>
      </c>
      <c r="V76" s="227">
        <f>Model!BD74</f>
        <v>3</v>
      </c>
      <c r="W76" s="227">
        <f>Model!BE74</f>
        <v>3</v>
      </c>
      <c r="X76" s="227">
        <f>Model!BF74</f>
        <v>3</v>
      </c>
      <c r="Y76" s="227">
        <f>Model!BG74</f>
        <v>3</v>
      </c>
      <c r="Z76" s="233">
        <f>Model!BH74</f>
        <v>3</v>
      </c>
      <c r="AA76" s="237">
        <f>Model!BI74</f>
        <v>3</v>
      </c>
      <c r="AB76" s="227">
        <f>Model!BJ74</f>
        <v>3</v>
      </c>
      <c r="AC76" s="227">
        <f>Model!BK74</f>
        <v>3</v>
      </c>
      <c r="AD76" s="227">
        <f>Model!BL74</f>
        <v>3</v>
      </c>
      <c r="AE76" s="227">
        <f>Model!BM74</f>
        <v>3</v>
      </c>
      <c r="AF76" s="227">
        <f>Model!BN74</f>
        <v>3</v>
      </c>
      <c r="AG76" s="227">
        <f>Model!BO74</f>
        <v>3</v>
      </c>
      <c r="AH76" s="227">
        <f>Model!BP74</f>
        <v>3</v>
      </c>
      <c r="AI76" s="227">
        <f>Model!BQ74</f>
        <v>4</v>
      </c>
      <c r="AJ76" s="227">
        <f>Model!BR74</f>
        <v>4</v>
      </c>
      <c r="AK76" s="227">
        <f>Model!BS74</f>
        <v>4</v>
      </c>
      <c r="AL76" s="233">
        <f>Model!BT74</f>
        <v>4</v>
      </c>
      <c r="AM76" s="237">
        <f>Model!BU74</f>
        <v>4</v>
      </c>
      <c r="AN76" s="227">
        <f>Model!BV74</f>
        <v>5</v>
      </c>
      <c r="AO76" s="227">
        <f>Model!BW74</f>
        <v>6</v>
      </c>
      <c r="AP76" s="227">
        <f>Model!BX74</f>
        <v>7</v>
      </c>
      <c r="AQ76" s="227">
        <f>Model!BY74</f>
        <v>7</v>
      </c>
      <c r="AR76" s="227">
        <f>Model!BZ74</f>
        <v>7</v>
      </c>
      <c r="AS76" s="227">
        <f>Model!CA74</f>
        <v>7</v>
      </c>
      <c r="AT76" s="227">
        <f>Model!CB74</f>
        <v>7</v>
      </c>
      <c r="AU76" s="227">
        <f>Model!CC74</f>
        <v>8</v>
      </c>
      <c r="AV76" s="227">
        <f>Model!CD74</f>
        <v>9</v>
      </c>
      <c r="AW76" s="227">
        <f>Model!CE74</f>
        <v>10</v>
      </c>
      <c r="AX76" s="233">
        <f>Model!CF74</f>
        <v>10</v>
      </c>
      <c r="AY76" s="237">
        <f>Model!CG74</f>
        <v>10</v>
      </c>
      <c r="AZ76" s="227">
        <f>Model!CH74</f>
        <v>10</v>
      </c>
      <c r="BA76" s="227">
        <f>Model!CI74</f>
        <v>10</v>
      </c>
      <c r="BB76" s="227">
        <f>Model!CJ74</f>
        <v>11</v>
      </c>
      <c r="BC76" s="227">
        <f>Model!CK74</f>
        <v>12</v>
      </c>
      <c r="BD76" s="227">
        <f>Model!CL74</f>
        <v>13</v>
      </c>
      <c r="BE76" s="227">
        <f>Model!CM74</f>
        <v>13</v>
      </c>
      <c r="BF76" s="227">
        <f>Model!CN74</f>
        <v>14</v>
      </c>
      <c r="BG76" s="227">
        <f>Model!CO74</f>
        <v>15</v>
      </c>
      <c r="BH76" s="227">
        <f>Model!CP74</f>
        <v>16</v>
      </c>
      <c r="BI76" s="227">
        <f>Model!CQ74</f>
        <v>16</v>
      </c>
      <c r="BJ76" s="227">
        <f>Model!CR74</f>
        <v>16</v>
      </c>
      <c r="BK76" s="237">
        <f>Model!CS74</f>
        <v>16</v>
      </c>
      <c r="BL76" s="227">
        <f>Model!CT74</f>
        <v>17</v>
      </c>
      <c r="BM76" s="227">
        <f>Model!CU74</f>
        <v>18</v>
      </c>
      <c r="BN76" s="227">
        <f>Model!CV74</f>
        <v>19</v>
      </c>
      <c r="BO76" s="227">
        <f>Model!CW74</f>
        <v>20</v>
      </c>
      <c r="BP76" s="227">
        <f>Model!CX74</f>
        <v>21</v>
      </c>
      <c r="BQ76" s="227">
        <f>Model!CY74</f>
        <v>22</v>
      </c>
      <c r="BR76" s="227">
        <f>Model!CZ74</f>
        <v>23</v>
      </c>
      <c r="BS76" s="227">
        <f>Model!DA74</f>
        <v>24</v>
      </c>
      <c r="BT76" s="227">
        <f>Model!DB74</f>
        <v>24</v>
      </c>
      <c r="BU76" s="227">
        <f>Model!DC74</f>
        <v>24</v>
      </c>
      <c r="BV76" s="233">
        <f>Model!DD74</f>
        <v>26</v>
      </c>
    </row>
    <row r="77" spans="1:74">
      <c r="A77" s="1"/>
      <c r="B77" s="83" t="str">
        <f>Model!E75</f>
        <v>Engineering &amp; Product</v>
      </c>
      <c r="C77" s="227">
        <f>Model!AK75</f>
        <v>0</v>
      </c>
      <c r="D77" s="227">
        <f>Model!AL75</f>
        <v>0</v>
      </c>
      <c r="E77" s="227">
        <f>Model!AM75</f>
        <v>0</v>
      </c>
      <c r="F77" s="227">
        <f>Model!AN75</f>
        <v>0</v>
      </c>
      <c r="G77" s="227">
        <f>Model!AO75</f>
        <v>0</v>
      </c>
      <c r="H77" s="227">
        <f>Model!AP75</f>
        <v>0</v>
      </c>
      <c r="I77" s="227">
        <f>Model!AQ75</f>
        <v>0</v>
      </c>
      <c r="J77" s="227">
        <f>Model!AR75</f>
        <v>0</v>
      </c>
      <c r="K77" s="227">
        <f>Model!AS75</f>
        <v>1</v>
      </c>
      <c r="L77" s="227">
        <f>Model!AT75</f>
        <v>1</v>
      </c>
      <c r="M77" s="227">
        <f>Model!AU75</f>
        <v>1</v>
      </c>
      <c r="N77" s="233">
        <f>Model!AV75</f>
        <v>1</v>
      </c>
      <c r="O77" s="237">
        <f>Model!AW75</f>
        <v>1</v>
      </c>
      <c r="P77" s="227">
        <f>Model!AX75</f>
        <v>2</v>
      </c>
      <c r="Q77" s="227">
        <f>Model!AY75</f>
        <v>2</v>
      </c>
      <c r="R77" s="227">
        <f>Model!AZ75</f>
        <v>2</v>
      </c>
      <c r="S77" s="227">
        <f>Model!BA75</f>
        <v>3</v>
      </c>
      <c r="T77" s="227">
        <f>Model!BB75</f>
        <v>4</v>
      </c>
      <c r="U77" s="227">
        <f>Model!BC75</f>
        <v>4</v>
      </c>
      <c r="V77" s="227">
        <f>Model!BD75</f>
        <v>4</v>
      </c>
      <c r="W77" s="227">
        <f>Model!BE75</f>
        <v>4</v>
      </c>
      <c r="X77" s="227">
        <f>Model!BF75</f>
        <v>4</v>
      </c>
      <c r="Y77" s="227">
        <f>Model!BG75</f>
        <v>5</v>
      </c>
      <c r="Z77" s="233">
        <f>Model!BH75</f>
        <v>5</v>
      </c>
      <c r="AA77" s="237">
        <f>Model!BI75</f>
        <v>5</v>
      </c>
      <c r="AB77" s="227">
        <f>Model!BJ75</f>
        <v>5</v>
      </c>
      <c r="AC77" s="227">
        <f>Model!BK75</f>
        <v>5</v>
      </c>
      <c r="AD77" s="227">
        <f>Model!BL75</f>
        <v>5</v>
      </c>
      <c r="AE77" s="227">
        <f>Model!BM75</f>
        <v>5</v>
      </c>
      <c r="AF77" s="227">
        <f>Model!BN75</f>
        <v>7</v>
      </c>
      <c r="AG77" s="227">
        <f>Model!BO75</f>
        <v>7</v>
      </c>
      <c r="AH77" s="227">
        <f>Model!BP75</f>
        <v>7</v>
      </c>
      <c r="AI77" s="227">
        <f>Model!BQ75</f>
        <v>8</v>
      </c>
      <c r="AJ77" s="227">
        <f>Model!BR75</f>
        <v>9</v>
      </c>
      <c r="AK77" s="227">
        <f>Model!BS75</f>
        <v>10</v>
      </c>
      <c r="AL77" s="233">
        <f>Model!BT75</f>
        <v>10</v>
      </c>
      <c r="AM77" s="237">
        <f>Model!BU75</f>
        <v>10</v>
      </c>
      <c r="AN77" s="227">
        <f>Model!BV75</f>
        <v>10</v>
      </c>
      <c r="AO77" s="227">
        <f>Model!BW75</f>
        <v>11</v>
      </c>
      <c r="AP77" s="227">
        <f>Model!BX75</f>
        <v>12</v>
      </c>
      <c r="AQ77" s="227">
        <f>Model!BY75</f>
        <v>13</v>
      </c>
      <c r="AR77" s="227">
        <f>Model!BZ75</f>
        <v>14</v>
      </c>
      <c r="AS77" s="227">
        <f>Model!CA75</f>
        <v>15</v>
      </c>
      <c r="AT77" s="227">
        <f>Model!CB75</f>
        <v>17</v>
      </c>
      <c r="AU77" s="227">
        <f>Model!CC75</f>
        <v>19</v>
      </c>
      <c r="AV77" s="227">
        <f>Model!CD75</f>
        <v>21</v>
      </c>
      <c r="AW77" s="227">
        <f>Model!CE75</f>
        <v>23</v>
      </c>
      <c r="AX77" s="233">
        <f>Model!CF75</f>
        <v>23</v>
      </c>
      <c r="AY77" s="237">
        <f>Model!CG75</f>
        <v>23</v>
      </c>
      <c r="AZ77" s="227">
        <f>Model!CH75</f>
        <v>25</v>
      </c>
      <c r="BA77" s="227">
        <f>Model!CI75</f>
        <v>27</v>
      </c>
      <c r="BB77" s="227">
        <f>Model!CJ75</f>
        <v>29</v>
      </c>
      <c r="BC77" s="227">
        <f>Model!CK75</f>
        <v>31</v>
      </c>
      <c r="BD77" s="227">
        <f>Model!CL75</f>
        <v>33</v>
      </c>
      <c r="BE77" s="227">
        <f>Model!CM75</f>
        <v>35</v>
      </c>
      <c r="BF77" s="227">
        <f>Model!CN75</f>
        <v>37</v>
      </c>
      <c r="BG77" s="227">
        <f>Model!CO75</f>
        <v>39</v>
      </c>
      <c r="BH77" s="227">
        <f>Model!CP75</f>
        <v>41</v>
      </c>
      <c r="BI77" s="227">
        <f>Model!CQ75</f>
        <v>41</v>
      </c>
      <c r="BJ77" s="227">
        <f>Model!CR75</f>
        <v>41</v>
      </c>
      <c r="BK77" s="237">
        <f>Model!CS75</f>
        <v>41</v>
      </c>
      <c r="BL77" s="227">
        <f>Model!CT75</f>
        <v>43</v>
      </c>
      <c r="BM77" s="227">
        <f>Model!CU75</f>
        <v>45</v>
      </c>
      <c r="BN77" s="227">
        <f>Model!CV75</f>
        <v>47</v>
      </c>
      <c r="BO77" s="227">
        <f>Model!CW75</f>
        <v>49</v>
      </c>
      <c r="BP77" s="227">
        <f>Model!CX75</f>
        <v>51</v>
      </c>
      <c r="BQ77" s="227">
        <f>Model!CY75</f>
        <v>53</v>
      </c>
      <c r="BR77" s="227">
        <f>Model!CZ75</f>
        <v>55</v>
      </c>
      <c r="BS77" s="227">
        <f>Model!DA75</f>
        <v>57</v>
      </c>
      <c r="BT77" s="227">
        <f>Model!DB75</f>
        <v>59</v>
      </c>
      <c r="BU77" s="227">
        <f>Model!DC75</f>
        <v>61</v>
      </c>
      <c r="BV77" s="233">
        <f>Model!DD75</f>
        <v>61</v>
      </c>
    </row>
    <row r="78" spans="1:74">
      <c r="A78" s="1"/>
      <c r="B78" s="83" t="s">
        <v>203</v>
      </c>
      <c r="C78" s="227">
        <f>C79-SUM(C72:C77)</f>
        <v>0</v>
      </c>
      <c r="D78" s="227">
        <f t="shared" ref="D78:BO78" si="4">D79-SUM(D72:D77)</f>
        <v>0</v>
      </c>
      <c r="E78" s="227">
        <f t="shared" si="4"/>
        <v>0</v>
      </c>
      <c r="F78" s="227">
        <f t="shared" si="4"/>
        <v>0</v>
      </c>
      <c r="G78" s="227">
        <f t="shared" si="4"/>
        <v>0</v>
      </c>
      <c r="H78" s="227">
        <f t="shared" si="4"/>
        <v>0</v>
      </c>
      <c r="I78" s="227">
        <f t="shared" si="4"/>
        <v>0</v>
      </c>
      <c r="J78" s="227">
        <f t="shared" si="4"/>
        <v>0</v>
      </c>
      <c r="K78" s="227">
        <f t="shared" si="4"/>
        <v>0</v>
      </c>
      <c r="L78" s="227">
        <f t="shared" si="4"/>
        <v>0</v>
      </c>
      <c r="M78" s="227">
        <f t="shared" si="4"/>
        <v>0</v>
      </c>
      <c r="N78" s="233">
        <f t="shared" si="4"/>
        <v>0</v>
      </c>
      <c r="O78" s="237">
        <f t="shared" si="4"/>
        <v>0</v>
      </c>
      <c r="P78" s="227">
        <f t="shared" si="4"/>
        <v>0</v>
      </c>
      <c r="Q78" s="227">
        <f t="shared" si="4"/>
        <v>0</v>
      </c>
      <c r="R78" s="227">
        <f t="shared" si="4"/>
        <v>0</v>
      </c>
      <c r="S78" s="227">
        <f t="shared" si="4"/>
        <v>0</v>
      </c>
      <c r="T78" s="227">
        <f t="shared" si="4"/>
        <v>2</v>
      </c>
      <c r="U78" s="227">
        <f t="shared" si="4"/>
        <v>2</v>
      </c>
      <c r="V78" s="227">
        <f t="shared" si="4"/>
        <v>2</v>
      </c>
      <c r="W78" s="227">
        <f t="shared" si="4"/>
        <v>2</v>
      </c>
      <c r="X78" s="227">
        <f t="shared" si="4"/>
        <v>2</v>
      </c>
      <c r="Y78" s="227">
        <f t="shared" si="4"/>
        <v>2</v>
      </c>
      <c r="Z78" s="233">
        <f t="shared" si="4"/>
        <v>2</v>
      </c>
      <c r="AA78" s="237">
        <f t="shared" si="4"/>
        <v>2</v>
      </c>
      <c r="AB78" s="227">
        <f t="shared" si="4"/>
        <v>2</v>
      </c>
      <c r="AC78" s="227">
        <f t="shared" si="4"/>
        <v>2</v>
      </c>
      <c r="AD78" s="227">
        <f t="shared" si="4"/>
        <v>2</v>
      </c>
      <c r="AE78" s="227">
        <f t="shared" si="4"/>
        <v>2</v>
      </c>
      <c r="AF78" s="227">
        <f t="shared" si="4"/>
        <v>2</v>
      </c>
      <c r="AG78" s="227">
        <f t="shared" si="4"/>
        <v>2</v>
      </c>
      <c r="AH78" s="227">
        <f t="shared" si="4"/>
        <v>2</v>
      </c>
      <c r="AI78" s="227">
        <f t="shared" si="4"/>
        <v>2</v>
      </c>
      <c r="AJ78" s="227">
        <f t="shared" si="4"/>
        <v>2</v>
      </c>
      <c r="AK78" s="227">
        <f t="shared" si="4"/>
        <v>4</v>
      </c>
      <c r="AL78" s="233">
        <f t="shared" si="4"/>
        <v>4</v>
      </c>
      <c r="AM78" s="237">
        <f t="shared" si="4"/>
        <v>4</v>
      </c>
      <c r="AN78" s="227">
        <f t="shared" si="4"/>
        <v>4</v>
      </c>
      <c r="AO78" s="227">
        <f t="shared" si="4"/>
        <v>4</v>
      </c>
      <c r="AP78" s="227">
        <f t="shared" si="4"/>
        <v>4</v>
      </c>
      <c r="AQ78" s="227">
        <f t="shared" si="4"/>
        <v>4</v>
      </c>
      <c r="AR78" s="227">
        <f t="shared" si="4"/>
        <v>4</v>
      </c>
      <c r="AS78" s="227">
        <f t="shared" si="4"/>
        <v>10</v>
      </c>
      <c r="AT78" s="227">
        <f t="shared" si="4"/>
        <v>10</v>
      </c>
      <c r="AU78" s="227">
        <f t="shared" si="4"/>
        <v>10</v>
      </c>
      <c r="AV78" s="227">
        <f t="shared" si="4"/>
        <v>10</v>
      </c>
      <c r="AW78" s="227">
        <f t="shared" si="4"/>
        <v>10</v>
      </c>
      <c r="AX78" s="233">
        <f t="shared" si="4"/>
        <v>10</v>
      </c>
      <c r="AY78" s="237">
        <f t="shared" si="4"/>
        <v>10</v>
      </c>
      <c r="AZ78" s="227">
        <f t="shared" si="4"/>
        <v>10</v>
      </c>
      <c r="BA78" s="227">
        <f t="shared" si="4"/>
        <v>10</v>
      </c>
      <c r="BB78" s="227">
        <f t="shared" si="4"/>
        <v>10</v>
      </c>
      <c r="BC78" s="227">
        <f t="shared" si="4"/>
        <v>10</v>
      </c>
      <c r="BD78" s="227">
        <f t="shared" si="4"/>
        <v>10</v>
      </c>
      <c r="BE78" s="227">
        <f t="shared" si="4"/>
        <v>10</v>
      </c>
      <c r="BF78" s="227">
        <f t="shared" si="4"/>
        <v>10</v>
      </c>
      <c r="BG78" s="227">
        <f t="shared" si="4"/>
        <v>10</v>
      </c>
      <c r="BH78" s="227">
        <f t="shared" si="4"/>
        <v>10</v>
      </c>
      <c r="BI78" s="227">
        <f t="shared" si="4"/>
        <v>10</v>
      </c>
      <c r="BJ78" s="227">
        <f t="shared" si="4"/>
        <v>10</v>
      </c>
      <c r="BK78" s="237">
        <f t="shared" si="4"/>
        <v>10</v>
      </c>
      <c r="BL78" s="227">
        <f t="shared" si="4"/>
        <v>10</v>
      </c>
      <c r="BM78" s="227">
        <f t="shared" si="4"/>
        <v>10</v>
      </c>
      <c r="BN78" s="227">
        <f t="shared" si="4"/>
        <v>10</v>
      </c>
      <c r="BO78" s="227">
        <f t="shared" si="4"/>
        <v>10</v>
      </c>
      <c r="BP78" s="227">
        <f t="shared" ref="BP78:BV78" si="5">BP79-SUM(BP72:BP77)</f>
        <v>10</v>
      </c>
      <c r="BQ78" s="227">
        <f t="shared" si="5"/>
        <v>10</v>
      </c>
      <c r="BR78" s="227">
        <f t="shared" si="5"/>
        <v>10</v>
      </c>
      <c r="BS78" s="227">
        <f t="shared" si="5"/>
        <v>10</v>
      </c>
      <c r="BT78" s="227">
        <f t="shared" si="5"/>
        <v>10</v>
      </c>
      <c r="BU78" s="227">
        <f t="shared" si="5"/>
        <v>10</v>
      </c>
      <c r="BV78" s="233">
        <f t="shared" si="5"/>
        <v>10</v>
      </c>
    </row>
    <row r="79" spans="1:74">
      <c r="A79" s="1"/>
      <c r="B79" s="82" t="str">
        <f>Model!E82</f>
        <v>Total Headcount</v>
      </c>
      <c r="C79" s="247">
        <f>Model!AK82</f>
        <v>0</v>
      </c>
      <c r="D79" s="247">
        <f>Model!AL82</f>
        <v>0</v>
      </c>
      <c r="E79" s="247">
        <f>Model!AM82</f>
        <v>0</v>
      </c>
      <c r="F79" s="247">
        <f>Model!AN82</f>
        <v>0</v>
      </c>
      <c r="G79" s="247">
        <f>Model!AO82</f>
        <v>0</v>
      </c>
      <c r="H79" s="247">
        <f>Model!AP82</f>
        <v>0</v>
      </c>
      <c r="I79" s="247">
        <f>Model!AQ82</f>
        <v>0</v>
      </c>
      <c r="J79" s="247">
        <f>Model!AR82</f>
        <v>6</v>
      </c>
      <c r="K79" s="247">
        <f>Model!AS82</f>
        <v>8</v>
      </c>
      <c r="L79" s="247">
        <f>Model!AT82</f>
        <v>10</v>
      </c>
      <c r="M79" s="247">
        <f>Model!AU82</f>
        <v>11</v>
      </c>
      <c r="N79" s="248">
        <f>Model!AV82</f>
        <v>11</v>
      </c>
      <c r="O79" s="249">
        <f>Model!AW82</f>
        <v>12</v>
      </c>
      <c r="P79" s="247">
        <f>Model!AX82</f>
        <v>14</v>
      </c>
      <c r="Q79" s="247">
        <f>Model!AY82</f>
        <v>15</v>
      </c>
      <c r="R79" s="247">
        <f>Model!AZ82</f>
        <v>16</v>
      </c>
      <c r="S79" s="247">
        <f>Model!BA82</f>
        <v>18</v>
      </c>
      <c r="T79" s="247">
        <f>Model!BB82</f>
        <v>25</v>
      </c>
      <c r="U79" s="247">
        <f>Model!BC82</f>
        <v>25</v>
      </c>
      <c r="V79" s="247">
        <f>Model!BD82</f>
        <v>25</v>
      </c>
      <c r="W79" s="247">
        <f>Model!BE82</f>
        <v>25</v>
      </c>
      <c r="X79" s="247">
        <f>Model!BF82</f>
        <v>25</v>
      </c>
      <c r="Y79" s="247">
        <f>Model!BG82</f>
        <v>27</v>
      </c>
      <c r="Z79" s="248">
        <f>Model!BH82</f>
        <v>27</v>
      </c>
      <c r="AA79" s="249">
        <f>Model!BI82</f>
        <v>27</v>
      </c>
      <c r="AB79" s="247">
        <f>Model!BJ82</f>
        <v>28</v>
      </c>
      <c r="AC79" s="247">
        <f>Model!BK82</f>
        <v>31</v>
      </c>
      <c r="AD79" s="247">
        <f>Model!BL82</f>
        <v>32</v>
      </c>
      <c r="AE79" s="247">
        <f>Model!BM82</f>
        <v>33</v>
      </c>
      <c r="AF79" s="247">
        <f>Model!BN82</f>
        <v>36</v>
      </c>
      <c r="AG79" s="247">
        <f>Model!BO82</f>
        <v>38</v>
      </c>
      <c r="AH79" s="247">
        <f>Model!BP82</f>
        <v>39</v>
      </c>
      <c r="AI79" s="247">
        <f>Model!BQ82</f>
        <v>42</v>
      </c>
      <c r="AJ79" s="247">
        <f>Model!BR82</f>
        <v>44</v>
      </c>
      <c r="AK79" s="247">
        <f>Model!BS82</f>
        <v>50</v>
      </c>
      <c r="AL79" s="248">
        <f>Model!BT82</f>
        <v>50</v>
      </c>
      <c r="AM79" s="249">
        <f>Model!BU82</f>
        <v>50</v>
      </c>
      <c r="AN79" s="247">
        <f>Model!BV82</f>
        <v>51</v>
      </c>
      <c r="AO79" s="247">
        <f>Model!BW82</f>
        <v>54</v>
      </c>
      <c r="AP79" s="247">
        <f>Model!BX82</f>
        <v>57</v>
      </c>
      <c r="AQ79" s="247">
        <f>Model!BY82</f>
        <v>59</v>
      </c>
      <c r="AR79" s="247">
        <f>Model!BZ82</f>
        <v>61</v>
      </c>
      <c r="AS79" s="247">
        <f>Model!CA82</f>
        <v>76</v>
      </c>
      <c r="AT79" s="247">
        <f>Model!CB82</f>
        <v>80</v>
      </c>
      <c r="AU79" s="247">
        <f>Model!CC82</f>
        <v>86</v>
      </c>
      <c r="AV79" s="247">
        <f>Model!CD82</f>
        <v>92</v>
      </c>
      <c r="AW79" s="247">
        <f>Model!CE82</f>
        <v>99</v>
      </c>
      <c r="AX79" s="248">
        <f>Model!CF82</f>
        <v>99</v>
      </c>
      <c r="AY79" s="249">
        <f>Model!CG82</f>
        <v>104</v>
      </c>
      <c r="AZ79" s="247">
        <f>Model!CH82</f>
        <v>108</v>
      </c>
      <c r="BA79" s="247">
        <f>Model!CI82</f>
        <v>112</v>
      </c>
      <c r="BB79" s="247">
        <f>Model!CJ82</f>
        <v>117</v>
      </c>
      <c r="BC79" s="247">
        <f>Model!CK82</f>
        <v>123</v>
      </c>
      <c r="BD79" s="247">
        <f>Model!CL82</f>
        <v>129</v>
      </c>
      <c r="BE79" s="247">
        <f>Model!CM82</f>
        <v>133</v>
      </c>
      <c r="BF79" s="247">
        <f>Model!CN82</f>
        <v>138</v>
      </c>
      <c r="BG79" s="247">
        <f>Model!CO82</f>
        <v>143</v>
      </c>
      <c r="BH79" s="247">
        <f>Model!CP82</f>
        <v>149</v>
      </c>
      <c r="BI79" s="247">
        <f>Model!CQ82</f>
        <v>149</v>
      </c>
      <c r="BJ79" s="247">
        <f>Model!CR82</f>
        <v>149</v>
      </c>
      <c r="BK79" s="249">
        <f>Model!CS82</f>
        <v>149</v>
      </c>
      <c r="BL79" s="247">
        <f>Model!CT82</f>
        <v>155</v>
      </c>
      <c r="BM79" s="247">
        <f>Model!CU82</f>
        <v>161</v>
      </c>
      <c r="BN79" s="247">
        <f>Model!CV82</f>
        <v>167</v>
      </c>
      <c r="BO79" s="247">
        <f>Model!CW82</f>
        <v>173</v>
      </c>
      <c r="BP79" s="247">
        <f>Model!CX82</f>
        <v>179</v>
      </c>
      <c r="BQ79" s="247">
        <f>Model!CY82</f>
        <v>184</v>
      </c>
      <c r="BR79" s="247">
        <f>Model!CZ82</f>
        <v>189</v>
      </c>
      <c r="BS79" s="247">
        <f>Model!DA82</f>
        <v>194</v>
      </c>
      <c r="BT79" s="247">
        <f>Model!DB82</f>
        <v>198</v>
      </c>
      <c r="BU79" s="247">
        <f>Model!DC82</f>
        <v>202</v>
      </c>
      <c r="BV79" s="248">
        <f>Model!DD82</f>
        <v>206</v>
      </c>
    </row>
    <row r="80" spans="1:74">
      <c r="A80" s="1"/>
      <c r="B80" s="81"/>
      <c r="C80" s="234"/>
      <c r="D80" s="226"/>
      <c r="E80" s="226"/>
      <c r="F80" s="226"/>
      <c r="G80" s="226"/>
      <c r="H80" s="226"/>
      <c r="I80" s="226"/>
      <c r="J80" s="226"/>
      <c r="K80" s="226"/>
      <c r="L80" s="226"/>
      <c r="M80" s="226"/>
      <c r="N80" s="230"/>
      <c r="O80" s="234"/>
      <c r="P80" s="226"/>
      <c r="Q80" s="226"/>
      <c r="R80" s="226"/>
      <c r="S80" s="226"/>
      <c r="T80" s="226"/>
      <c r="U80" s="226"/>
      <c r="V80" s="226"/>
      <c r="W80" s="226"/>
      <c r="X80" s="226"/>
      <c r="Y80" s="226"/>
      <c r="Z80" s="230"/>
      <c r="AA80" s="234"/>
      <c r="AB80" s="226"/>
      <c r="AC80" s="226"/>
      <c r="AD80" s="226"/>
      <c r="AE80" s="226"/>
      <c r="AF80" s="226"/>
      <c r="AG80" s="226"/>
      <c r="AH80" s="226"/>
      <c r="AI80" s="226"/>
      <c r="AJ80" s="226"/>
      <c r="AK80" s="226"/>
      <c r="AL80" s="230"/>
      <c r="AM80" s="234"/>
      <c r="AN80" s="226"/>
      <c r="AO80" s="226"/>
      <c r="AP80" s="226"/>
      <c r="AQ80" s="226"/>
      <c r="AR80" s="226"/>
      <c r="AS80" s="226"/>
      <c r="AT80" s="226"/>
      <c r="AU80" s="226"/>
      <c r="AV80" s="226"/>
      <c r="AW80" s="226"/>
      <c r="AX80" s="230"/>
      <c r="AY80" s="234"/>
      <c r="AZ80" s="226"/>
      <c r="BA80" s="226"/>
      <c r="BB80" s="226"/>
      <c r="BC80" s="226"/>
      <c r="BD80" s="226"/>
      <c r="BE80" s="226"/>
      <c r="BF80" s="226"/>
      <c r="BG80" s="226"/>
      <c r="BH80" s="226"/>
      <c r="BI80" s="226"/>
      <c r="BJ80" s="226"/>
      <c r="BK80" s="234"/>
      <c r="BL80" s="226"/>
      <c r="BM80" s="226"/>
      <c r="BN80" s="226"/>
      <c r="BO80" s="226"/>
      <c r="BP80" s="226"/>
      <c r="BQ80" s="226"/>
      <c r="BR80" s="226"/>
      <c r="BS80" s="226"/>
      <c r="BT80" s="226"/>
      <c r="BU80" s="226"/>
      <c r="BV80" s="230"/>
    </row>
    <row r="81" spans="1:74">
      <c r="A81" s="1"/>
      <c r="B81" s="216"/>
      <c r="C81" s="234"/>
      <c r="D81" s="226"/>
      <c r="E81" s="226"/>
      <c r="F81" s="226"/>
      <c r="G81" s="226"/>
      <c r="H81" s="226"/>
      <c r="I81" s="226"/>
      <c r="J81" s="226"/>
      <c r="K81" s="226"/>
      <c r="L81" s="226"/>
      <c r="M81" s="226"/>
      <c r="N81" s="230"/>
      <c r="O81" s="234"/>
      <c r="P81" s="226"/>
      <c r="Q81" s="226"/>
      <c r="R81" s="226"/>
      <c r="S81" s="226"/>
      <c r="T81" s="226"/>
      <c r="U81" s="226"/>
      <c r="V81" s="226"/>
      <c r="W81" s="226"/>
      <c r="X81" s="226"/>
      <c r="Y81" s="226"/>
      <c r="Z81" s="230"/>
      <c r="AA81" s="234"/>
      <c r="AB81" s="226"/>
      <c r="AC81" s="226"/>
      <c r="AD81" s="226"/>
      <c r="AE81" s="226"/>
      <c r="AF81" s="226"/>
      <c r="AG81" s="226"/>
      <c r="AH81" s="226"/>
      <c r="AI81" s="226"/>
      <c r="AJ81" s="226"/>
      <c r="AK81" s="226"/>
      <c r="AL81" s="230"/>
      <c r="AM81" s="234"/>
      <c r="AN81" s="226"/>
      <c r="AO81" s="226"/>
      <c r="AP81" s="226"/>
      <c r="AQ81" s="226"/>
      <c r="AR81" s="226"/>
      <c r="AS81" s="226"/>
      <c r="AT81" s="226"/>
      <c r="AU81" s="226"/>
      <c r="AV81" s="226"/>
      <c r="AW81" s="226"/>
      <c r="AX81" s="230"/>
      <c r="AY81" s="234"/>
      <c r="AZ81" s="226"/>
      <c r="BA81" s="226"/>
      <c r="BB81" s="226"/>
      <c r="BC81" s="226"/>
      <c r="BD81" s="226"/>
      <c r="BE81" s="226"/>
      <c r="BF81" s="226"/>
      <c r="BG81" s="226"/>
      <c r="BH81" s="226"/>
      <c r="BI81" s="226"/>
      <c r="BJ81" s="226"/>
      <c r="BK81" s="234"/>
      <c r="BL81" s="226"/>
      <c r="BM81" s="226"/>
      <c r="BN81" s="226"/>
      <c r="BO81" s="226"/>
      <c r="BP81" s="226"/>
      <c r="BQ81" s="226"/>
      <c r="BR81" s="226"/>
      <c r="BS81" s="226"/>
      <c r="BT81" s="226"/>
      <c r="BU81" s="226"/>
      <c r="BV81" s="230"/>
    </row>
    <row r="82" spans="1:74">
      <c r="A82" s="1"/>
      <c r="B82" s="81"/>
      <c r="C82" s="234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30"/>
      <c r="O82" s="234"/>
      <c r="P82" s="226"/>
      <c r="Q82" s="226"/>
      <c r="R82" s="226"/>
      <c r="S82" s="226"/>
      <c r="T82" s="226"/>
      <c r="U82" s="226"/>
      <c r="V82" s="226"/>
      <c r="W82" s="226"/>
      <c r="X82" s="226"/>
      <c r="Y82" s="226"/>
      <c r="Z82" s="230"/>
      <c r="AA82" s="234"/>
      <c r="AB82" s="226"/>
      <c r="AC82" s="226"/>
      <c r="AD82" s="226"/>
      <c r="AE82" s="226"/>
      <c r="AF82" s="226"/>
      <c r="AG82" s="226"/>
      <c r="AH82" s="226"/>
      <c r="AI82" s="226"/>
      <c r="AJ82" s="226"/>
      <c r="AK82" s="226"/>
      <c r="AL82" s="230"/>
      <c r="AM82" s="234"/>
      <c r="AN82" s="226"/>
      <c r="AO82" s="226"/>
      <c r="AP82" s="226"/>
      <c r="AQ82" s="226"/>
      <c r="AR82" s="226"/>
      <c r="AS82" s="226"/>
      <c r="AT82" s="226"/>
      <c r="AU82" s="226"/>
      <c r="AV82" s="226"/>
      <c r="AW82" s="226"/>
      <c r="AX82" s="230"/>
      <c r="AY82" s="234"/>
      <c r="AZ82" s="226"/>
      <c r="BA82" s="226"/>
      <c r="BB82" s="226"/>
      <c r="BC82" s="226"/>
      <c r="BD82" s="226"/>
      <c r="BE82" s="226"/>
      <c r="BF82" s="226"/>
      <c r="BG82" s="226"/>
      <c r="BH82" s="226"/>
      <c r="BI82" s="226"/>
      <c r="BJ82" s="226"/>
      <c r="BK82" s="234"/>
      <c r="BL82" s="226"/>
      <c r="BM82" s="226"/>
      <c r="BN82" s="226"/>
      <c r="BO82" s="226"/>
      <c r="BP82" s="226"/>
      <c r="BQ82" s="226"/>
      <c r="BR82" s="226"/>
      <c r="BS82" s="226"/>
      <c r="BT82" s="226"/>
      <c r="BU82" s="226"/>
      <c r="BV82" s="230"/>
    </row>
    <row r="83" spans="1:74">
      <c r="A83" s="1"/>
      <c r="B83" s="80" t="s">
        <v>380</v>
      </c>
      <c r="C83" s="238">
        <f>C$60</f>
        <v>43374</v>
      </c>
      <c r="D83" s="239">
        <f t="shared" ref="D83:BO83" si="6">D$60</f>
        <v>43405</v>
      </c>
      <c r="E83" s="239">
        <f t="shared" si="6"/>
        <v>43435</v>
      </c>
      <c r="F83" s="239">
        <f t="shared" si="6"/>
        <v>43466</v>
      </c>
      <c r="G83" s="239">
        <f t="shared" si="6"/>
        <v>43497</v>
      </c>
      <c r="H83" s="239">
        <f t="shared" si="6"/>
        <v>43525</v>
      </c>
      <c r="I83" s="239">
        <f t="shared" si="6"/>
        <v>43556</v>
      </c>
      <c r="J83" s="239">
        <f t="shared" si="6"/>
        <v>43586</v>
      </c>
      <c r="K83" s="239">
        <f t="shared" si="6"/>
        <v>43617</v>
      </c>
      <c r="L83" s="239">
        <f t="shared" si="6"/>
        <v>43647</v>
      </c>
      <c r="M83" s="239">
        <f t="shared" si="6"/>
        <v>43678</v>
      </c>
      <c r="N83" s="240">
        <f t="shared" si="6"/>
        <v>43709</v>
      </c>
      <c r="O83" s="238">
        <f t="shared" si="6"/>
        <v>43739</v>
      </c>
      <c r="P83" s="239">
        <f t="shared" si="6"/>
        <v>43770</v>
      </c>
      <c r="Q83" s="239">
        <f t="shared" si="6"/>
        <v>43800</v>
      </c>
      <c r="R83" s="239">
        <f t="shared" si="6"/>
        <v>43831</v>
      </c>
      <c r="S83" s="239">
        <f t="shared" si="6"/>
        <v>43862</v>
      </c>
      <c r="T83" s="239">
        <f t="shared" si="6"/>
        <v>43891</v>
      </c>
      <c r="U83" s="239">
        <f t="shared" si="6"/>
        <v>43922</v>
      </c>
      <c r="V83" s="239">
        <f t="shared" si="6"/>
        <v>43952</v>
      </c>
      <c r="W83" s="239">
        <f t="shared" si="6"/>
        <v>43983</v>
      </c>
      <c r="X83" s="239">
        <f t="shared" si="6"/>
        <v>44013</v>
      </c>
      <c r="Y83" s="239">
        <f t="shared" si="6"/>
        <v>44044</v>
      </c>
      <c r="Z83" s="240">
        <f t="shared" si="6"/>
        <v>44075</v>
      </c>
      <c r="AA83" s="238">
        <f t="shared" si="6"/>
        <v>44105</v>
      </c>
      <c r="AB83" s="239">
        <f t="shared" si="6"/>
        <v>44136</v>
      </c>
      <c r="AC83" s="239">
        <f t="shared" si="6"/>
        <v>44166</v>
      </c>
      <c r="AD83" s="239">
        <f t="shared" si="6"/>
        <v>44197</v>
      </c>
      <c r="AE83" s="239">
        <f t="shared" si="6"/>
        <v>44228</v>
      </c>
      <c r="AF83" s="239">
        <f t="shared" si="6"/>
        <v>44256</v>
      </c>
      <c r="AG83" s="239">
        <f t="shared" si="6"/>
        <v>44287</v>
      </c>
      <c r="AH83" s="239">
        <f t="shared" si="6"/>
        <v>44317</v>
      </c>
      <c r="AI83" s="239">
        <f t="shared" si="6"/>
        <v>44348</v>
      </c>
      <c r="AJ83" s="239">
        <f t="shared" si="6"/>
        <v>44378</v>
      </c>
      <c r="AK83" s="239">
        <f t="shared" si="6"/>
        <v>44409</v>
      </c>
      <c r="AL83" s="240">
        <f t="shared" si="6"/>
        <v>44440</v>
      </c>
      <c r="AM83" s="238">
        <f t="shared" si="6"/>
        <v>44470</v>
      </c>
      <c r="AN83" s="239">
        <f t="shared" si="6"/>
        <v>44501</v>
      </c>
      <c r="AO83" s="239">
        <f t="shared" si="6"/>
        <v>44531</v>
      </c>
      <c r="AP83" s="239">
        <f t="shared" si="6"/>
        <v>44562</v>
      </c>
      <c r="AQ83" s="239">
        <f t="shared" si="6"/>
        <v>44593</v>
      </c>
      <c r="AR83" s="239">
        <f t="shared" si="6"/>
        <v>44621</v>
      </c>
      <c r="AS83" s="239">
        <f t="shared" si="6"/>
        <v>44652</v>
      </c>
      <c r="AT83" s="239">
        <f t="shared" si="6"/>
        <v>44682</v>
      </c>
      <c r="AU83" s="239">
        <f t="shared" si="6"/>
        <v>44713</v>
      </c>
      <c r="AV83" s="239">
        <f t="shared" si="6"/>
        <v>44743</v>
      </c>
      <c r="AW83" s="239">
        <f t="shared" si="6"/>
        <v>44774</v>
      </c>
      <c r="AX83" s="240">
        <f t="shared" si="6"/>
        <v>44805</v>
      </c>
      <c r="AY83" s="238">
        <f t="shared" si="6"/>
        <v>44835</v>
      </c>
      <c r="AZ83" s="239">
        <f t="shared" si="6"/>
        <v>44866</v>
      </c>
      <c r="BA83" s="239">
        <f t="shared" si="6"/>
        <v>44896</v>
      </c>
      <c r="BB83" s="239">
        <f t="shared" si="6"/>
        <v>44927</v>
      </c>
      <c r="BC83" s="239">
        <f t="shared" si="6"/>
        <v>44958</v>
      </c>
      <c r="BD83" s="239">
        <f t="shared" si="6"/>
        <v>44986</v>
      </c>
      <c r="BE83" s="239">
        <f t="shared" si="6"/>
        <v>45017</v>
      </c>
      <c r="BF83" s="239">
        <f t="shared" si="6"/>
        <v>45047</v>
      </c>
      <c r="BG83" s="239">
        <f t="shared" si="6"/>
        <v>45078</v>
      </c>
      <c r="BH83" s="239">
        <f t="shared" si="6"/>
        <v>45108</v>
      </c>
      <c r="BI83" s="239">
        <f t="shared" si="6"/>
        <v>45139</v>
      </c>
      <c r="BJ83" s="239">
        <f t="shared" si="6"/>
        <v>45170</v>
      </c>
      <c r="BK83" s="238">
        <f t="shared" si="6"/>
        <v>45200</v>
      </c>
      <c r="BL83" s="239">
        <f t="shared" si="6"/>
        <v>45231</v>
      </c>
      <c r="BM83" s="239">
        <f t="shared" si="6"/>
        <v>45261</v>
      </c>
      <c r="BN83" s="239">
        <f t="shared" si="6"/>
        <v>45292</v>
      </c>
      <c r="BO83" s="239">
        <f t="shared" si="6"/>
        <v>45323</v>
      </c>
      <c r="BP83" s="239">
        <f t="shared" ref="BP83:BV83" si="7">BP$60</f>
        <v>45352</v>
      </c>
      <c r="BQ83" s="239">
        <f t="shared" si="7"/>
        <v>45383</v>
      </c>
      <c r="BR83" s="239">
        <f t="shared" si="7"/>
        <v>45413</v>
      </c>
      <c r="BS83" s="239">
        <f t="shared" si="7"/>
        <v>45444</v>
      </c>
      <c r="BT83" s="239">
        <f t="shared" si="7"/>
        <v>45474</v>
      </c>
      <c r="BU83" s="239">
        <f t="shared" si="7"/>
        <v>45505</v>
      </c>
      <c r="BV83" s="240">
        <f t="shared" si="7"/>
        <v>45536</v>
      </c>
    </row>
    <row r="84" spans="1:74">
      <c r="A84" s="1"/>
      <c r="B84" s="85" t="s">
        <v>161</v>
      </c>
      <c r="C84" s="250">
        <f>SUM(Model!AK153:AK155)</f>
        <v>-97302.5</v>
      </c>
      <c r="D84" s="250">
        <f>SUM(Model!AL153:AL155)</f>
        <v>-97291.25</v>
      </c>
      <c r="E84" s="250">
        <f>SUM(Model!AM153:AM155)</f>
        <v>-97280</v>
      </c>
      <c r="F84" s="250">
        <f>SUM(Model!AN153:AN155)</f>
        <v>-97220</v>
      </c>
      <c r="G84" s="250">
        <f>SUM(Model!AO153:AO155)</f>
        <v>-97040</v>
      </c>
      <c r="H84" s="250">
        <f>SUM(Model!AP153:AP155)</f>
        <v>-96500</v>
      </c>
      <c r="I84" s="250">
        <f>SUM(Model!AQ153:AQ155)</f>
        <v>-95330.4</v>
      </c>
      <c r="J84" s="250">
        <f>SUM(Model!AR153:AR155)</f>
        <v>-178002.06666666668</v>
      </c>
      <c r="K84" s="250">
        <f>SUM(Model!AS153:AS155)</f>
        <v>-209673.73333333334</v>
      </c>
      <c r="L84" s="250">
        <f>SUM(Model!AT153:AT155)</f>
        <v>-237164.93333333335</v>
      </c>
      <c r="M84" s="250">
        <f>SUM(Model!AU153:AU155)</f>
        <v>-251311.6</v>
      </c>
      <c r="N84" s="250">
        <f>SUM(Model!AV153:AV155)</f>
        <v>-310323.83333333337</v>
      </c>
      <c r="O84" s="251">
        <f>SUM(Model!AW153:AW155)</f>
        <v>-262378.16666666663</v>
      </c>
      <c r="P84" s="250">
        <f>SUM(Model!AX153:AX155)</f>
        <v>-300205.8833333333</v>
      </c>
      <c r="Q84" s="250">
        <f>SUM(Model!AY153:AY155)</f>
        <v>-300920.91433333332</v>
      </c>
      <c r="R84" s="250">
        <f>SUM(Model!AZ153:AZ155)</f>
        <v>-287368.76595333329</v>
      </c>
      <c r="S84" s="250">
        <f>SUM(Model!BA153:BA155)</f>
        <v>-281529.94127239997</v>
      </c>
      <c r="T84" s="250">
        <f>SUM(Model!BB153:BB155)</f>
        <v>-358634.67343118135</v>
      </c>
      <c r="U84" s="250">
        <f>SUM(Model!BC153:BC155)</f>
        <v>-351165.19623313827</v>
      </c>
      <c r="V84" s="250">
        <f>SUM(Model!BD153:BD155)</f>
        <v>-343679.59745113435</v>
      </c>
      <c r="W84" s="250">
        <f>SUM(Model!BE153:BE155)</f>
        <v>-336177.62733309041</v>
      </c>
      <c r="X84" s="250">
        <f>SUM(Model!BF153:BF155)</f>
        <v>-328659.03185868147</v>
      </c>
      <c r="Y84" s="250">
        <f>SUM(Model!BG153:BG155)</f>
        <v>-357990.21932790719</v>
      </c>
      <c r="Z84" s="252">
        <f>SUM(Model!BH153:BH155)</f>
        <v>-685369.26028150436</v>
      </c>
      <c r="AA84" s="251">
        <f>SUM(Model!BI153:BI155)</f>
        <v>-309552.79152846296</v>
      </c>
      <c r="AB84" s="250">
        <f>SUM(Model!BJ153:BJ155)</f>
        <v>-291515.59919599525</v>
      </c>
      <c r="AC84" s="250">
        <f>SUM(Model!BK153:BK155)</f>
        <v>-298979.32717991516</v>
      </c>
      <c r="AD84" s="250">
        <f>SUM(Model!BL153:BL155)</f>
        <v>-311526.92572351347</v>
      </c>
      <c r="AE84" s="250">
        <f>SUM(Model!BM153:BM155)</f>
        <v>-324057.25623798376</v>
      </c>
      <c r="AF84" s="250">
        <f>SUM(Model!BN153:BN155)</f>
        <v>-372453.3066960767</v>
      </c>
      <c r="AG84" s="250">
        <f>SUM(Model!BO153:BO155)</f>
        <v>-401618.09426943946</v>
      </c>
      <c r="AH84" s="250">
        <f>SUM(Model!BP153:BP155)</f>
        <v>-414983.23603037558</v>
      </c>
      <c r="AI84" s="250">
        <f>SUM(Model!BQ153:BQ155)</f>
        <v>-456208.9985997394</v>
      </c>
      <c r="AJ84" s="250">
        <f>SUM(Model!BR153:BR155)</f>
        <v>-487515.71526500565</v>
      </c>
      <c r="AK84" s="250">
        <f>SUM(Model!BS153:BS155)</f>
        <v>-563403.85264693748</v>
      </c>
      <c r="AL84" s="252">
        <f>SUM(Model!BT153:BT155)</f>
        <v>-1183688.5040329178</v>
      </c>
      <c r="AM84" s="251">
        <f>SUM(Model!BU153:BU155)</f>
        <v>-684004.89487336739</v>
      </c>
      <c r="AN84" s="250">
        <f>SUM(Model!BV153:BV155)</f>
        <v>-671490.12230424082</v>
      </c>
      <c r="AO84" s="250">
        <f>SUM(Model!BW153:BW155)</f>
        <v>-699853.63173699204</v>
      </c>
      <c r="AP84" s="250">
        <f>SUM(Model!BX153:BX155)</f>
        <v>-739206.81461772404</v>
      </c>
      <c r="AQ84" s="250">
        <f>SUM(Model!BY153:BY155)</f>
        <v>-698101.10074126883</v>
      </c>
      <c r="AR84" s="250">
        <f>SUM(Model!BZ153:BZ155)</f>
        <v>-671289.24475618917</v>
      </c>
      <c r="AS84" s="250">
        <f>SUM(Model!CA153:CA155)</f>
        <v>-794297.71894076024</v>
      </c>
      <c r="AT84" s="250">
        <f>SUM(Model!CB153:CB155)</f>
        <v>-994356.92005957896</v>
      </c>
      <c r="AU84" s="250">
        <f>SUM(Model!CC153:CC155)</f>
        <v>-1066151.8346247748</v>
      </c>
      <c r="AV84" s="250">
        <f>SUM(Model!CD153:CD155)</f>
        <v>-1132304.6884634085</v>
      </c>
      <c r="AW84" s="250">
        <f>SUM(Model!CE153:CE155)</f>
        <v>-1209562.3791707098</v>
      </c>
      <c r="AX84" s="252">
        <f>SUM(Model!CF153:CF155)</f>
        <v>-2316338.1447248776</v>
      </c>
      <c r="AY84" s="251">
        <f>SUM(Model!CG153:CG155)</f>
        <v>-1099746.6604078207</v>
      </c>
      <c r="AZ84" s="250">
        <f>SUM(Model!CH153:CH155)</f>
        <v>-1099146.26113377</v>
      </c>
      <c r="BA84" s="250">
        <f>SUM(Model!CI153:CI155)</f>
        <v>-1171977.9978270095</v>
      </c>
      <c r="BB84" s="250">
        <f>SUM(Model!CJ153:CJ155)</f>
        <v>-1197268.1357055111</v>
      </c>
      <c r="BC84" s="250">
        <f>SUM(Model!CK153:CK155)</f>
        <v>-1230135.2803138141</v>
      </c>
      <c r="BD84" s="250">
        <f>SUM(Model!CL153:CL155)</f>
        <v>-1320317.8525100695</v>
      </c>
      <c r="BE84" s="250">
        <f>SUM(Model!CM153:CM155)</f>
        <v>-1300458.9607226793</v>
      </c>
      <c r="BF84" s="250">
        <f>SUM(Model!CN153:CN155)</f>
        <v>-1275162.2428872227</v>
      </c>
      <c r="BG84" s="250">
        <f>SUM(Model!CO153:CO155)</f>
        <v>-1332262.6050592684</v>
      </c>
      <c r="BH84" s="250">
        <f>SUM(Model!CP153:CP155)</f>
        <v>-1301266.2105867341</v>
      </c>
      <c r="BI84" s="250">
        <f>SUM(Model!CQ153:CQ155)</f>
        <v>-1083369.4214539635</v>
      </c>
      <c r="BJ84" s="250">
        <f>SUM(Model!CR153:CR155)</f>
        <v>-3406653.1996444254</v>
      </c>
      <c r="BK84" s="251">
        <f>SUM(Model!CS153:CS155)</f>
        <v>-590425.51546496898</v>
      </c>
      <c r="BL84" s="250">
        <f>SUM(Model!CT153:CT155)</f>
        <v>-358875.59115611576</v>
      </c>
      <c r="BM84" s="250">
        <f>SUM(Model!CU153:CU155)</f>
        <v>-342978.65723043494</v>
      </c>
      <c r="BN84" s="250">
        <f>SUM(Model!CV153:CV155)</f>
        <v>-26014.802419424988</v>
      </c>
      <c r="BO84" s="250">
        <f>SUM(Model!CW153:CW155)</f>
        <v>371379.64664006326</v>
      </c>
      <c r="BP84" s="250">
        <f>SUM(Model!CX153:CX155)</f>
        <v>441580.47741669789</v>
      </c>
      <c r="BQ84" s="250">
        <f>SUM(Model!CY153:CY155)</f>
        <v>986472.83853599802</v>
      </c>
      <c r="BR84" s="250">
        <f>SUM(Model!CZ153:CZ155)</f>
        <v>1650798.2625449123</v>
      </c>
      <c r="BS84" s="250">
        <f>SUM(Model!DA153:DA155)</f>
        <v>1827050.5046669375</v>
      </c>
      <c r="BT84" s="250">
        <f>SUM(Model!DB153:DB155)</f>
        <v>2601204.3684552992</v>
      </c>
      <c r="BU84" s="250">
        <f>SUM(Model!DC153:DC155)</f>
        <v>3542071.142150227</v>
      </c>
      <c r="BV84" s="252">
        <f>SUM(Model!DD153:DD155)</f>
        <v>102025.08251969144</v>
      </c>
    </row>
    <row r="85" spans="1:74">
      <c r="A85" s="1"/>
      <c r="B85" s="85" t="s">
        <v>162</v>
      </c>
      <c r="C85" s="250">
        <f>Model!AK158</f>
        <v>8402697.5</v>
      </c>
      <c r="D85" s="250">
        <f>Model!AL158</f>
        <v>8305406.25</v>
      </c>
      <c r="E85" s="250">
        <f>Model!AM158</f>
        <v>8208126.25</v>
      </c>
      <c r="F85" s="250">
        <f>Model!AN158</f>
        <v>8110906.25</v>
      </c>
      <c r="G85" s="250">
        <f>Model!AO158</f>
        <v>8013866.25</v>
      </c>
      <c r="H85" s="250">
        <f>Model!AP158</f>
        <v>7917366.25</v>
      </c>
      <c r="I85" s="250">
        <f>Model!AQ158</f>
        <v>7822035.8499999996</v>
      </c>
      <c r="J85" s="250">
        <f>Model!AR158</f>
        <v>7644033.7833333332</v>
      </c>
      <c r="K85" s="250">
        <f>Model!AS158</f>
        <v>7434360.0499999998</v>
      </c>
      <c r="L85" s="250">
        <f>Model!AT158</f>
        <v>7197195.1166666662</v>
      </c>
      <c r="M85" s="250">
        <f>Model!AU158</f>
        <v>6945883.5166666666</v>
      </c>
      <c r="N85" s="250">
        <f>Model!AV158</f>
        <v>6635559.6833333336</v>
      </c>
      <c r="O85" s="251">
        <f>Model!AW158</f>
        <v>6373181.5166666666</v>
      </c>
      <c r="P85" s="250">
        <f>Model!AX158</f>
        <v>6072975.6333333328</v>
      </c>
      <c r="Q85" s="250">
        <f>Model!AY158</f>
        <v>5772054.7189999996</v>
      </c>
      <c r="R85" s="250">
        <f>Model!AZ158</f>
        <v>5484685.9530466665</v>
      </c>
      <c r="S85" s="250">
        <f>Model!BA158</f>
        <v>5203156.0117742661</v>
      </c>
      <c r="T85" s="250">
        <f>Model!BB158</f>
        <v>4844521.3383430848</v>
      </c>
      <c r="U85" s="250">
        <f>Model!BC158</f>
        <v>4493356.1421099463</v>
      </c>
      <c r="V85" s="250">
        <f>Model!BD158</f>
        <v>4149676.5446588118</v>
      </c>
      <c r="W85" s="250">
        <f>Model!BE158</f>
        <v>3813498.9173257211</v>
      </c>
      <c r="X85" s="250">
        <f>Model!BF158</f>
        <v>3484839.8854670394</v>
      </c>
      <c r="Y85" s="250">
        <f>Model!BG158</f>
        <v>3126849.6661391323</v>
      </c>
      <c r="Z85" s="252">
        <f>Model!BH158</f>
        <v>2441480.4058576282</v>
      </c>
      <c r="AA85" s="251">
        <f>Model!BI158</f>
        <v>2131927.6143291653</v>
      </c>
      <c r="AB85" s="250">
        <f>Model!BJ158</f>
        <v>1840412.0151331699</v>
      </c>
      <c r="AC85" s="250">
        <f>Model!BK158</f>
        <v>1541432.6879532547</v>
      </c>
      <c r="AD85" s="250">
        <f>Model!BL158</f>
        <v>1229905.7622297411</v>
      </c>
      <c r="AE85" s="250">
        <f>Model!BM158</f>
        <v>905848.50599175738</v>
      </c>
      <c r="AF85" s="250">
        <f>Model!BN158</f>
        <v>20533395.199295681</v>
      </c>
      <c r="AG85" s="250">
        <f>Model!BO158</f>
        <v>20131777.105026241</v>
      </c>
      <c r="AH85" s="250">
        <f>Model!BP158</f>
        <v>19716793.868995868</v>
      </c>
      <c r="AI85" s="250">
        <f>Model!BQ158</f>
        <v>19260584.87039613</v>
      </c>
      <c r="AJ85" s="250">
        <f>Model!BR158</f>
        <v>18773069.155131124</v>
      </c>
      <c r="AK85" s="250">
        <f>Model!BS158</f>
        <v>18209665.302484188</v>
      </c>
      <c r="AL85" s="252">
        <f>Model!BT158</f>
        <v>17025976.798451271</v>
      </c>
      <c r="AM85" s="251">
        <f>Model!BU158</f>
        <v>16341971.903577903</v>
      </c>
      <c r="AN85" s="250">
        <f>Model!BV158</f>
        <v>15670481.781273663</v>
      </c>
      <c r="AO85" s="250">
        <f>Model!BW158</f>
        <v>14970628.149536671</v>
      </c>
      <c r="AP85" s="250">
        <f>Model!BX158</f>
        <v>14231421.334918948</v>
      </c>
      <c r="AQ85" s="250">
        <f>Model!BY158</f>
        <v>13533320.234177679</v>
      </c>
      <c r="AR85" s="250">
        <f>Model!BZ158</f>
        <v>12862030.989421491</v>
      </c>
      <c r="AS85" s="250">
        <f>Model!CA158</f>
        <v>17067733.27048073</v>
      </c>
      <c r="AT85" s="250">
        <f>Model!CB158</f>
        <v>16073376.350421151</v>
      </c>
      <c r="AU85" s="250">
        <f>Model!CC158</f>
        <v>15007224.515796376</v>
      </c>
      <c r="AV85" s="250">
        <f>Model!CD158</f>
        <v>13874919.827332968</v>
      </c>
      <c r="AW85" s="250">
        <f>Model!CE158</f>
        <v>12665357.448162258</v>
      </c>
      <c r="AX85" s="252">
        <f>Model!CF158</f>
        <v>10349019.30343738</v>
      </c>
      <c r="AY85" s="251">
        <f>Model!CG158</f>
        <v>9249272.6430295594</v>
      </c>
      <c r="AZ85" s="250">
        <f>Model!CH158</f>
        <v>8150126.3818957899</v>
      </c>
      <c r="BA85" s="250">
        <f>Model!CI158</f>
        <v>6978148.3840687806</v>
      </c>
      <c r="BB85" s="250">
        <f>Model!CJ158</f>
        <v>5780880.2483632695</v>
      </c>
      <c r="BC85" s="250">
        <f>Model!CK158</f>
        <v>4550744.9680494554</v>
      </c>
      <c r="BD85" s="250">
        <f>Model!CL158</f>
        <v>3230427.1155393859</v>
      </c>
      <c r="BE85" s="250">
        <f>Model!CM158</f>
        <v>1929968.1548167067</v>
      </c>
      <c r="BF85" s="250">
        <f>Model!CN158</f>
        <v>20654805.911929484</v>
      </c>
      <c r="BG85" s="250">
        <f>Model!CO158</f>
        <v>19322543.306870215</v>
      </c>
      <c r="BH85" s="250">
        <f>Model!CP158</f>
        <v>18021277.096283481</v>
      </c>
      <c r="BI85" s="250">
        <f>Model!CQ158</f>
        <v>16937907.674829517</v>
      </c>
      <c r="BJ85" s="250">
        <f>Model!CR158</f>
        <v>13531254.475185091</v>
      </c>
      <c r="BK85" s="251">
        <f>Model!CS158</f>
        <v>12940828.959720122</v>
      </c>
      <c r="BL85" s="250">
        <f>Model!CT158</f>
        <v>12581953.368564006</v>
      </c>
      <c r="BM85" s="250">
        <f>Model!CU158</f>
        <v>12238974.711333571</v>
      </c>
      <c r="BN85" s="250">
        <f>Model!CV158</f>
        <v>12212959.908914145</v>
      </c>
      <c r="BO85" s="250">
        <f>Model!CW158</f>
        <v>12584339.555554207</v>
      </c>
      <c r="BP85" s="250">
        <f>Model!CX158</f>
        <v>13025920.032970905</v>
      </c>
      <c r="BQ85" s="250">
        <f>Model!CY158</f>
        <v>14012392.871506903</v>
      </c>
      <c r="BR85" s="250">
        <f>Model!CZ158</f>
        <v>15663191.134051815</v>
      </c>
      <c r="BS85" s="250">
        <f>Model!DA158</f>
        <v>17490241.638718754</v>
      </c>
      <c r="BT85" s="250">
        <f>Model!DB158</f>
        <v>20091446.007174052</v>
      </c>
      <c r="BU85" s="250">
        <f>Model!DC158</f>
        <v>23633517.149324279</v>
      </c>
      <c r="BV85" s="252">
        <f>Model!DD158</f>
        <v>23735542.231843971</v>
      </c>
    </row>
    <row r="86" spans="1:74">
      <c r="A86" s="1"/>
      <c r="B86" s="217"/>
      <c r="C86" s="253"/>
      <c r="D86" s="253"/>
      <c r="E86" s="253"/>
      <c r="F86" s="253"/>
      <c r="G86" s="253"/>
      <c r="H86" s="253"/>
      <c r="I86" s="253"/>
      <c r="J86" s="253"/>
      <c r="K86" s="253"/>
      <c r="L86" s="253"/>
      <c r="M86" s="253"/>
      <c r="N86" s="253"/>
      <c r="O86" s="254"/>
      <c r="P86" s="253"/>
      <c r="Q86" s="253"/>
      <c r="R86" s="253"/>
      <c r="S86" s="253"/>
      <c r="T86" s="253"/>
      <c r="U86" s="253"/>
      <c r="V86" s="253"/>
      <c r="W86" s="253"/>
      <c r="X86" s="253"/>
      <c r="Y86" s="253"/>
      <c r="Z86" s="255"/>
      <c r="AA86" s="254"/>
      <c r="AB86" s="253"/>
      <c r="AC86" s="253"/>
      <c r="AD86" s="253"/>
      <c r="AE86" s="253"/>
      <c r="AF86" s="253"/>
      <c r="AG86" s="253"/>
      <c r="AH86" s="253"/>
      <c r="AI86" s="253"/>
      <c r="AJ86" s="253"/>
      <c r="AK86" s="253"/>
      <c r="AL86" s="255"/>
      <c r="AM86" s="254"/>
      <c r="AN86" s="253"/>
      <c r="AO86" s="253"/>
      <c r="AP86" s="253"/>
      <c r="AQ86" s="253"/>
      <c r="AR86" s="253"/>
      <c r="AS86" s="253"/>
      <c r="AT86" s="253"/>
      <c r="AU86" s="253"/>
      <c r="AV86" s="253"/>
      <c r="AW86" s="253"/>
      <c r="AX86" s="255"/>
      <c r="AY86" s="254"/>
      <c r="AZ86" s="253"/>
      <c r="BA86" s="253"/>
      <c r="BB86" s="253"/>
      <c r="BC86" s="253"/>
      <c r="BD86" s="253"/>
      <c r="BE86" s="253"/>
      <c r="BF86" s="253"/>
      <c r="BG86" s="253"/>
      <c r="BH86" s="253"/>
      <c r="BI86" s="253"/>
      <c r="BJ86" s="253"/>
      <c r="BK86" s="254"/>
      <c r="BL86" s="253"/>
      <c r="BM86" s="253"/>
      <c r="BN86" s="253"/>
      <c r="BO86" s="253"/>
      <c r="BP86" s="253"/>
      <c r="BQ86" s="253"/>
      <c r="BR86" s="253"/>
      <c r="BS86" s="253"/>
      <c r="BT86" s="253"/>
      <c r="BU86" s="253"/>
      <c r="BV86" s="255"/>
    </row>
    <row r="87" spans="1:74">
      <c r="B87" s="218"/>
      <c r="C87" s="256"/>
      <c r="D87" s="256"/>
      <c r="E87" s="256"/>
      <c r="F87" s="256"/>
      <c r="G87" s="256"/>
      <c r="H87" s="256"/>
      <c r="I87" s="256"/>
      <c r="J87" s="256"/>
      <c r="K87" s="256"/>
      <c r="L87" s="256"/>
      <c r="M87" s="256"/>
      <c r="N87" s="257"/>
      <c r="O87" s="256"/>
      <c r="P87" s="256"/>
      <c r="Q87" s="256"/>
      <c r="R87" s="256"/>
      <c r="S87" s="256"/>
      <c r="T87" s="256"/>
      <c r="U87" s="256"/>
      <c r="V87" s="256"/>
      <c r="W87" s="256"/>
      <c r="X87" s="256"/>
      <c r="Y87" s="256"/>
      <c r="Z87" s="257"/>
      <c r="AA87" s="256"/>
      <c r="AB87" s="256"/>
      <c r="AC87" s="256"/>
      <c r="AD87" s="256"/>
      <c r="AE87" s="256"/>
      <c r="AF87" s="256"/>
      <c r="AG87" s="256"/>
      <c r="AH87" s="256"/>
      <c r="AI87" s="256"/>
      <c r="AJ87" s="256"/>
      <c r="AK87" s="256"/>
      <c r="AL87" s="257"/>
      <c r="AM87" s="256"/>
      <c r="AN87" s="256"/>
      <c r="AO87" s="256"/>
      <c r="AP87" s="256"/>
      <c r="AQ87" s="256"/>
      <c r="AR87" s="256"/>
      <c r="AS87" s="256"/>
      <c r="AT87" s="256"/>
      <c r="AU87" s="256"/>
      <c r="AV87" s="256"/>
      <c r="AW87" s="256"/>
      <c r="AX87" s="257"/>
      <c r="AY87" s="256"/>
      <c r="AZ87" s="256"/>
      <c r="BA87" s="256"/>
      <c r="BB87" s="256"/>
      <c r="BC87" s="256"/>
      <c r="BD87" s="256"/>
      <c r="BE87" s="256"/>
      <c r="BF87" s="256"/>
      <c r="BG87" s="256"/>
      <c r="BH87" s="256"/>
      <c r="BI87" s="256"/>
      <c r="BJ87" s="257"/>
      <c r="BK87" s="256"/>
      <c r="BL87" s="256"/>
      <c r="BM87" s="256"/>
      <c r="BN87" s="256"/>
      <c r="BO87" s="256"/>
      <c r="BP87" s="256"/>
      <c r="BQ87" s="256"/>
      <c r="BR87" s="256"/>
      <c r="BS87" s="256"/>
      <c r="BT87" s="256"/>
      <c r="BU87" s="256"/>
      <c r="BV87" s="257"/>
    </row>
    <row r="88" spans="1:74">
      <c r="B88" s="81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264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264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264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264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264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258"/>
    </row>
    <row r="89" spans="1:74">
      <c r="A89" s="1"/>
      <c r="B89" s="80" t="s">
        <v>381</v>
      </c>
      <c r="C89" s="270">
        <f>Model!R8</f>
        <v>43617</v>
      </c>
      <c r="D89" s="270">
        <f>Model!S8</f>
        <v>44075</v>
      </c>
      <c r="E89" s="270">
        <f>Model!T8</f>
        <v>44440</v>
      </c>
      <c r="F89" s="270">
        <f>Model!U8</f>
        <v>44805</v>
      </c>
      <c r="G89" s="270">
        <f>Model!V8</f>
        <v>45170</v>
      </c>
      <c r="H89" s="270">
        <f>Model!W8</f>
        <v>45536</v>
      </c>
      <c r="I89" s="239">
        <f t="shared" ref="I89:BO89" si="8">I$60</f>
        <v>43556</v>
      </c>
      <c r="J89" s="239">
        <f t="shared" si="8"/>
        <v>43586</v>
      </c>
      <c r="K89" s="239">
        <f t="shared" si="8"/>
        <v>43617</v>
      </c>
      <c r="L89" s="239">
        <f t="shared" si="8"/>
        <v>43647</v>
      </c>
      <c r="M89" s="239">
        <f t="shared" si="8"/>
        <v>43678</v>
      </c>
      <c r="N89" s="239">
        <f t="shared" si="8"/>
        <v>43709</v>
      </c>
      <c r="O89" s="238">
        <f t="shared" si="8"/>
        <v>43739</v>
      </c>
      <c r="P89" s="239">
        <f t="shared" si="8"/>
        <v>43770</v>
      </c>
      <c r="Q89" s="239">
        <f t="shared" si="8"/>
        <v>43800</v>
      </c>
      <c r="R89" s="239">
        <f t="shared" si="8"/>
        <v>43831</v>
      </c>
      <c r="S89" s="239">
        <f t="shared" si="8"/>
        <v>43862</v>
      </c>
      <c r="T89" s="239">
        <f t="shared" si="8"/>
        <v>43891</v>
      </c>
      <c r="U89" s="239">
        <f t="shared" si="8"/>
        <v>43922</v>
      </c>
      <c r="V89" s="239">
        <f t="shared" si="8"/>
        <v>43952</v>
      </c>
      <c r="W89" s="239">
        <f t="shared" si="8"/>
        <v>43983</v>
      </c>
      <c r="X89" s="239">
        <f t="shared" si="8"/>
        <v>44013</v>
      </c>
      <c r="Y89" s="239">
        <f t="shared" si="8"/>
        <v>44044</v>
      </c>
      <c r="Z89" s="240">
        <f t="shared" si="8"/>
        <v>44075</v>
      </c>
      <c r="AA89" s="239">
        <f t="shared" si="8"/>
        <v>44105</v>
      </c>
      <c r="AB89" s="239">
        <f t="shared" si="8"/>
        <v>44136</v>
      </c>
      <c r="AC89" s="239">
        <f t="shared" si="8"/>
        <v>44166</v>
      </c>
      <c r="AD89" s="239">
        <f t="shared" si="8"/>
        <v>44197</v>
      </c>
      <c r="AE89" s="239">
        <f t="shared" si="8"/>
        <v>44228</v>
      </c>
      <c r="AF89" s="239">
        <f t="shared" si="8"/>
        <v>44256</v>
      </c>
      <c r="AG89" s="239">
        <f t="shared" si="8"/>
        <v>44287</v>
      </c>
      <c r="AH89" s="239">
        <f t="shared" si="8"/>
        <v>44317</v>
      </c>
      <c r="AI89" s="239">
        <f t="shared" si="8"/>
        <v>44348</v>
      </c>
      <c r="AJ89" s="239">
        <f t="shared" si="8"/>
        <v>44378</v>
      </c>
      <c r="AK89" s="239">
        <f t="shared" si="8"/>
        <v>44409</v>
      </c>
      <c r="AL89" s="239">
        <f t="shared" si="8"/>
        <v>44440</v>
      </c>
      <c r="AM89" s="238">
        <f t="shared" si="8"/>
        <v>44470</v>
      </c>
      <c r="AN89" s="239">
        <f t="shared" si="8"/>
        <v>44501</v>
      </c>
      <c r="AO89" s="239">
        <f t="shared" si="8"/>
        <v>44531</v>
      </c>
      <c r="AP89" s="239">
        <f t="shared" si="8"/>
        <v>44562</v>
      </c>
      <c r="AQ89" s="239">
        <f t="shared" si="8"/>
        <v>44593</v>
      </c>
      <c r="AR89" s="239">
        <f t="shared" si="8"/>
        <v>44621</v>
      </c>
      <c r="AS89" s="239">
        <f t="shared" si="8"/>
        <v>44652</v>
      </c>
      <c r="AT89" s="239">
        <f t="shared" si="8"/>
        <v>44682</v>
      </c>
      <c r="AU89" s="239">
        <f t="shared" si="8"/>
        <v>44713</v>
      </c>
      <c r="AV89" s="239">
        <f t="shared" si="8"/>
        <v>44743</v>
      </c>
      <c r="AW89" s="239">
        <f t="shared" si="8"/>
        <v>44774</v>
      </c>
      <c r="AX89" s="240">
        <f t="shared" si="8"/>
        <v>44805</v>
      </c>
      <c r="AY89" s="239">
        <f t="shared" si="8"/>
        <v>44835</v>
      </c>
      <c r="AZ89" s="239">
        <f t="shared" si="8"/>
        <v>44866</v>
      </c>
      <c r="BA89" s="239">
        <f t="shared" si="8"/>
        <v>44896</v>
      </c>
      <c r="BB89" s="239">
        <f t="shared" si="8"/>
        <v>44927</v>
      </c>
      <c r="BC89" s="239">
        <f t="shared" si="8"/>
        <v>44958</v>
      </c>
      <c r="BD89" s="239">
        <f t="shared" si="8"/>
        <v>44986</v>
      </c>
      <c r="BE89" s="239">
        <f t="shared" si="8"/>
        <v>45017</v>
      </c>
      <c r="BF89" s="239">
        <f t="shared" si="8"/>
        <v>45047</v>
      </c>
      <c r="BG89" s="239">
        <f t="shared" si="8"/>
        <v>45078</v>
      </c>
      <c r="BH89" s="239">
        <f t="shared" si="8"/>
        <v>45108</v>
      </c>
      <c r="BI89" s="239">
        <f t="shared" si="8"/>
        <v>45139</v>
      </c>
      <c r="BJ89" s="239">
        <f t="shared" si="8"/>
        <v>45170</v>
      </c>
      <c r="BK89" s="238">
        <f t="shared" si="8"/>
        <v>45200</v>
      </c>
      <c r="BL89" s="239">
        <f t="shared" si="8"/>
        <v>45231</v>
      </c>
      <c r="BM89" s="239">
        <f t="shared" si="8"/>
        <v>45261</v>
      </c>
      <c r="BN89" s="239">
        <f t="shared" si="8"/>
        <v>45292</v>
      </c>
      <c r="BO89" s="239">
        <f t="shared" si="8"/>
        <v>45323</v>
      </c>
      <c r="BP89" s="239">
        <f t="shared" ref="BP89:BV89" si="9">BP$60</f>
        <v>45352</v>
      </c>
      <c r="BQ89" s="239">
        <f t="shared" si="9"/>
        <v>45383</v>
      </c>
      <c r="BR89" s="239">
        <f t="shared" si="9"/>
        <v>45413</v>
      </c>
      <c r="BS89" s="239">
        <f t="shared" si="9"/>
        <v>45444</v>
      </c>
      <c r="BT89" s="239">
        <f t="shared" si="9"/>
        <v>45474</v>
      </c>
      <c r="BU89" s="239">
        <f t="shared" si="9"/>
        <v>45505</v>
      </c>
      <c r="BV89" s="240">
        <f t="shared" si="9"/>
        <v>45536</v>
      </c>
    </row>
    <row r="90" spans="1:74">
      <c r="B90" s="81" t="str">
        <f>Model!E105</f>
        <v>Total Payroll</v>
      </c>
      <c r="C90" s="259">
        <f>(Model!R105)/1000</f>
        <v>690.57916666666677</v>
      </c>
      <c r="D90" s="259">
        <f>(Model!S105)/1000</f>
        <v>3836.6483333333331</v>
      </c>
      <c r="E90" s="259">
        <f>(Model!T105)/1000</f>
        <v>7442.1876266666668</v>
      </c>
      <c r="F90" s="259">
        <f>(Model!U105)/1000</f>
        <v>15031.040701066669</v>
      </c>
      <c r="G90" s="259">
        <f>(Model!V105)/1000</f>
        <v>30517.547959424002</v>
      </c>
      <c r="H90" s="259">
        <f>(Model!W105)/1000</f>
        <v>45583.336015972694</v>
      </c>
      <c r="I90" s="259">
        <f>(Model!AQ105)/1000</f>
        <v>0</v>
      </c>
      <c r="J90" s="259">
        <f>(Model!AR105)/1000</f>
        <v>77.391666666666666</v>
      </c>
      <c r="K90" s="259">
        <f>(Model!AS105)/1000</f>
        <v>108.38333333333334</v>
      </c>
      <c r="L90" s="259">
        <f>(Model!AT105)/1000</f>
        <v>137.08333333333334</v>
      </c>
      <c r="M90" s="259">
        <f>(Model!AU105)/1000</f>
        <v>153.72499999999999</v>
      </c>
      <c r="N90" s="259">
        <f>(Model!AV105)/1000</f>
        <v>213.99583333333334</v>
      </c>
      <c r="O90" s="266">
        <f>(Model!AW105)/1000</f>
        <v>177.68166666666667</v>
      </c>
      <c r="P90" s="259">
        <f>(Model!AX105)/1000</f>
        <v>212.24833333333331</v>
      </c>
      <c r="Q90" s="259">
        <f>(Model!AY105)/1000</f>
        <v>225.71833333333331</v>
      </c>
      <c r="R90" s="259">
        <f>(Model!AZ105)/1000</f>
        <v>235.7233333333333</v>
      </c>
      <c r="S90" s="259">
        <f>(Model!BA105)/1000</f>
        <v>270.29000000000002</v>
      </c>
      <c r="T90" s="259">
        <f>(Model!BB105)/1000</f>
        <v>330.1316666666666</v>
      </c>
      <c r="U90" s="259">
        <f>(Model!BC105)/1000</f>
        <v>330.1316666666666</v>
      </c>
      <c r="V90" s="259">
        <f>(Model!BD105)/1000</f>
        <v>330.1316666666666</v>
      </c>
      <c r="W90" s="259">
        <f>(Model!BE105)/1000</f>
        <v>330.1316666666666</v>
      </c>
      <c r="X90" s="259">
        <f>(Model!BF105)/1000</f>
        <v>330.1316666666666</v>
      </c>
      <c r="Y90" s="259">
        <f>(Model!BG105)/1000</f>
        <v>364.69833333333338</v>
      </c>
      <c r="Z90" s="260">
        <f>(Model!BH105)/1000</f>
        <v>699.63</v>
      </c>
      <c r="AA90" s="259">
        <f>(Model!BI105)/1000</f>
        <v>390.21153333333331</v>
      </c>
      <c r="AB90" s="259">
        <f>(Model!BJ105)/1000</f>
        <v>409.67253333333332</v>
      </c>
      <c r="AC90" s="259">
        <f>(Model!BK105)/1000</f>
        <v>458.43273333333332</v>
      </c>
      <c r="AD90" s="259">
        <f>(Model!BL105)/1000</f>
        <v>477.89373333333333</v>
      </c>
      <c r="AE90" s="259">
        <f>(Model!BM105)/1000</f>
        <v>497.35473333333334</v>
      </c>
      <c r="AF90" s="259">
        <f>(Model!BN105)/1000</f>
        <v>550.39906666666661</v>
      </c>
      <c r="AG90" s="259">
        <f>(Model!BO105)/1000</f>
        <v>584.50966666666659</v>
      </c>
      <c r="AH90" s="259">
        <f>(Model!BP105)/1000</f>
        <v>603.9706666666666</v>
      </c>
      <c r="AI90" s="259">
        <f>(Model!BQ105)/1000</f>
        <v>648.99233333333336</v>
      </c>
      <c r="AJ90" s="259">
        <f>(Model!BR105)/1000</f>
        <v>685.245</v>
      </c>
      <c r="AK90" s="259">
        <f>(Model!BS105)/1000</f>
        <v>744.81246666666664</v>
      </c>
      <c r="AL90" s="259">
        <f>(Model!BT105)/1000</f>
        <v>1390.6931600000003</v>
      </c>
      <c r="AM90" s="266">
        <f>(Model!BU105)/1000</f>
        <v>826.06413066666676</v>
      </c>
      <c r="AN90" s="259">
        <f>(Model!BV105)/1000</f>
        <v>836.22465066666689</v>
      </c>
      <c r="AO90" s="259">
        <f>(Model!BW105)/1000</f>
        <v>885.63471733333336</v>
      </c>
      <c r="AP90" s="259">
        <f>(Model!BX105)/1000</f>
        <v>935.04478400000005</v>
      </c>
      <c r="AQ90" s="259">
        <f>(Model!BY105)/1000</f>
        <v>974.29433066666684</v>
      </c>
      <c r="AR90" s="259">
        <f>(Model!BZ105)/1000</f>
        <v>1013.5438773333335</v>
      </c>
      <c r="AS90" s="259">
        <f>(Model!CA105)/1000</f>
        <v>1153.1249440000001</v>
      </c>
      <c r="AT90" s="259">
        <f>(Model!CB105)/1000</f>
        <v>1231.6240373333337</v>
      </c>
      <c r="AU90" s="259">
        <f>(Model!CC105)/1000</f>
        <v>1339.1046906666668</v>
      </c>
      <c r="AV90" s="259">
        <f>(Model!CD105)/1000</f>
        <v>1446.5853440000001</v>
      </c>
      <c r="AW90" s="259">
        <f>(Model!CE105)/1000</f>
        <v>1570.5775653333335</v>
      </c>
      <c r="AX90" s="260">
        <f>(Model!CF105)/1000</f>
        <v>2819.2176290666675</v>
      </c>
      <c r="AY90" s="259">
        <f>(Model!CG105)/1000</f>
        <v>1825.5650606933336</v>
      </c>
      <c r="AZ90" s="259">
        <f>(Model!CH105)/1000</f>
        <v>1911.2974148266665</v>
      </c>
      <c r="BA90" s="259">
        <f>(Model!CI105)/1000</f>
        <v>1997.0297689600002</v>
      </c>
      <c r="BB90" s="259">
        <f>(Model!CJ105)/1000</f>
        <v>2094.6154846933337</v>
      </c>
      <c r="BC90" s="259">
        <f>(Model!CK105)/1000</f>
        <v>2210.9136938666666</v>
      </c>
      <c r="BD90" s="259">
        <f>(Model!CL105)/1000</f>
        <v>2329.7061328000009</v>
      </c>
      <c r="BE90" s="259">
        <f>(Model!CM105)/1000</f>
        <v>2415.4384869333339</v>
      </c>
      <c r="BF90" s="259">
        <f>(Model!CN105)/1000</f>
        <v>2513.0242026666674</v>
      </c>
      <c r="BG90" s="259">
        <f>(Model!CO105)/1000</f>
        <v>2610.6099184000004</v>
      </c>
      <c r="BH90" s="259">
        <f>(Model!CP105)/1000</f>
        <v>2729.4023573333338</v>
      </c>
      <c r="BI90" s="259">
        <f>(Model!CQ105)/1000</f>
        <v>2729.4023573333338</v>
      </c>
      <c r="BJ90" s="259">
        <f>(Model!CR105)/1000</f>
        <v>5150.543080917334</v>
      </c>
      <c r="BK90" s="266">
        <f>(Model!CS105)/1000</f>
        <v>2865.3378792533344</v>
      </c>
      <c r="BL90" s="259">
        <f>(Model!CT105)/1000</f>
        <v>2987.1732784938672</v>
      </c>
      <c r="BM90" s="259">
        <f>(Model!CU105)/1000</f>
        <v>3109.0086777343995</v>
      </c>
      <c r="BN90" s="259">
        <f>(Model!CV105)/1000</f>
        <v>3230.8440769749336</v>
      </c>
      <c r="BO90" s="259">
        <f>(Model!CW105)/1000</f>
        <v>3352.6794762154668</v>
      </c>
      <c r="BP90" s="259">
        <f>(Model!CX105)/1000</f>
        <v>3477.2086435968004</v>
      </c>
      <c r="BQ90" s="259">
        <f>(Model!CY105)/1000</f>
        <v>3579.0345499221339</v>
      </c>
      <c r="BR90" s="259">
        <f>(Model!CZ105)/1000</f>
        <v>3680.8604562474675</v>
      </c>
      <c r="BS90" s="259">
        <f>(Model!DA105)/1000</f>
        <v>3782.6863625728006</v>
      </c>
      <c r="BT90" s="259">
        <f>(Model!DB105)/1000</f>
        <v>3871.9106383701337</v>
      </c>
      <c r="BU90" s="259">
        <f>(Model!DC105)/1000</f>
        <v>3961.1349141674682</v>
      </c>
      <c r="BV90" s="260">
        <f>(Model!DD105)/1000</f>
        <v>7685.457062423895</v>
      </c>
    </row>
    <row r="91" spans="1:74">
      <c r="B91" s="81" t="str">
        <f>Model!E109</f>
        <v>Sales &amp; Marketing Programs</v>
      </c>
      <c r="C91" s="259">
        <f>(Model!R109)/1000</f>
        <v>27.477499999999999</v>
      </c>
      <c r="D91" s="259">
        <f>(Model!S109)/1000</f>
        <v>228.17691203231666</v>
      </c>
      <c r="E91" s="259">
        <f>(Model!T109)/1000</f>
        <v>488.71252831805924</v>
      </c>
      <c r="F91" s="259">
        <f>(Model!U109)/1000</f>
        <v>3385.7041768660606</v>
      </c>
      <c r="G91" s="259">
        <f>(Model!V109)/1000</f>
        <v>10299.777169114242</v>
      </c>
      <c r="H91" s="259">
        <f>(Model!W109)/1000</f>
        <v>33603.17200522466</v>
      </c>
      <c r="I91" s="259">
        <f>(Model!AQ109)/1000</f>
        <v>1.1200000000000001</v>
      </c>
      <c r="J91" s="259">
        <f>(Model!AR109)/1000</f>
        <v>2.2000000000000002</v>
      </c>
      <c r="K91" s="259">
        <f>(Model!AS109)/1000</f>
        <v>3.28</v>
      </c>
      <c r="L91" s="259">
        <f>(Model!AT109)/1000</f>
        <v>5.0199999999999996</v>
      </c>
      <c r="M91" s="259">
        <f>(Model!AU109)/1000</f>
        <v>7.45</v>
      </c>
      <c r="N91" s="259">
        <f>(Model!AV109)/1000</f>
        <v>7.59</v>
      </c>
      <c r="O91" s="266">
        <f>(Model!AW109)/1000</f>
        <v>8.9590000000000014</v>
      </c>
      <c r="P91" s="259">
        <f>(Model!AX109)/1000</f>
        <v>10.079380000000002</v>
      </c>
      <c r="Q91" s="259">
        <f>(Model!AY109)/1000</f>
        <v>11.742967600000004</v>
      </c>
      <c r="R91" s="259">
        <f>(Model!AZ109)/1000</f>
        <v>14.609826952000002</v>
      </c>
      <c r="S91" s="259">
        <f>(Model!BA109)/1000</f>
        <v>19.480023491040004</v>
      </c>
      <c r="T91" s="259">
        <f>(Model!BB109)/1000</f>
        <v>20.4336239608608</v>
      </c>
      <c r="U91" s="259">
        <f>(Model!BC109)/1000</f>
        <v>21.391496440078022</v>
      </c>
      <c r="V91" s="259">
        <f>(Model!BD109)/1000</f>
        <v>22.35371836887958</v>
      </c>
      <c r="W91" s="259">
        <f>(Model!BE109)/1000</f>
        <v>23.320368656257173</v>
      </c>
      <c r="X91" s="259">
        <f>(Model!BF109)/1000</f>
        <v>24.291527708582318</v>
      </c>
      <c r="Y91" s="259">
        <f>(Model!BG109)/1000</f>
        <v>25.267277458745966</v>
      </c>
      <c r="Z91" s="260">
        <f>(Model!BH109)/1000</f>
        <v>26.247701395872802</v>
      </c>
      <c r="AA91" s="259">
        <f>(Model!BI109)/1000</f>
        <v>28.809542287534132</v>
      </c>
      <c r="AB91" s="259">
        <f>(Model!BJ109)/1000</f>
        <v>33.220900201001186</v>
      </c>
      <c r="AC91" s="259">
        <f>(Model!BK109)/1000</f>
        <v>38.312518205021213</v>
      </c>
      <c r="AD91" s="259">
        <f>(Model!BL109)/1000</f>
        <v>39.328368569121629</v>
      </c>
      <c r="AE91" s="259">
        <f>(Model!BM109)/1000</f>
        <v>40.348535940504064</v>
      </c>
      <c r="AF91" s="259">
        <f>(Model!BN109)/1000</f>
        <v>41.373106659314146</v>
      </c>
      <c r="AG91" s="259">
        <f>(Model!BO109)/1000</f>
        <v>42.184559765973454</v>
      </c>
      <c r="AH91" s="259">
        <f>(Model!BP109)/1000</f>
        <v>42.996024325739427</v>
      </c>
      <c r="AI91" s="259">
        <f>(Model!BQ109)/1000</f>
        <v>43.807500350065169</v>
      </c>
      <c r="AJ91" s="259">
        <f>(Model!BR109)/1000</f>
        <v>44.61898785041523</v>
      </c>
      <c r="AK91" s="259">
        <f>(Model!BS109)/1000</f>
        <v>45.430486838265644</v>
      </c>
      <c r="AL91" s="259">
        <f>(Model!BT109)/1000</f>
        <v>48.281997325103902</v>
      </c>
      <c r="AM91" s="266">
        <f>(Model!BU109)/1000</f>
        <v>175.09256912663275</v>
      </c>
      <c r="AN91" s="259">
        <f>(Model!BV109)/1000</f>
        <v>185.32786169575937</v>
      </c>
      <c r="AO91" s="259">
        <f>(Model!BW109)/1000</f>
        <v>196.23441892967458</v>
      </c>
      <c r="AP91" s="259">
        <f>(Model!BX109)/1000</f>
        <v>206.1413027156095</v>
      </c>
      <c r="AQ91" s="259">
        <f>(Model!BY109)/1000</f>
        <v>246.51456325873139</v>
      </c>
      <c r="AR91" s="259">
        <f>(Model!BZ109)/1000</f>
        <v>281.74372591047768</v>
      </c>
      <c r="AS91" s="259">
        <f>(Model!CA109)/1000</f>
        <v>324.78518359257322</v>
      </c>
      <c r="AT91" s="259">
        <f>(Model!CB109)/1000</f>
        <v>283.20019331108784</v>
      </c>
      <c r="AU91" s="259">
        <f>(Model!CC109)/1000</f>
        <v>311.69992693330545</v>
      </c>
      <c r="AV91" s="259">
        <f>(Model!CD109)/1000</f>
        <v>344.66720117916651</v>
      </c>
      <c r="AW91" s="259">
        <f>(Model!CE109)/1000</f>
        <v>382.90391605138376</v>
      </c>
      <c r="AX91" s="260">
        <f>(Model!CF109)/1000</f>
        <v>447.39331416165857</v>
      </c>
      <c r="AY91" s="259">
        <f>(Model!CG109)/1000</f>
        <v>558.34557507076147</v>
      </c>
      <c r="AZ91" s="259">
        <f>(Model!CH109)/1000</f>
        <v>613.69797104229326</v>
      </c>
      <c r="BA91" s="259">
        <f>(Model!CI109)/1000</f>
        <v>625.74253486281623</v>
      </c>
      <c r="BB91" s="259">
        <f>(Model!CJ109)/1000</f>
        <v>679.65579238420196</v>
      </c>
      <c r="BC91" s="259">
        <f>(Model!CK109)/1000</f>
        <v>742.92699642084108</v>
      </c>
      <c r="BD91" s="259">
        <f>(Model!CL109)/1000</f>
        <v>764.96126019877363</v>
      </c>
      <c r="BE91" s="259">
        <f>(Model!CM109)/1000</f>
        <v>842.35809563894293</v>
      </c>
      <c r="BF91" s="259">
        <f>(Model!CN109)/1000</f>
        <v>933.72238983515456</v>
      </c>
      <c r="BG91" s="259">
        <f>(Model!CO109)/1000</f>
        <v>963.16042340613114</v>
      </c>
      <c r="BH91" s="259">
        <f>(Model!CP109)/1000</f>
        <v>1075.5700472285448</v>
      </c>
      <c r="BI91" s="259">
        <f>(Model!CQ109)/1000</f>
        <v>1222.1902453918149</v>
      </c>
      <c r="BJ91" s="259">
        <f>(Model!CR109)/1000</f>
        <v>1277.4458376339669</v>
      </c>
      <c r="BK91" s="266">
        <f>(Model!CS109)/1000</f>
        <v>1425.1984146335108</v>
      </c>
      <c r="BL91" s="259">
        <f>(Model!CT109)/1000</f>
        <v>1631.0840347661185</v>
      </c>
      <c r="BM91" s="259">
        <f>(Model!CU109)/1000</f>
        <v>1706.6242897964605</v>
      </c>
      <c r="BN91" s="259">
        <f>(Model!CV109)/1000</f>
        <v>1961.7597891289463</v>
      </c>
      <c r="BO91" s="259">
        <f>(Model!CW109)/1000</f>
        <v>2264.0083460837186</v>
      </c>
      <c r="BP91" s="259">
        <f>(Model!CX109)/1000</f>
        <v>2370.3013462614381</v>
      </c>
      <c r="BQ91" s="259">
        <f>(Model!CY109)/1000</f>
        <v>2745.5103624203698</v>
      </c>
      <c r="BR91" s="259">
        <f>(Model!CZ109)/1000</f>
        <v>3190.86892724882</v>
      </c>
      <c r="BS91" s="259">
        <f>(Model!DA109)/1000</f>
        <v>3341.7267030817952</v>
      </c>
      <c r="BT91" s="259">
        <f>(Model!DB109)/1000</f>
        <v>3856.5372784879723</v>
      </c>
      <c r="BU91" s="259">
        <f>(Model!DC109)/1000</f>
        <v>4471.2392736711836</v>
      </c>
      <c r="BV91" s="260">
        <f>(Model!DD109)/1000</f>
        <v>4638.313239644328</v>
      </c>
    </row>
    <row r="92" spans="1:74">
      <c r="B92" s="81" t="str">
        <f>Model!E110</f>
        <v>General &amp; Administrative</v>
      </c>
      <c r="C92" s="259">
        <f>(Model!R110)/1000</f>
        <v>29.9</v>
      </c>
      <c r="D92" s="259">
        <f>(Model!S110)/1000</f>
        <v>165.1</v>
      </c>
      <c r="E92" s="259">
        <f>(Model!T110)/1000</f>
        <v>292.5</v>
      </c>
      <c r="F92" s="259">
        <f>(Model!U110)/1000</f>
        <v>561.6</v>
      </c>
      <c r="G92" s="259">
        <f>(Model!V110)/1000</f>
        <v>1554</v>
      </c>
      <c r="H92" s="259">
        <f>(Model!W110)/1000</f>
        <v>2157</v>
      </c>
      <c r="I92" s="259">
        <f>(Model!AQ110)/1000</f>
        <v>0</v>
      </c>
      <c r="J92" s="259">
        <f>(Model!AR110)/1000</f>
        <v>3.9</v>
      </c>
      <c r="K92" s="259">
        <f>(Model!AS110)/1000</f>
        <v>5.2</v>
      </c>
      <c r="L92" s="259">
        <f>(Model!AT110)/1000</f>
        <v>6.5</v>
      </c>
      <c r="M92" s="259">
        <f>(Model!AU110)/1000</f>
        <v>7.15</v>
      </c>
      <c r="N92" s="259">
        <f>(Model!AV110)/1000</f>
        <v>7.15</v>
      </c>
      <c r="O92" s="266">
        <f>(Model!AW110)/1000</f>
        <v>7.8</v>
      </c>
      <c r="P92" s="259">
        <f>(Model!AX110)/1000</f>
        <v>9.1</v>
      </c>
      <c r="Q92" s="259">
        <f>(Model!AY110)/1000</f>
        <v>9.75</v>
      </c>
      <c r="R92" s="259">
        <f>(Model!AZ110)/1000</f>
        <v>10.4</v>
      </c>
      <c r="S92" s="259">
        <f>(Model!BA110)/1000</f>
        <v>11.7</v>
      </c>
      <c r="T92" s="259">
        <f>(Model!BB110)/1000</f>
        <v>16.25</v>
      </c>
      <c r="U92" s="259">
        <f>(Model!BC110)/1000</f>
        <v>16.25</v>
      </c>
      <c r="V92" s="259">
        <f>(Model!BD110)/1000</f>
        <v>16.25</v>
      </c>
      <c r="W92" s="259">
        <f>(Model!BE110)/1000</f>
        <v>16.25</v>
      </c>
      <c r="X92" s="259">
        <f>(Model!BF110)/1000</f>
        <v>16.25</v>
      </c>
      <c r="Y92" s="259">
        <f>(Model!BG110)/1000</f>
        <v>17.55</v>
      </c>
      <c r="Z92" s="260">
        <f>(Model!BH110)/1000</f>
        <v>17.55</v>
      </c>
      <c r="AA92" s="259">
        <f>(Model!BI110)/1000</f>
        <v>17.55</v>
      </c>
      <c r="AB92" s="259">
        <f>(Model!BJ110)/1000</f>
        <v>18.2</v>
      </c>
      <c r="AC92" s="259">
        <f>(Model!BK110)/1000</f>
        <v>20.149999999999999</v>
      </c>
      <c r="AD92" s="259">
        <f>(Model!BL110)/1000</f>
        <v>20.8</v>
      </c>
      <c r="AE92" s="259">
        <f>(Model!BM110)/1000</f>
        <v>21.45</v>
      </c>
      <c r="AF92" s="259">
        <f>(Model!BN110)/1000</f>
        <v>23.4</v>
      </c>
      <c r="AG92" s="259">
        <f>(Model!BO110)/1000</f>
        <v>24.7</v>
      </c>
      <c r="AH92" s="259">
        <f>(Model!BP110)/1000</f>
        <v>25.35</v>
      </c>
      <c r="AI92" s="259">
        <f>(Model!BQ110)/1000</f>
        <v>27.3</v>
      </c>
      <c r="AJ92" s="259">
        <f>(Model!BR110)/1000</f>
        <v>28.6</v>
      </c>
      <c r="AK92" s="259">
        <f>(Model!BS110)/1000</f>
        <v>32.5</v>
      </c>
      <c r="AL92" s="259">
        <f>(Model!BT110)/1000</f>
        <v>32.5</v>
      </c>
      <c r="AM92" s="266">
        <f>(Model!BU110)/1000</f>
        <v>32.5</v>
      </c>
      <c r="AN92" s="259">
        <f>(Model!BV110)/1000</f>
        <v>33.15</v>
      </c>
      <c r="AO92" s="259">
        <f>(Model!BW110)/1000</f>
        <v>35.1</v>
      </c>
      <c r="AP92" s="259">
        <f>(Model!BX110)/1000</f>
        <v>37.049999999999997</v>
      </c>
      <c r="AQ92" s="259">
        <f>(Model!BY110)/1000</f>
        <v>38.35</v>
      </c>
      <c r="AR92" s="259">
        <f>(Model!BZ110)/1000</f>
        <v>39.65</v>
      </c>
      <c r="AS92" s="259">
        <f>(Model!CA110)/1000</f>
        <v>49.4</v>
      </c>
      <c r="AT92" s="259">
        <f>(Model!CB110)/1000</f>
        <v>52</v>
      </c>
      <c r="AU92" s="259">
        <f>(Model!CC110)/1000</f>
        <v>55.9</v>
      </c>
      <c r="AV92" s="259">
        <f>(Model!CD110)/1000</f>
        <v>59.8</v>
      </c>
      <c r="AW92" s="259">
        <f>(Model!CE110)/1000</f>
        <v>64.349999999999994</v>
      </c>
      <c r="AX92" s="260">
        <f>(Model!CF110)/1000</f>
        <v>64.349999999999994</v>
      </c>
      <c r="AY92" s="259">
        <f>(Model!CG110)/1000</f>
        <v>104</v>
      </c>
      <c r="AZ92" s="259">
        <f>(Model!CH110)/1000</f>
        <v>108</v>
      </c>
      <c r="BA92" s="259">
        <f>(Model!CI110)/1000</f>
        <v>112</v>
      </c>
      <c r="BB92" s="259">
        <f>(Model!CJ110)/1000</f>
        <v>117</v>
      </c>
      <c r="BC92" s="259">
        <f>(Model!CK110)/1000</f>
        <v>123</v>
      </c>
      <c r="BD92" s="259">
        <f>(Model!CL110)/1000</f>
        <v>129</v>
      </c>
      <c r="BE92" s="259">
        <f>(Model!CM110)/1000</f>
        <v>133</v>
      </c>
      <c r="BF92" s="259">
        <f>(Model!CN110)/1000</f>
        <v>138</v>
      </c>
      <c r="BG92" s="259">
        <f>(Model!CO110)/1000</f>
        <v>143</v>
      </c>
      <c r="BH92" s="259">
        <f>(Model!CP110)/1000</f>
        <v>149</v>
      </c>
      <c r="BI92" s="259">
        <f>(Model!CQ110)/1000</f>
        <v>149</v>
      </c>
      <c r="BJ92" s="259">
        <f>(Model!CR110)/1000</f>
        <v>149</v>
      </c>
      <c r="BK92" s="266">
        <f>(Model!CS110)/1000</f>
        <v>149</v>
      </c>
      <c r="BL92" s="259">
        <f>(Model!CT110)/1000</f>
        <v>155</v>
      </c>
      <c r="BM92" s="259">
        <f>(Model!CU110)/1000</f>
        <v>161</v>
      </c>
      <c r="BN92" s="259">
        <f>(Model!CV110)/1000</f>
        <v>167</v>
      </c>
      <c r="BO92" s="259">
        <f>(Model!CW110)/1000</f>
        <v>173</v>
      </c>
      <c r="BP92" s="259">
        <f>(Model!CX110)/1000</f>
        <v>179</v>
      </c>
      <c r="BQ92" s="259">
        <f>(Model!CY110)/1000</f>
        <v>184</v>
      </c>
      <c r="BR92" s="259">
        <f>(Model!CZ110)/1000</f>
        <v>189</v>
      </c>
      <c r="BS92" s="259">
        <f>(Model!DA110)/1000</f>
        <v>194</v>
      </c>
      <c r="BT92" s="259">
        <f>(Model!DB110)/1000</f>
        <v>198</v>
      </c>
      <c r="BU92" s="259">
        <f>(Model!DC110)/1000</f>
        <v>202</v>
      </c>
      <c r="BV92" s="260">
        <f>(Model!DD110)/1000</f>
        <v>206</v>
      </c>
    </row>
    <row r="93" spans="1:74">
      <c r="B93" s="81" t="str">
        <f>Model!E111</f>
        <v>Legal &amp; Professional Fees</v>
      </c>
      <c r="C93" s="259">
        <f>(Model!R111)/1000</f>
        <v>48</v>
      </c>
      <c r="D93" s="259">
        <f>(Model!S111)/1000</f>
        <v>72</v>
      </c>
      <c r="E93" s="259">
        <f>(Model!T111)/1000</f>
        <v>2.4</v>
      </c>
      <c r="F93" s="259">
        <f>(Model!U111)/1000</f>
        <v>120</v>
      </c>
      <c r="G93" s="259">
        <f>(Model!V111)/1000</f>
        <v>420</v>
      </c>
      <c r="H93" s="259">
        <f>(Model!W111)/1000</f>
        <v>420</v>
      </c>
      <c r="I93" s="259">
        <f>(Model!AQ111)/1000</f>
        <v>4</v>
      </c>
      <c r="J93" s="259">
        <f>(Model!AR111)/1000</f>
        <v>4</v>
      </c>
      <c r="K93" s="259">
        <f>(Model!AS111)/1000</f>
        <v>4</v>
      </c>
      <c r="L93" s="259">
        <f>(Model!AT111)/1000</f>
        <v>4</v>
      </c>
      <c r="M93" s="259">
        <f>(Model!AU111)/1000</f>
        <v>4</v>
      </c>
      <c r="N93" s="259">
        <f>(Model!AV111)/1000</f>
        <v>4</v>
      </c>
      <c r="O93" s="266">
        <f>(Model!AW111)/1000</f>
        <v>6</v>
      </c>
      <c r="P93" s="259">
        <f>(Model!AX111)/1000</f>
        <v>6</v>
      </c>
      <c r="Q93" s="259">
        <f>(Model!AY111)/1000</f>
        <v>6</v>
      </c>
      <c r="R93" s="259">
        <f>(Model!AZ111)/1000</f>
        <v>6</v>
      </c>
      <c r="S93" s="259">
        <f>(Model!BA111)/1000</f>
        <v>6</v>
      </c>
      <c r="T93" s="259">
        <f>(Model!BB111)/1000</f>
        <v>6</v>
      </c>
      <c r="U93" s="259">
        <f>(Model!BC111)/1000</f>
        <v>6</v>
      </c>
      <c r="V93" s="259">
        <f>(Model!BD111)/1000</f>
        <v>6</v>
      </c>
      <c r="W93" s="259">
        <f>(Model!BE111)/1000</f>
        <v>6</v>
      </c>
      <c r="X93" s="259">
        <f>(Model!BF111)/1000</f>
        <v>6</v>
      </c>
      <c r="Y93" s="259">
        <f>(Model!BG111)/1000</f>
        <v>6</v>
      </c>
      <c r="Z93" s="260">
        <f>(Model!BH111)/1000</f>
        <v>6</v>
      </c>
      <c r="AA93" s="259">
        <f>(Model!BI111)/1000</f>
        <v>0.2</v>
      </c>
      <c r="AB93" s="259">
        <f>(Model!BJ111)/1000</f>
        <v>0.2</v>
      </c>
      <c r="AC93" s="259">
        <f>(Model!BK111)/1000</f>
        <v>0.2</v>
      </c>
      <c r="AD93" s="259">
        <f>(Model!BL111)/1000</f>
        <v>0.2</v>
      </c>
      <c r="AE93" s="259">
        <f>(Model!BM111)/1000</f>
        <v>0.2</v>
      </c>
      <c r="AF93" s="259">
        <f>(Model!BN111)/1000</f>
        <v>0.2</v>
      </c>
      <c r="AG93" s="259">
        <f>(Model!BO111)/1000</f>
        <v>0.2</v>
      </c>
      <c r="AH93" s="259">
        <f>(Model!BP111)/1000</f>
        <v>0.2</v>
      </c>
      <c r="AI93" s="259">
        <f>(Model!BQ111)/1000</f>
        <v>0.2</v>
      </c>
      <c r="AJ93" s="259">
        <f>(Model!BR111)/1000</f>
        <v>0.2</v>
      </c>
      <c r="AK93" s="259">
        <f>(Model!BS111)/1000</f>
        <v>0.2</v>
      </c>
      <c r="AL93" s="259">
        <f>(Model!BT111)/1000</f>
        <v>0.2</v>
      </c>
      <c r="AM93" s="266">
        <f>(Model!BU111)/1000</f>
        <v>10</v>
      </c>
      <c r="AN93" s="259">
        <f>(Model!BV111)/1000</f>
        <v>10</v>
      </c>
      <c r="AO93" s="259">
        <f>(Model!BW111)/1000</f>
        <v>10</v>
      </c>
      <c r="AP93" s="259">
        <f>(Model!BX111)/1000</f>
        <v>10</v>
      </c>
      <c r="AQ93" s="259">
        <f>(Model!BY111)/1000</f>
        <v>10</v>
      </c>
      <c r="AR93" s="259">
        <f>(Model!BZ111)/1000</f>
        <v>10</v>
      </c>
      <c r="AS93" s="259">
        <f>(Model!CA111)/1000</f>
        <v>10</v>
      </c>
      <c r="AT93" s="259">
        <f>(Model!CB111)/1000</f>
        <v>10</v>
      </c>
      <c r="AU93" s="259">
        <f>(Model!CC111)/1000</f>
        <v>10</v>
      </c>
      <c r="AV93" s="259">
        <f>(Model!CD111)/1000</f>
        <v>10</v>
      </c>
      <c r="AW93" s="259">
        <f>(Model!CE111)/1000</f>
        <v>10</v>
      </c>
      <c r="AX93" s="260">
        <f>(Model!CF111)/1000</f>
        <v>10</v>
      </c>
      <c r="AY93" s="259">
        <f>(Model!CG111)/1000</f>
        <v>35</v>
      </c>
      <c r="AZ93" s="259">
        <f>(Model!CH111)/1000</f>
        <v>35</v>
      </c>
      <c r="BA93" s="259">
        <f>(Model!CI111)/1000</f>
        <v>35</v>
      </c>
      <c r="BB93" s="259">
        <f>(Model!CJ111)/1000</f>
        <v>35</v>
      </c>
      <c r="BC93" s="259">
        <f>(Model!CK111)/1000</f>
        <v>35</v>
      </c>
      <c r="BD93" s="259">
        <f>(Model!CL111)/1000</f>
        <v>35</v>
      </c>
      <c r="BE93" s="259">
        <f>(Model!CM111)/1000</f>
        <v>35</v>
      </c>
      <c r="BF93" s="259">
        <f>(Model!CN111)/1000</f>
        <v>35</v>
      </c>
      <c r="BG93" s="259">
        <f>(Model!CO111)/1000</f>
        <v>35</v>
      </c>
      <c r="BH93" s="259">
        <f>(Model!CP111)/1000</f>
        <v>35</v>
      </c>
      <c r="BI93" s="259">
        <f>(Model!CQ111)/1000</f>
        <v>35</v>
      </c>
      <c r="BJ93" s="259">
        <f>(Model!CR111)/1000</f>
        <v>35</v>
      </c>
      <c r="BK93" s="266">
        <f>(Model!CS111)/1000</f>
        <v>35</v>
      </c>
      <c r="BL93" s="259">
        <f>(Model!CT111)/1000</f>
        <v>35</v>
      </c>
      <c r="BM93" s="259">
        <f>(Model!CU111)/1000</f>
        <v>35</v>
      </c>
      <c r="BN93" s="259">
        <f>(Model!CV111)/1000</f>
        <v>35</v>
      </c>
      <c r="BO93" s="259">
        <f>(Model!CW111)/1000</f>
        <v>35</v>
      </c>
      <c r="BP93" s="259">
        <f>(Model!CX111)/1000</f>
        <v>35</v>
      </c>
      <c r="BQ93" s="259">
        <f>(Model!CY111)/1000</f>
        <v>35</v>
      </c>
      <c r="BR93" s="259">
        <f>(Model!CZ111)/1000</f>
        <v>35</v>
      </c>
      <c r="BS93" s="259">
        <f>(Model!DA111)/1000</f>
        <v>35</v>
      </c>
      <c r="BT93" s="259">
        <f>(Model!DB111)/1000</f>
        <v>35</v>
      </c>
      <c r="BU93" s="259">
        <f>(Model!DC111)/1000</f>
        <v>35</v>
      </c>
      <c r="BV93" s="260">
        <f>(Model!DD111)/1000</f>
        <v>35</v>
      </c>
    </row>
    <row r="94" spans="1:74">
      <c r="B94" s="81" t="str">
        <f>Model!E112</f>
        <v>Rent</v>
      </c>
      <c r="C94" s="259">
        <f>(Model!R112)/1000</f>
        <v>210</v>
      </c>
      <c r="D94" s="259">
        <f>(Model!S112)/1000</f>
        <v>210</v>
      </c>
      <c r="E94" s="259">
        <f>(Model!T112)/1000</f>
        <v>210</v>
      </c>
      <c r="F94" s="259">
        <f>(Model!U112)/1000</f>
        <v>210</v>
      </c>
      <c r="G94" s="259">
        <f>(Model!V112)/1000</f>
        <v>210</v>
      </c>
      <c r="H94" s="259">
        <f>(Model!W112)/1000</f>
        <v>210</v>
      </c>
      <c r="I94" s="259">
        <f>(Model!AQ112)/1000</f>
        <v>17.5</v>
      </c>
      <c r="J94" s="259">
        <f>(Model!AR112)/1000</f>
        <v>17.5</v>
      </c>
      <c r="K94" s="259">
        <f>(Model!AS112)/1000</f>
        <v>17.5</v>
      </c>
      <c r="L94" s="259">
        <f>(Model!AT112)/1000</f>
        <v>17.5</v>
      </c>
      <c r="M94" s="259">
        <f>(Model!AU112)/1000</f>
        <v>17.5</v>
      </c>
      <c r="N94" s="259">
        <f>(Model!AV112)/1000</f>
        <v>17.5</v>
      </c>
      <c r="O94" s="266">
        <f>(Model!AW112)/1000</f>
        <v>17.5</v>
      </c>
      <c r="P94" s="259">
        <f>(Model!AX112)/1000</f>
        <v>17.5</v>
      </c>
      <c r="Q94" s="259">
        <f>(Model!AY112)/1000</f>
        <v>17.5</v>
      </c>
      <c r="R94" s="259">
        <f>(Model!AZ112)/1000</f>
        <v>17.5</v>
      </c>
      <c r="S94" s="259">
        <f>(Model!BA112)/1000</f>
        <v>17.5</v>
      </c>
      <c r="T94" s="259">
        <f>(Model!BB112)/1000</f>
        <v>17.5</v>
      </c>
      <c r="U94" s="259">
        <f>(Model!BC112)/1000</f>
        <v>17.5</v>
      </c>
      <c r="V94" s="259">
        <f>(Model!BD112)/1000</f>
        <v>17.5</v>
      </c>
      <c r="W94" s="259">
        <f>(Model!BE112)/1000</f>
        <v>17.5</v>
      </c>
      <c r="X94" s="259">
        <f>(Model!BF112)/1000</f>
        <v>17.5</v>
      </c>
      <c r="Y94" s="259">
        <f>(Model!BG112)/1000</f>
        <v>17.5</v>
      </c>
      <c r="Z94" s="260">
        <f>(Model!BH112)/1000</f>
        <v>17.5</v>
      </c>
      <c r="AA94" s="259">
        <f>(Model!BI112)/1000</f>
        <v>17.5</v>
      </c>
      <c r="AB94" s="259">
        <f>(Model!BJ112)/1000</f>
        <v>17.5</v>
      </c>
      <c r="AC94" s="259">
        <f>(Model!BK112)/1000</f>
        <v>17.5</v>
      </c>
      <c r="AD94" s="259">
        <f>(Model!BL112)/1000</f>
        <v>17.5</v>
      </c>
      <c r="AE94" s="259">
        <f>(Model!BM112)/1000</f>
        <v>17.5</v>
      </c>
      <c r="AF94" s="259">
        <f>(Model!BN112)/1000</f>
        <v>17.5</v>
      </c>
      <c r="AG94" s="259">
        <f>(Model!BO112)/1000</f>
        <v>17.5</v>
      </c>
      <c r="AH94" s="259">
        <f>(Model!BP112)/1000</f>
        <v>17.5</v>
      </c>
      <c r="AI94" s="259">
        <f>(Model!BQ112)/1000</f>
        <v>17.5</v>
      </c>
      <c r="AJ94" s="259">
        <f>(Model!BR112)/1000</f>
        <v>17.5</v>
      </c>
      <c r="AK94" s="259">
        <f>(Model!BS112)/1000</f>
        <v>17.5</v>
      </c>
      <c r="AL94" s="259">
        <f>(Model!BT112)/1000</f>
        <v>17.5</v>
      </c>
      <c r="AM94" s="266">
        <f>(Model!BU112)/1000</f>
        <v>17.5</v>
      </c>
      <c r="AN94" s="259">
        <f>(Model!BV112)/1000</f>
        <v>17.5</v>
      </c>
      <c r="AO94" s="259">
        <f>(Model!BW112)/1000</f>
        <v>17.5</v>
      </c>
      <c r="AP94" s="259">
        <f>(Model!BX112)/1000</f>
        <v>17.5</v>
      </c>
      <c r="AQ94" s="259">
        <f>(Model!BY112)/1000</f>
        <v>17.5</v>
      </c>
      <c r="AR94" s="259">
        <f>(Model!BZ112)/1000</f>
        <v>17.5</v>
      </c>
      <c r="AS94" s="259">
        <f>(Model!CA112)/1000</f>
        <v>17.5</v>
      </c>
      <c r="AT94" s="259">
        <f>(Model!CB112)/1000</f>
        <v>17.5</v>
      </c>
      <c r="AU94" s="259">
        <f>(Model!CC112)/1000</f>
        <v>17.5</v>
      </c>
      <c r="AV94" s="259">
        <f>(Model!CD112)/1000</f>
        <v>17.5</v>
      </c>
      <c r="AW94" s="259">
        <f>(Model!CE112)/1000</f>
        <v>17.5</v>
      </c>
      <c r="AX94" s="260">
        <f>(Model!CF112)/1000</f>
        <v>17.5</v>
      </c>
      <c r="AY94" s="259">
        <f>(Model!CG112)/1000</f>
        <v>17.5</v>
      </c>
      <c r="AZ94" s="259">
        <f>(Model!CH112)/1000</f>
        <v>17.5</v>
      </c>
      <c r="BA94" s="259">
        <f>(Model!CI112)/1000</f>
        <v>17.5</v>
      </c>
      <c r="BB94" s="259">
        <f>(Model!CJ112)/1000</f>
        <v>17.5</v>
      </c>
      <c r="BC94" s="259">
        <f>(Model!CK112)/1000</f>
        <v>17.5</v>
      </c>
      <c r="BD94" s="259">
        <f>(Model!CL112)/1000</f>
        <v>17.5</v>
      </c>
      <c r="BE94" s="259">
        <f>(Model!CM112)/1000</f>
        <v>17.5</v>
      </c>
      <c r="BF94" s="259">
        <f>(Model!CN112)/1000</f>
        <v>17.5</v>
      </c>
      <c r="BG94" s="259">
        <f>(Model!CO112)/1000</f>
        <v>17.5</v>
      </c>
      <c r="BH94" s="259">
        <f>(Model!CP112)/1000</f>
        <v>17.5</v>
      </c>
      <c r="BI94" s="259">
        <f>(Model!CQ112)/1000</f>
        <v>17.5</v>
      </c>
      <c r="BJ94" s="259">
        <f>(Model!CR112)/1000</f>
        <v>17.5</v>
      </c>
      <c r="BK94" s="266">
        <f>(Model!CS112)/1000</f>
        <v>17.5</v>
      </c>
      <c r="BL94" s="259">
        <f>(Model!CT112)/1000</f>
        <v>17.5</v>
      </c>
      <c r="BM94" s="259">
        <f>(Model!CU112)/1000</f>
        <v>17.5</v>
      </c>
      <c r="BN94" s="259">
        <f>(Model!CV112)/1000</f>
        <v>17.5</v>
      </c>
      <c r="BO94" s="259">
        <f>(Model!CW112)/1000</f>
        <v>17.5</v>
      </c>
      <c r="BP94" s="259">
        <f>(Model!CX112)/1000</f>
        <v>17.5</v>
      </c>
      <c r="BQ94" s="259">
        <f>(Model!CY112)/1000</f>
        <v>17.5</v>
      </c>
      <c r="BR94" s="259">
        <f>(Model!CZ112)/1000</f>
        <v>17.5</v>
      </c>
      <c r="BS94" s="259">
        <f>(Model!DA112)/1000</f>
        <v>17.5</v>
      </c>
      <c r="BT94" s="259">
        <f>(Model!DB112)/1000</f>
        <v>17.5</v>
      </c>
      <c r="BU94" s="259">
        <f>(Model!DC112)/1000</f>
        <v>17.5</v>
      </c>
      <c r="BV94" s="260">
        <f>(Model!DD112)/1000</f>
        <v>17.5</v>
      </c>
    </row>
    <row r="95" spans="1:74">
      <c r="B95" s="81" t="str">
        <f>Model!E113</f>
        <v>R&amp;D Expense</v>
      </c>
      <c r="C95" s="259">
        <f>(Model!R113)/1000</f>
        <v>900</v>
      </c>
      <c r="D95" s="259">
        <f>(Model!S113)/1000</f>
        <v>900</v>
      </c>
      <c r="E95" s="259">
        <f>(Model!T113)/1000</f>
        <v>600</v>
      </c>
      <c r="F95" s="259">
        <f>(Model!U113)/1000</f>
        <v>600</v>
      </c>
      <c r="G95" s="259">
        <f>(Model!V113)/1000</f>
        <v>600</v>
      </c>
      <c r="H95" s="259">
        <f>(Model!W113)/1000</f>
        <v>600</v>
      </c>
      <c r="I95" s="259">
        <f>(Model!AQ113)/1000</f>
        <v>75</v>
      </c>
      <c r="J95" s="259">
        <f>(Model!AR113)/1000</f>
        <v>75</v>
      </c>
      <c r="K95" s="259">
        <f>(Model!AS113)/1000</f>
        <v>75</v>
      </c>
      <c r="L95" s="259">
        <f>(Model!AT113)/1000</f>
        <v>75</v>
      </c>
      <c r="M95" s="259">
        <f>(Model!AU113)/1000</f>
        <v>75</v>
      </c>
      <c r="N95" s="259">
        <f>(Model!AV113)/1000</f>
        <v>75</v>
      </c>
      <c r="O95" s="266">
        <f>(Model!AW113)/1000</f>
        <v>75</v>
      </c>
      <c r="P95" s="259">
        <f>(Model!AX113)/1000</f>
        <v>75</v>
      </c>
      <c r="Q95" s="259">
        <f>(Model!AY113)/1000</f>
        <v>75</v>
      </c>
      <c r="R95" s="259">
        <f>(Model!AZ113)/1000</f>
        <v>75</v>
      </c>
      <c r="S95" s="259">
        <f>(Model!BA113)/1000</f>
        <v>75</v>
      </c>
      <c r="T95" s="259">
        <f>(Model!BB113)/1000</f>
        <v>75</v>
      </c>
      <c r="U95" s="259">
        <f>(Model!BC113)/1000</f>
        <v>75</v>
      </c>
      <c r="V95" s="259">
        <f>(Model!BD113)/1000</f>
        <v>75</v>
      </c>
      <c r="W95" s="259">
        <f>(Model!BE113)/1000</f>
        <v>75</v>
      </c>
      <c r="X95" s="259">
        <f>(Model!BF113)/1000</f>
        <v>75</v>
      </c>
      <c r="Y95" s="259">
        <f>(Model!BG113)/1000</f>
        <v>75</v>
      </c>
      <c r="Z95" s="260">
        <f>(Model!BH113)/1000</f>
        <v>75</v>
      </c>
      <c r="AA95" s="259">
        <f>(Model!BI113)/1000</f>
        <v>50</v>
      </c>
      <c r="AB95" s="259">
        <f>(Model!BJ113)/1000</f>
        <v>50</v>
      </c>
      <c r="AC95" s="259">
        <f>(Model!BK113)/1000</f>
        <v>50</v>
      </c>
      <c r="AD95" s="259">
        <f>(Model!BL113)/1000</f>
        <v>50</v>
      </c>
      <c r="AE95" s="259">
        <f>(Model!BM113)/1000</f>
        <v>50</v>
      </c>
      <c r="AF95" s="259">
        <f>(Model!BN113)/1000</f>
        <v>50</v>
      </c>
      <c r="AG95" s="259">
        <f>(Model!BO113)/1000</f>
        <v>50</v>
      </c>
      <c r="AH95" s="259">
        <f>(Model!BP113)/1000</f>
        <v>50</v>
      </c>
      <c r="AI95" s="259">
        <f>(Model!BQ113)/1000</f>
        <v>50</v>
      </c>
      <c r="AJ95" s="259">
        <f>(Model!BR113)/1000</f>
        <v>50</v>
      </c>
      <c r="AK95" s="259">
        <f>(Model!BS113)/1000</f>
        <v>50</v>
      </c>
      <c r="AL95" s="259">
        <f>(Model!BT113)/1000</f>
        <v>50</v>
      </c>
      <c r="AM95" s="266">
        <f>(Model!BU113)/1000</f>
        <v>50</v>
      </c>
      <c r="AN95" s="259">
        <f>(Model!BV113)/1000</f>
        <v>50</v>
      </c>
      <c r="AO95" s="259">
        <f>(Model!BW113)/1000</f>
        <v>50</v>
      </c>
      <c r="AP95" s="259">
        <f>(Model!BX113)/1000</f>
        <v>50</v>
      </c>
      <c r="AQ95" s="259">
        <f>(Model!BY113)/1000</f>
        <v>50</v>
      </c>
      <c r="AR95" s="259">
        <f>(Model!BZ113)/1000</f>
        <v>50</v>
      </c>
      <c r="AS95" s="259">
        <f>(Model!CA113)/1000</f>
        <v>50</v>
      </c>
      <c r="AT95" s="259">
        <f>(Model!CB113)/1000</f>
        <v>50</v>
      </c>
      <c r="AU95" s="259">
        <f>(Model!CC113)/1000</f>
        <v>50</v>
      </c>
      <c r="AV95" s="259">
        <f>(Model!CD113)/1000</f>
        <v>50</v>
      </c>
      <c r="AW95" s="259">
        <f>(Model!CE113)/1000</f>
        <v>50</v>
      </c>
      <c r="AX95" s="260">
        <f>(Model!CF113)/1000</f>
        <v>50</v>
      </c>
      <c r="AY95" s="259">
        <f>(Model!CG113)/1000</f>
        <v>50</v>
      </c>
      <c r="AZ95" s="259">
        <f>(Model!CH113)/1000</f>
        <v>50</v>
      </c>
      <c r="BA95" s="259">
        <f>(Model!CI113)/1000</f>
        <v>50</v>
      </c>
      <c r="BB95" s="259">
        <f>(Model!CJ113)/1000</f>
        <v>50</v>
      </c>
      <c r="BC95" s="259">
        <f>(Model!CK113)/1000</f>
        <v>50</v>
      </c>
      <c r="BD95" s="259">
        <f>(Model!CL113)/1000</f>
        <v>50</v>
      </c>
      <c r="BE95" s="259">
        <f>(Model!CM113)/1000</f>
        <v>50</v>
      </c>
      <c r="BF95" s="259">
        <f>(Model!CN113)/1000</f>
        <v>50</v>
      </c>
      <c r="BG95" s="259">
        <f>(Model!CO113)/1000</f>
        <v>50</v>
      </c>
      <c r="BH95" s="259">
        <f>(Model!CP113)/1000</f>
        <v>50</v>
      </c>
      <c r="BI95" s="259">
        <f>(Model!CQ113)/1000</f>
        <v>50</v>
      </c>
      <c r="BJ95" s="259">
        <f>(Model!CR113)/1000</f>
        <v>50</v>
      </c>
      <c r="BK95" s="266">
        <f>(Model!CS113)/1000</f>
        <v>50</v>
      </c>
      <c r="BL95" s="259">
        <f>(Model!CT113)/1000</f>
        <v>50</v>
      </c>
      <c r="BM95" s="259">
        <f>(Model!CU113)/1000</f>
        <v>50</v>
      </c>
      <c r="BN95" s="259">
        <f>(Model!CV113)/1000</f>
        <v>50</v>
      </c>
      <c r="BO95" s="259">
        <f>(Model!CW113)/1000</f>
        <v>50</v>
      </c>
      <c r="BP95" s="259">
        <f>(Model!CX113)/1000</f>
        <v>50</v>
      </c>
      <c r="BQ95" s="259">
        <f>(Model!CY113)/1000</f>
        <v>50</v>
      </c>
      <c r="BR95" s="259">
        <f>(Model!CZ113)/1000</f>
        <v>50</v>
      </c>
      <c r="BS95" s="259">
        <f>(Model!DA113)/1000</f>
        <v>50</v>
      </c>
      <c r="BT95" s="259">
        <f>(Model!DB113)/1000</f>
        <v>50</v>
      </c>
      <c r="BU95" s="259">
        <f>(Model!DC113)/1000</f>
        <v>50</v>
      </c>
      <c r="BV95" s="260">
        <f>(Model!DD113)/1000</f>
        <v>50</v>
      </c>
    </row>
    <row r="96" spans="1:74">
      <c r="B96" s="81" t="str">
        <f>Model!E114</f>
        <v>Travel</v>
      </c>
      <c r="C96" s="259">
        <f>(Model!R114)/1000</f>
        <v>23</v>
      </c>
      <c r="D96" s="259">
        <f>(Model!S114)/1000</f>
        <v>127</v>
      </c>
      <c r="E96" s="259">
        <f>(Model!T114)/1000</f>
        <v>225</v>
      </c>
      <c r="F96" s="259">
        <f>(Model!U114)/1000</f>
        <v>432</v>
      </c>
      <c r="G96" s="259">
        <f>(Model!V114)/1000</f>
        <v>777</v>
      </c>
      <c r="H96" s="259">
        <f>(Model!W114)/1000</f>
        <v>1078.5</v>
      </c>
      <c r="I96" s="259">
        <f>(Model!AQ114)/1000</f>
        <v>0</v>
      </c>
      <c r="J96" s="259">
        <f>(Model!AR114)/1000</f>
        <v>3</v>
      </c>
      <c r="K96" s="259">
        <f>(Model!AS114)/1000</f>
        <v>4</v>
      </c>
      <c r="L96" s="259">
        <f>(Model!AT114)/1000</f>
        <v>5</v>
      </c>
      <c r="M96" s="259">
        <f>(Model!AU114)/1000</f>
        <v>5.5</v>
      </c>
      <c r="N96" s="259">
        <f>(Model!AV114)/1000</f>
        <v>5.5</v>
      </c>
      <c r="O96" s="266">
        <f>(Model!AW114)/1000</f>
        <v>6</v>
      </c>
      <c r="P96" s="259">
        <f>(Model!AX114)/1000</f>
        <v>7</v>
      </c>
      <c r="Q96" s="259">
        <f>(Model!AY114)/1000</f>
        <v>7.5</v>
      </c>
      <c r="R96" s="259">
        <f>(Model!AZ114)/1000</f>
        <v>8</v>
      </c>
      <c r="S96" s="259">
        <f>(Model!BA114)/1000</f>
        <v>9</v>
      </c>
      <c r="T96" s="259">
        <f>(Model!BB114)/1000</f>
        <v>12.5</v>
      </c>
      <c r="U96" s="259">
        <f>(Model!BC114)/1000</f>
        <v>12.5</v>
      </c>
      <c r="V96" s="259">
        <f>(Model!BD114)/1000</f>
        <v>12.5</v>
      </c>
      <c r="W96" s="259">
        <f>(Model!BE114)/1000</f>
        <v>12.5</v>
      </c>
      <c r="X96" s="259">
        <f>(Model!BF114)/1000</f>
        <v>12.5</v>
      </c>
      <c r="Y96" s="259">
        <f>(Model!BG114)/1000</f>
        <v>13.5</v>
      </c>
      <c r="Z96" s="260">
        <f>(Model!BH114)/1000</f>
        <v>13.5</v>
      </c>
      <c r="AA96" s="259">
        <f>(Model!BI114)/1000</f>
        <v>13.5</v>
      </c>
      <c r="AB96" s="259">
        <f>(Model!BJ114)/1000</f>
        <v>14</v>
      </c>
      <c r="AC96" s="259">
        <f>(Model!BK114)/1000</f>
        <v>15.5</v>
      </c>
      <c r="AD96" s="259">
        <f>(Model!BL114)/1000</f>
        <v>16</v>
      </c>
      <c r="AE96" s="259">
        <f>(Model!BM114)/1000</f>
        <v>16.5</v>
      </c>
      <c r="AF96" s="259">
        <f>(Model!BN114)/1000</f>
        <v>18</v>
      </c>
      <c r="AG96" s="259">
        <f>(Model!BO114)/1000</f>
        <v>19</v>
      </c>
      <c r="AH96" s="259">
        <f>(Model!BP114)/1000</f>
        <v>19.5</v>
      </c>
      <c r="AI96" s="259">
        <f>(Model!BQ114)/1000</f>
        <v>21</v>
      </c>
      <c r="AJ96" s="259">
        <f>(Model!BR114)/1000</f>
        <v>22</v>
      </c>
      <c r="AK96" s="259">
        <f>(Model!BS114)/1000</f>
        <v>25</v>
      </c>
      <c r="AL96" s="259">
        <f>(Model!BT114)/1000</f>
        <v>25</v>
      </c>
      <c r="AM96" s="266">
        <f>(Model!BU114)/1000</f>
        <v>25</v>
      </c>
      <c r="AN96" s="259">
        <f>(Model!BV114)/1000</f>
        <v>25.5</v>
      </c>
      <c r="AO96" s="259">
        <f>(Model!BW114)/1000</f>
        <v>27</v>
      </c>
      <c r="AP96" s="259">
        <f>(Model!BX114)/1000</f>
        <v>28.5</v>
      </c>
      <c r="AQ96" s="259">
        <f>(Model!BY114)/1000</f>
        <v>29.5</v>
      </c>
      <c r="AR96" s="259">
        <f>(Model!BZ114)/1000</f>
        <v>30.5</v>
      </c>
      <c r="AS96" s="259">
        <f>(Model!CA114)/1000</f>
        <v>38</v>
      </c>
      <c r="AT96" s="259">
        <f>(Model!CB114)/1000</f>
        <v>40</v>
      </c>
      <c r="AU96" s="259">
        <f>(Model!CC114)/1000</f>
        <v>43</v>
      </c>
      <c r="AV96" s="259">
        <f>(Model!CD114)/1000</f>
        <v>46</v>
      </c>
      <c r="AW96" s="259">
        <f>(Model!CE114)/1000</f>
        <v>49.5</v>
      </c>
      <c r="AX96" s="260">
        <f>(Model!CF114)/1000</f>
        <v>49.5</v>
      </c>
      <c r="AY96" s="259">
        <f>(Model!CG114)/1000</f>
        <v>52</v>
      </c>
      <c r="AZ96" s="259">
        <f>(Model!CH114)/1000</f>
        <v>54</v>
      </c>
      <c r="BA96" s="259">
        <f>(Model!CI114)/1000</f>
        <v>56</v>
      </c>
      <c r="BB96" s="259">
        <f>(Model!CJ114)/1000</f>
        <v>58.5</v>
      </c>
      <c r="BC96" s="259">
        <f>(Model!CK114)/1000</f>
        <v>61.5</v>
      </c>
      <c r="BD96" s="259">
        <f>(Model!CL114)/1000</f>
        <v>64.5</v>
      </c>
      <c r="BE96" s="259">
        <f>(Model!CM114)/1000</f>
        <v>66.5</v>
      </c>
      <c r="BF96" s="259">
        <f>(Model!CN114)/1000</f>
        <v>69</v>
      </c>
      <c r="BG96" s="259">
        <f>(Model!CO114)/1000</f>
        <v>71.5</v>
      </c>
      <c r="BH96" s="259">
        <f>(Model!CP114)/1000</f>
        <v>74.5</v>
      </c>
      <c r="BI96" s="259">
        <f>(Model!CQ114)/1000</f>
        <v>74.5</v>
      </c>
      <c r="BJ96" s="259">
        <f>(Model!CR114)/1000</f>
        <v>74.5</v>
      </c>
      <c r="BK96" s="266">
        <f>(Model!CS114)/1000</f>
        <v>74.5</v>
      </c>
      <c r="BL96" s="259">
        <f>(Model!CT114)/1000</f>
        <v>77.5</v>
      </c>
      <c r="BM96" s="259">
        <f>(Model!CU114)/1000</f>
        <v>80.5</v>
      </c>
      <c r="BN96" s="259">
        <f>(Model!CV114)/1000</f>
        <v>83.5</v>
      </c>
      <c r="BO96" s="259">
        <f>(Model!CW114)/1000</f>
        <v>86.5</v>
      </c>
      <c r="BP96" s="259">
        <f>(Model!CX114)/1000</f>
        <v>89.5</v>
      </c>
      <c r="BQ96" s="259">
        <f>(Model!CY114)/1000</f>
        <v>92</v>
      </c>
      <c r="BR96" s="259">
        <f>(Model!CZ114)/1000</f>
        <v>94.5</v>
      </c>
      <c r="BS96" s="259">
        <f>(Model!DA114)/1000</f>
        <v>97</v>
      </c>
      <c r="BT96" s="259">
        <f>(Model!DB114)/1000</f>
        <v>99</v>
      </c>
      <c r="BU96" s="259">
        <f>(Model!DC114)/1000</f>
        <v>101</v>
      </c>
      <c r="BV96" s="260">
        <f>(Model!DD114)/1000</f>
        <v>103</v>
      </c>
    </row>
    <row r="97" spans="2:74">
      <c r="B97" s="81" t="s">
        <v>382</v>
      </c>
      <c r="C97" s="261">
        <f>(Model!R117/1000)-SUM(Graphs!C90:C96)</f>
        <v>0</v>
      </c>
      <c r="D97" s="261">
        <f>(Model!S117/1000)-SUM(Graphs!D90:D96)</f>
        <v>116.66666666666515</v>
      </c>
      <c r="E97" s="261">
        <f>(Model!T117/1000)-SUM(Graphs!E90:E96)</f>
        <v>233.33333333333212</v>
      </c>
      <c r="F97" s="261">
        <f>(Model!U117/1000)-SUM(Graphs!F90:F96)</f>
        <v>700</v>
      </c>
      <c r="G97" s="261">
        <f>(Model!V117/1000)-SUM(Graphs!G90:G96)</f>
        <v>1000</v>
      </c>
      <c r="H97" s="261">
        <f>(Model!W117/1000)-SUM(Graphs!H90:H96)</f>
        <v>1000.0000000000146</v>
      </c>
      <c r="I97" s="261">
        <f>(Model!AQ117/1000)-SUM(Graphs!I90:I96)</f>
        <v>0</v>
      </c>
      <c r="J97" s="261">
        <f>(Model!AR117/1000)-SUM(Graphs!J90:J96)</f>
        <v>0</v>
      </c>
      <c r="K97" s="261">
        <f>(Model!AS117/1000)-SUM(Graphs!K90:K96)</f>
        <v>0</v>
      </c>
      <c r="L97" s="261">
        <f>(Model!AT117/1000)-SUM(Graphs!L90:L96)</f>
        <v>0</v>
      </c>
      <c r="M97" s="261">
        <f>(Model!AU117/1000)-SUM(Graphs!M90:M96)</f>
        <v>0</v>
      </c>
      <c r="N97" s="261">
        <f>(Model!AV117/1000)-SUM(Graphs!N90:N96)</f>
        <v>0</v>
      </c>
      <c r="O97" s="267">
        <f>(Model!AW117/1000)-SUM(Graphs!O90:O96)</f>
        <v>0</v>
      </c>
      <c r="P97" s="261">
        <f>(Model!AX117/1000)-SUM(Graphs!P90:P96)</f>
        <v>0</v>
      </c>
      <c r="Q97" s="261">
        <f>(Model!AY117/1000)-SUM(Graphs!Q90:Q96)</f>
        <v>0</v>
      </c>
      <c r="R97" s="261">
        <f>(Model!AZ117/1000)-SUM(Graphs!R90:R96)</f>
        <v>0</v>
      </c>
      <c r="S97" s="261">
        <f>(Model!BA117/1000)-SUM(Graphs!S90:S96)</f>
        <v>0</v>
      </c>
      <c r="T97" s="261">
        <f>(Model!BB117/1000)-SUM(Graphs!T90:T96)</f>
        <v>16.666666666666742</v>
      </c>
      <c r="U97" s="261">
        <f>(Model!BC117/1000)-SUM(Graphs!U90:U96)</f>
        <v>16.666666666666686</v>
      </c>
      <c r="V97" s="261">
        <f>(Model!BD117/1000)-SUM(Graphs!V90:V96)</f>
        <v>16.666666666666686</v>
      </c>
      <c r="W97" s="261">
        <f>(Model!BE117/1000)-SUM(Graphs!W90:W96)</f>
        <v>16.666666666666686</v>
      </c>
      <c r="X97" s="261">
        <f>(Model!BF117/1000)-SUM(Graphs!X90:X96)</f>
        <v>16.666666666666686</v>
      </c>
      <c r="Y97" s="261">
        <f>(Model!BG117/1000)-SUM(Graphs!Y90:Y96)</f>
        <v>16.666666666666629</v>
      </c>
      <c r="Z97" s="262">
        <f>(Model!BH117/1000)-SUM(Graphs!Z90:Z96)</f>
        <v>16.666666666666629</v>
      </c>
      <c r="AA97" s="261">
        <f>(Model!BI117/1000)-SUM(Graphs!AA90:AA96)</f>
        <v>16.666666666666742</v>
      </c>
      <c r="AB97" s="261">
        <f>(Model!BJ117/1000)-SUM(Graphs!AB90:AB96)</f>
        <v>16.666666666666629</v>
      </c>
      <c r="AC97" s="261">
        <f>(Model!BK117/1000)-SUM(Graphs!AC90:AC96)</f>
        <v>16.666666666666629</v>
      </c>
      <c r="AD97" s="261">
        <f>(Model!BL117/1000)-SUM(Graphs!AD90:AD96)</f>
        <v>16.666666666666629</v>
      </c>
      <c r="AE97" s="261">
        <f>(Model!BM117/1000)-SUM(Graphs!AE90:AE96)</f>
        <v>16.666666666666629</v>
      </c>
      <c r="AF97" s="261">
        <f>(Model!BN117/1000)-SUM(Graphs!AF90:AF96)</f>
        <v>16.666666666666629</v>
      </c>
      <c r="AG97" s="261">
        <f>(Model!BO117/1000)-SUM(Graphs!AG90:AG96)</f>
        <v>16.666666666666629</v>
      </c>
      <c r="AH97" s="261">
        <f>(Model!BP117/1000)-SUM(Graphs!AH90:AH96)</f>
        <v>16.666666666666629</v>
      </c>
      <c r="AI97" s="261">
        <f>(Model!BQ117/1000)-SUM(Graphs!AI90:AI96)</f>
        <v>16.666666666666629</v>
      </c>
      <c r="AJ97" s="261">
        <f>(Model!BR117/1000)-SUM(Graphs!AJ90:AJ96)</f>
        <v>16.666666666666515</v>
      </c>
      <c r="AK97" s="261">
        <f>(Model!BS117/1000)-SUM(Graphs!AK90:AK96)</f>
        <v>33.333333333333371</v>
      </c>
      <c r="AL97" s="261">
        <f>(Model!BT117/1000)-SUM(Graphs!AL90:AL96)</f>
        <v>33.33333333333303</v>
      </c>
      <c r="AM97" s="267">
        <f>(Model!BU117/1000)-SUM(Graphs!AM90:AM96)</f>
        <v>33.333333333333258</v>
      </c>
      <c r="AN97" s="261">
        <f>(Model!BV117/1000)-SUM(Graphs!AN90:AN96)</f>
        <v>33.333333333333485</v>
      </c>
      <c r="AO97" s="261">
        <f>(Model!BW117/1000)-SUM(Graphs!AO90:AO96)</f>
        <v>33.333333333333485</v>
      </c>
      <c r="AP97" s="261">
        <f>(Model!BX117/1000)-SUM(Graphs!AP90:AP96)</f>
        <v>33.333333333333712</v>
      </c>
      <c r="AQ97" s="261">
        <f>(Model!BY117/1000)-SUM(Graphs!AQ90:AQ96)</f>
        <v>33.333333333333485</v>
      </c>
      <c r="AR97" s="261">
        <f>(Model!BZ117/1000)-SUM(Graphs!AR90:AR96)</f>
        <v>33.333333333333258</v>
      </c>
      <c r="AS97" s="261">
        <f>(Model!CA117/1000)-SUM(Graphs!AS90:AS96)</f>
        <v>83.333333333333258</v>
      </c>
      <c r="AT97" s="261">
        <f>(Model!CB117/1000)-SUM(Graphs!AT90:AT96)</f>
        <v>83.333333333333258</v>
      </c>
      <c r="AU97" s="261">
        <f>(Model!CC117/1000)-SUM(Graphs!AU90:AU96)</f>
        <v>83.333333333333258</v>
      </c>
      <c r="AV97" s="261">
        <f>(Model!CD117/1000)-SUM(Graphs!AV90:AV96)</f>
        <v>83.333333333333258</v>
      </c>
      <c r="AW97" s="261">
        <f>(Model!CE117/1000)-SUM(Graphs!AW90:AW96)</f>
        <v>83.333333333333485</v>
      </c>
      <c r="AX97" s="262">
        <f>(Model!CF117/1000)-SUM(Graphs!AX90:AX96)</f>
        <v>83.33333333333394</v>
      </c>
      <c r="AY97" s="261">
        <f>(Model!CG117/1000)-SUM(Graphs!AY90:AY96)</f>
        <v>83.333333333333485</v>
      </c>
      <c r="AZ97" s="261">
        <f>(Model!CH117/1000)-SUM(Graphs!AZ90:AZ96)</f>
        <v>83.333333333333485</v>
      </c>
      <c r="BA97" s="261">
        <f>(Model!CI117/1000)-SUM(Graphs!BA90:BA96)</f>
        <v>83.333333333333485</v>
      </c>
      <c r="BB97" s="261">
        <f>(Model!CJ117/1000)-SUM(Graphs!BB90:BB96)</f>
        <v>83.333333333333485</v>
      </c>
      <c r="BC97" s="261">
        <f>(Model!CK117/1000)-SUM(Graphs!BC90:BC96)</f>
        <v>83.333333333333485</v>
      </c>
      <c r="BD97" s="261">
        <f>(Model!CL117/1000)-SUM(Graphs!BD90:BD96)</f>
        <v>83.33333333333303</v>
      </c>
      <c r="BE97" s="261">
        <f>(Model!CM117/1000)-SUM(Graphs!BE90:BE96)</f>
        <v>83.333333333333485</v>
      </c>
      <c r="BF97" s="261">
        <f>(Model!CN117/1000)-SUM(Graphs!BF90:BF96)</f>
        <v>83.333333333333485</v>
      </c>
      <c r="BG97" s="261">
        <f>(Model!CO117/1000)-SUM(Graphs!BG90:BG96)</f>
        <v>83.333333333333485</v>
      </c>
      <c r="BH97" s="261">
        <f>(Model!CP117/1000)-SUM(Graphs!BH90:BH96)</f>
        <v>83.33333333333394</v>
      </c>
      <c r="BI97" s="261">
        <f>(Model!CQ117/1000)-SUM(Graphs!BI90:BI96)</f>
        <v>83.33333333333303</v>
      </c>
      <c r="BJ97" s="261">
        <f>(Model!CR117/1000)-SUM(Graphs!BJ90:BJ96)</f>
        <v>83.333333333332121</v>
      </c>
      <c r="BK97" s="267">
        <f>(Model!CS117/1000)-SUM(Graphs!BK90:BK96)</f>
        <v>83.33333333333303</v>
      </c>
      <c r="BL97" s="261">
        <f>(Model!CT117/1000)-SUM(Graphs!BL90:BL96)</f>
        <v>83.33333333333394</v>
      </c>
      <c r="BM97" s="261">
        <f>(Model!CU117/1000)-SUM(Graphs!BM90:BM96)</f>
        <v>83.33333333333394</v>
      </c>
      <c r="BN97" s="261">
        <f>(Model!CV117/1000)-SUM(Graphs!BN90:BN96)</f>
        <v>83.33333333333303</v>
      </c>
      <c r="BO97" s="261">
        <f>(Model!CW117/1000)-SUM(Graphs!BO90:BO96)</f>
        <v>83.33333333333394</v>
      </c>
      <c r="BP97" s="261">
        <f>(Model!CX117/1000)-SUM(Graphs!BP90:BP96)</f>
        <v>83.33333333333394</v>
      </c>
      <c r="BQ97" s="261">
        <f>(Model!CY117/1000)-SUM(Graphs!BQ90:BQ96)</f>
        <v>83.33333333333303</v>
      </c>
      <c r="BR97" s="261">
        <f>(Model!CZ117/1000)-SUM(Graphs!BR90:BR96)</f>
        <v>83.33333333333394</v>
      </c>
      <c r="BS97" s="261">
        <f>(Model!DA117/1000)-SUM(Graphs!BS90:BS96)</f>
        <v>83.33333333333303</v>
      </c>
      <c r="BT97" s="261">
        <f>(Model!DB117/1000)-SUM(Graphs!BT90:BT96)</f>
        <v>83.33333333333394</v>
      </c>
      <c r="BU97" s="261">
        <f>(Model!DC117/1000)-SUM(Graphs!BU90:BU96)</f>
        <v>83.33333333333394</v>
      </c>
      <c r="BV97" s="262">
        <f>(Model!DD117/1000)-SUM(Graphs!BV90:BV96)</f>
        <v>83.333333333332121</v>
      </c>
    </row>
    <row r="98" spans="2:74">
      <c r="B98" s="81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268"/>
      <c r="P98" s="5"/>
      <c r="Q98" s="5"/>
      <c r="R98" s="5"/>
      <c r="S98" s="5"/>
      <c r="T98" s="5"/>
      <c r="U98" s="5"/>
      <c r="V98" s="5"/>
      <c r="W98" s="5"/>
      <c r="X98" s="5"/>
      <c r="Y98" s="5"/>
      <c r="Z98" s="258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268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258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268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258"/>
    </row>
    <row r="99" spans="2:74">
      <c r="B99" s="265"/>
      <c r="C99" s="263"/>
      <c r="D99" s="263"/>
      <c r="E99" s="263"/>
      <c r="F99" s="263"/>
      <c r="G99" s="263"/>
      <c r="H99" s="263"/>
      <c r="I99" s="263"/>
      <c r="J99" s="263"/>
      <c r="K99" s="263"/>
      <c r="L99" s="263"/>
      <c r="M99" s="263"/>
      <c r="N99" s="263"/>
      <c r="O99" s="269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4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9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4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  <c r="BJ99" s="263"/>
      <c r="BK99" s="269"/>
      <c r="BL99" s="263"/>
      <c r="BM99" s="263"/>
      <c r="BN99" s="263"/>
      <c r="BO99" s="263"/>
      <c r="BP99" s="263"/>
      <c r="BQ99" s="263"/>
      <c r="BR99" s="263"/>
      <c r="BS99" s="263"/>
      <c r="BT99" s="263"/>
      <c r="BU99" s="263"/>
      <c r="BV99" s="26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J129"/>
  <sheetViews>
    <sheetView showGridLines="0" zoomScaleNormal="100" zoomScalePageLayoutView="120" workbookViewId="0">
      <pane xSplit="2" ySplit="3" topLeftCell="AN76" activePane="bottomRight" state="frozen"/>
      <selection pane="topRight" activeCell="C1" sqref="C1"/>
      <selection pane="bottomLeft" activeCell="A4" sqref="A4"/>
      <selection pane="bottomRight" activeCell="H69" sqref="H69"/>
    </sheetView>
  </sheetViews>
  <sheetFormatPr baseColWidth="10" defaultColWidth="10.83203125" defaultRowHeight="14"/>
  <cols>
    <col min="1" max="1" width="3.5" style="2" customWidth="1"/>
    <col min="2" max="2" width="40" style="3" customWidth="1"/>
    <col min="3" max="3" width="14.33203125" style="2" customWidth="1"/>
    <col min="4" max="9" width="11.6640625" style="2" bestFit="1" customWidth="1"/>
    <col min="10" max="81" width="10.83203125" style="2" customWidth="1"/>
    <col min="83" max="88" width="10.83203125" style="2"/>
    <col min="89" max="16384" width="10.83203125" style="1"/>
  </cols>
  <sheetData>
    <row r="1" spans="1:88">
      <c r="A1" s="71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72"/>
      <c r="BU1" s="72"/>
      <c r="BV1" s="72"/>
      <c r="BW1" s="72"/>
      <c r="BX1" s="72"/>
      <c r="BY1" s="72"/>
      <c r="BZ1" s="72"/>
      <c r="CA1" s="72"/>
      <c r="CB1" s="72"/>
      <c r="CC1" s="72"/>
      <c r="CE1" s="72"/>
      <c r="CF1" s="72"/>
      <c r="CG1" s="72"/>
      <c r="CH1" s="72"/>
      <c r="CI1" s="72"/>
      <c r="CJ1" s="72"/>
    </row>
    <row r="2" spans="1:88">
      <c r="A2" s="71"/>
      <c r="B2" s="74" t="s">
        <v>148</v>
      </c>
      <c r="C2" s="72"/>
      <c r="D2" s="220" t="s">
        <v>0</v>
      </c>
      <c r="E2" s="271" t="s">
        <v>0</v>
      </c>
      <c r="F2" s="272"/>
      <c r="G2" s="272"/>
      <c r="H2" s="272"/>
      <c r="I2" s="273"/>
      <c r="J2" s="73">
        <v>1</v>
      </c>
      <c r="K2" s="73">
        <v>2</v>
      </c>
      <c r="L2" s="73">
        <v>3</v>
      </c>
      <c r="M2" s="73">
        <v>4</v>
      </c>
      <c r="N2" s="73">
        <v>5</v>
      </c>
      <c r="O2" s="73">
        <v>6</v>
      </c>
      <c r="P2" s="73">
        <v>7</v>
      </c>
      <c r="Q2" s="73">
        <v>8</v>
      </c>
      <c r="R2" s="73">
        <v>9</v>
      </c>
      <c r="S2" s="73">
        <v>10</v>
      </c>
      <c r="T2" s="73">
        <v>11</v>
      </c>
      <c r="U2" s="73">
        <v>12</v>
      </c>
      <c r="V2" s="73">
        <v>1</v>
      </c>
      <c r="W2" s="73">
        <v>2</v>
      </c>
      <c r="X2" s="73">
        <v>3</v>
      </c>
      <c r="Y2" s="73">
        <v>4</v>
      </c>
      <c r="Z2" s="73">
        <v>5</v>
      </c>
      <c r="AA2" s="73">
        <v>6</v>
      </c>
      <c r="AB2" s="73">
        <v>7</v>
      </c>
      <c r="AC2" s="73">
        <v>8</v>
      </c>
      <c r="AD2" s="73">
        <v>9</v>
      </c>
      <c r="AE2" s="73">
        <v>10</v>
      </c>
      <c r="AF2" s="73">
        <v>11</v>
      </c>
      <c r="AG2" s="73">
        <v>12</v>
      </c>
      <c r="AH2" s="73">
        <v>1</v>
      </c>
      <c r="AI2" s="73">
        <v>2</v>
      </c>
      <c r="AJ2" s="73">
        <v>3</v>
      </c>
      <c r="AK2" s="73">
        <v>4</v>
      </c>
      <c r="AL2" s="73">
        <v>5</v>
      </c>
      <c r="AM2" s="73">
        <v>6</v>
      </c>
      <c r="AN2" s="73">
        <v>7</v>
      </c>
      <c r="AO2" s="73">
        <v>8</v>
      </c>
      <c r="AP2" s="73">
        <v>9</v>
      </c>
      <c r="AQ2" s="73">
        <v>10</v>
      </c>
      <c r="AR2" s="73">
        <v>11</v>
      </c>
      <c r="AS2" s="73">
        <v>12</v>
      </c>
      <c r="AT2" s="73">
        <v>1</v>
      </c>
      <c r="AU2" s="73">
        <v>2</v>
      </c>
      <c r="AV2" s="73">
        <v>3</v>
      </c>
      <c r="AW2" s="73">
        <v>4</v>
      </c>
      <c r="AX2" s="73">
        <v>5</v>
      </c>
      <c r="AY2" s="73">
        <v>6</v>
      </c>
      <c r="AZ2" s="73">
        <v>7</v>
      </c>
      <c r="BA2" s="73">
        <v>8</v>
      </c>
      <c r="BB2" s="73">
        <v>9</v>
      </c>
      <c r="BC2" s="73">
        <v>10</v>
      </c>
      <c r="BD2" s="73">
        <v>11</v>
      </c>
      <c r="BE2" s="73">
        <v>12</v>
      </c>
      <c r="BF2" s="73">
        <v>1</v>
      </c>
      <c r="BG2" s="73">
        <v>2</v>
      </c>
      <c r="BH2" s="73">
        <v>3</v>
      </c>
      <c r="BI2" s="73">
        <v>4</v>
      </c>
      <c r="BJ2" s="73">
        <v>5</v>
      </c>
      <c r="BK2" s="73">
        <v>6</v>
      </c>
      <c r="BL2" s="73">
        <v>7</v>
      </c>
      <c r="BM2" s="73">
        <v>8</v>
      </c>
      <c r="BN2" s="73">
        <v>9</v>
      </c>
      <c r="BO2" s="73">
        <v>10</v>
      </c>
      <c r="BP2" s="73">
        <v>11</v>
      </c>
      <c r="BQ2" s="73">
        <v>12</v>
      </c>
      <c r="BR2" s="73">
        <v>1</v>
      </c>
      <c r="BS2" s="73">
        <v>2</v>
      </c>
      <c r="BT2" s="73">
        <v>3</v>
      </c>
      <c r="BU2" s="73">
        <v>4</v>
      </c>
      <c r="BV2" s="73">
        <v>5</v>
      </c>
      <c r="BW2" s="73">
        <v>6</v>
      </c>
      <c r="BX2" s="73">
        <v>7</v>
      </c>
      <c r="BY2" s="73">
        <v>8</v>
      </c>
      <c r="BZ2" s="73">
        <v>9</v>
      </c>
      <c r="CA2" s="73">
        <v>10</v>
      </c>
      <c r="CB2" s="73">
        <v>11</v>
      </c>
      <c r="CC2" s="73">
        <v>12</v>
      </c>
      <c r="CE2" s="274" t="s">
        <v>169</v>
      </c>
      <c r="CF2" s="274"/>
      <c r="CG2" s="274"/>
      <c r="CH2" s="274"/>
      <c r="CI2" s="274"/>
      <c r="CJ2" s="274"/>
    </row>
    <row r="3" spans="1:88">
      <c r="A3" s="71"/>
      <c r="B3" s="70"/>
      <c r="C3" s="220" t="s">
        <v>22</v>
      </c>
      <c r="D3" s="219" t="s">
        <v>163</v>
      </c>
      <c r="E3" s="66" t="s">
        <v>164</v>
      </c>
      <c r="F3" s="66" t="s">
        <v>165</v>
      </c>
      <c r="G3" s="66" t="s">
        <v>166</v>
      </c>
      <c r="H3" s="66" t="s">
        <v>167</v>
      </c>
      <c r="I3" s="66" t="s">
        <v>168</v>
      </c>
      <c r="J3" s="69">
        <v>42736</v>
      </c>
      <c r="K3" s="68">
        <v>42767</v>
      </c>
      <c r="L3" s="68">
        <v>42795</v>
      </c>
      <c r="M3" s="68">
        <v>42826</v>
      </c>
      <c r="N3" s="68">
        <v>42856</v>
      </c>
      <c r="O3" s="68">
        <v>42887</v>
      </c>
      <c r="P3" s="68">
        <v>42917</v>
      </c>
      <c r="Q3" s="68">
        <v>42948</v>
      </c>
      <c r="R3" s="68">
        <v>42979</v>
      </c>
      <c r="S3" s="68">
        <v>43009</v>
      </c>
      <c r="T3" s="68">
        <v>43040</v>
      </c>
      <c r="U3" s="133">
        <v>43070</v>
      </c>
      <c r="V3" s="86">
        <v>43101</v>
      </c>
      <c r="W3" s="87">
        <v>43132</v>
      </c>
      <c r="X3" s="87">
        <v>43160</v>
      </c>
      <c r="Y3" s="87">
        <v>43191</v>
      </c>
      <c r="Z3" s="87">
        <v>43221</v>
      </c>
      <c r="AA3" s="87">
        <v>43252</v>
      </c>
      <c r="AB3" s="87">
        <v>43282</v>
      </c>
      <c r="AC3" s="87">
        <v>43313</v>
      </c>
      <c r="AD3" s="87">
        <v>43344</v>
      </c>
      <c r="AE3" s="87">
        <v>43374</v>
      </c>
      <c r="AF3" s="87">
        <v>43405</v>
      </c>
      <c r="AG3" s="134">
        <v>43435</v>
      </c>
      <c r="AH3" s="77">
        <v>43466</v>
      </c>
      <c r="AI3" s="78">
        <v>43497</v>
      </c>
      <c r="AJ3" s="78">
        <v>43525</v>
      </c>
      <c r="AK3" s="78">
        <v>43556</v>
      </c>
      <c r="AL3" s="78">
        <v>43586</v>
      </c>
      <c r="AM3" s="78">
        <v>43617</v>
      </c>
      <c r="AN3" s="78">
        <v>43647</v>
      </c>
      <c r="AO3" s="78">
        <v>43678</v>
      </c>
      <c r="AP3" s="78">
        <v>43709</v>
      </c>
      <c r="AQ3" s="78">
        <v>43739</v>
      </c>
      <c r="AR3" s="78">
        <v>43770</v>
      </c>
      <c r="AS3" s="78">
        <v>43800</v>
      </c>
      <c r="AT3" s="89">
        <v>43831</v>
      </c>
      <c r="AU3" s="90">
        <v>43862</v>
      </c>
      <c r="AV3" s="90">
        <v>43891</v>
      </c>
      <c r="AW3" s="90">
        <v>43922</v>
      </c>
      <c r="AX3" s="90">
        <v>43952</v>
      </c>
      <c r="AY3" s="90">
        <v>43983</v>
      </c>
      <c r="AZ3" s="90">
        <v>44013</v>
      </c>
      <c r="BA3" s="90">
        <v>44044</v>
      </c>
      <c r="BB3" s="90">
        <v>44075</v>
      </c>
      <c r="BC3" s="90">
        <v>44105</v>
      </c>
      <c r="BD3" s="90">
        <v>44136</v>
      </c>
      <c r="BE3" s="90">
        <v>44166</v>
      </c>
      <c r="BF3" s="164">
        <v>44197</v>
      </c>
      <c r="BG3" s="165">
        <v>44228</v>
      </c>
      <c r="BH3" s="165">
        <v>44256</v>
      </c>
      <c r="BI3" s="165">
        <v>44287</v>
      </c>
      <c r="BJ3" s="165">
        <v>44317</v>
      </c>
      <c r="BK3" s="165">
        <v>44348</v>
      </c>
      <c r="BL3" s="165">
        <v>44378</v>
      </c>
      <c r="BM3" s="165">
        <v>44409</v>
      </c>
      <c r="BN3" s="165">
        <v>44440</v>
      </c>
      <c r="BO3" s="165">
        <v>44470</v>
      </c>
      <c r="BP3" s="165">
        <v>44501</v>
      </c>
      <c r="BQ3" s="165">
        <v>44531</v>
      </c>
      <c r="BR3" s="69">
        <v>44562</v>
      </c>
      <c r="BS3" s="68">
        <v>44593</v>
      </c>
      <c r="BT3" s="68">
        <v>44621</v>
      </c>
      <c r="BU3" s="68">
        <v>44652</v>
      </c>
      <c r="BV3" s="68">
        <v>44682</v>
      </c>
      <c r="BW3" s="68">
        <v>44713</v>
      </c>
      <c r="BX3" s="68">
        <v>44743</v>
      </c>
      <c r="BY3" s="68">
        <v>44774</v>
      </c>
      <c r="BZ3" s="68">
        <v>44805</v>
      </c>
      <c r="CA3" s="68">
        <v>44835</v>
      </c>
      <c r="CB3" s="68">
        <v>44866</v>
      </c>
      <c r="CC3" s="133">
        <v>44896</v>
      </c>
      <c r="CE3" s="67" t="s">
        <v>23</v>
      </c>
      <c r="CF3" s="88" t="s">
        <v>24</v>
      </c>
      <c r="CG3" s="79" t="s">
        <v>25</v>
      </c>
      <c r="CH3" s="91" t="s">
        <v>40</v>
      </c>
      <c r="CI3" s="166" t="s">
        <v>58</v>
      </c>
      <c r="CJ3" s="67" t="s">
        <v>59</v>
      </c>
    </row>
    <row r="4" spans="1:88" s="4" customFormat="1">
      <c r="A4" s="17"/>
      <c r="B4" s="40" t="s">
        <v>21</v>
      </c>
      <c r="C4" s="223"/>
      <c r="D4" s="25"/>
      <c r="E4" s="18"/>
      <c r="F4" s="18"/>
      <c r="G4" s="18"/>
      <c r="H4" s="18"/>
      <c r="I4" s="18"/>
      <c r="J4" s="33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6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107"/>
      <c r="AI4" s="108"/>
      <c r="AJ4" s="108"/>
      <c r="AK4" s="108"/>
      <c r="AL4" s="108"/>
      <c r="AM4" s="108"/>
      <c r="AN4" s="108"/>
      <c r="AO4" s="108"/>
      <c r="AP4" s="108"/>
      <c r="AQ4" s="108"/>
      <c r="AR4" s="108"/>
      <c r="AS4" s="108"/>
      <c r="AT4" s="136"/>
      <c r="AU4" s="137"/>
      <c r="AV4" s="137"/>
      <c r="AW4" s="137"/>
      <c r="AX4" s="137"/>
      <c r="AY4" s="137"/>
      <c r="AZ4" s="137"/>
      <c r="BA4" s="137"/>
      <c r="BB4" s="137"/>
      <c r="BC4" s="137"/>
      <c r="BD4" s="137"/>
      <c r="BE4" s="137"/>
      <c r="BF4" s="167"/>
      <c r="BG4" s="168"/>
      <c r="BH4" s="168"/>
      <c r="BI4" s="168"/>
      <c r="BJ4" s="168"/>
      <c r="BK4" s="168"/>
      <c r="BL4" s="168"/>
      <c r="BM4" s="168"/>
      <c r="BN4" s="168"/>
      <c r="BO4" s="168"/>
      <c r="BP4" s="168"/>
      <c r="BQ4" s="168"/>
      <c r="BR4" s="33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208"/>
      <c r="CE4" s="31"/>
      <c r="CF4" s="34"/>
      <c r="CG4" s="109"/>
      <c r="CH4" s="138"/>
      <c r="CI4" s="169"/>
      <c r="CJ4" s="31"/>
    </row>
    <row r="5" spans="1:88" s="4" customFormat="1">
      <c r="A5" s="17"/>
      <c r="B5" s="37" t="s">
        <v>20</v>
      </c>
      <c r="C5" s="223"/>
      <c r="D5" s="25"/>
      <c r="E5" s="18"/>
      <c r="F5" s="18"/>
      <c r="G5" s="18"/>
      <c r="H5" s="18"/>
      <c r="I5" s="18"/>
      <c r="J5" s="33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6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107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36"/>
      <c r="AU5" s="137"/>
      <c r="AV5" s="137"/>
      <c r="AW5" s="137"/>
      <c r="AX5" s="137"/>
      <c r="AY5" s="137"/>
      <c r="AZ5" s="137"/>
      <c r="BA5" s="137"/>
      <c r="BB5" s="137"/>
      <c r="BC5" s="137"/>
      <c r="BD5" s="137"/>
      <c r="BE5" s="137"/>
      <c r="BF5" s="167"/>
      <c r="BG5" s="168"/>
      <c r="BH5" s="168"/>
      <c r="BI5" s="168"/>
      <c r="BJ5" s="168"/>
      <c r="BK5" s="168"/>
      <c r="BL5" s="168"/>
      <c r="BM5" s="168"/>
      <c r="BN5" s="168"/>
      <c r="BO5" s="168"/>
      <c r="BP5" s="168"/>
      <c r="BQ5" s="168"/>
      <c r="BR5" s="33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208"/>
      <c r="CE5" s="31"/>
      <c r="CF5" s="34"/>
      <c r="CG5" s="109"/>
      <c r="CH5" s="138"/>
      <c r="CI5" s="169"/>
      <c r="CJ5" s="31"/>
    </row>
    <row r="6" spans="1:88" s="4" customFormat="1">
      <c r="A6" s="17"/>
      <c r="B6" s="162" t="s">
        <v>47</v>
      </c>
      <c r="C6" s="223" t="s">
        <v>14</v>
      </c>
      <c r="D6" s="25" t="s">
        <v>13</v>
      </c>
      <c r="E6" s="18" t="s">
        <v>13</v>
      </c>
      <c r="F6" s="18" t="s">
        <v>13</v>
      </c>
      <c r="G6" s="18" t="s">
        <v>13</v>
      </c>
      <c r="H6" s="18" t="s">
        <v>13</v>
      </c>
      <c r="I6" s="18" t="s">
        <v>13</v>
      </c>
      <c r="J6" s="65">
        <v>0</v>
      </c>
      <c r="K6" s="64">
        <v>0</v>
      </c>
      <c r="L6" s="64">
        <v>0</v>
      </c>
      <c r="M6" s="64">
        <v>0</v>
      </c>
      <c r="N6" s="64">
        <v>0</v>
      </c>
      <c r="O6" s="64">
        <v>0</v>
      </c>
      <c r="P6" s="64">
        <v>0</v>
      </c>
      <c r="Q6" s="64">
        <v>2</v>
      </c>
      <c r="R6" s="64">
        <v>2</v>
      </c>
      <c r="S6" s="64">
        <v>2</v>
      </c>
      <c r="T6" s="64">
        <v>2</v>
      </c>
      <c r="U6" s="64">
        <v>2</v>
      </c>
      <c r="V6" s="135">
        <v>2</v>
      </c>
      <c r="W6" s="92">
        <v>2</v>
      </c>
      <c r="X6" s="92">
        <v>3</v>
      </c>
      <c r="Y6" s="92">
        <v>3</v>
      </c>
      <c r="Z6" s="92">
        <v>3</v>
      </c>
      <c r="AA6" s="92">
        <v>3</v>
      </c>
      <c r="AB6" s="92">
        <v>3</v>
      </c>
      <c r="AC6" s="92">
        <v>3</v>
      </c>
      <c r="AD6" s="92">
        <v>3</v>
      </c>
      <c r="AE6" s="92">
        <v>3</v>
      </c>
      <c r="AF6" s="92">
        <v>3</v>
      </c>
      <c r="AG6" s="92">
        <v>3</v>
      </c>
      <c r="AH6" s="132">
        <v>3</v>
      </c>
      <c r="AI6" s="110">
        <v>3</v>
      </c>
      <c r="AJ6" s="110">
        <v>5</v>
      </c>
      <c r="AK6" s="110">
        <v>5</v>
      </c>
      <c r="AL6" s="110">
        <v>5</v>
      </c>
      <c r="AM6" s="110">
        <v>5</v>
      </c>
      <c r="AN6" s="110">
        <v>5</v>
      </c>
      <c r="AO6" s="110">
        <v>5</v>
      </c>
      <c r="AP6" s="110">
        <v>5</v>
      </c>
      <c r="AQ6" s="110">
        <v>5</v>
      </c>
      <c r="AR6" s="110">
        <v>5</v>
      </c>
      <c r="AS6" s="110">
        <v>5</v>
      </c>
      <c r="AT6" s="139">
        <v>3</v>
      </c>
      <c r="AU6" s="140">
        <v>3</v>
      </c>
      <c r="AV6" s="140">
        <v>3</v>
      </c>
      <c r="AW6" s="140">
        <v>3</v>
      </c>
      <c r="AX6" s="140">
        <v>3</v>
      </c>
      <c r="AY6" s="140">
        <v>3</v>
      </c>
      <c r="AZ6" s="140">
        <v>3</v>
      </c>
      <c r="BA6" s="140">
        <v>3</v>
      </c>
      <c r="BB6" s="140">
        <v>3</v>
      </c>
      <c r="BC6" s="140">
        <v>3</v>
      </c>
      <c r="BD6" s="140">
        <v>3</v>
      </c>
      <c r="BE6" s="140">
        <v>3</v>
      </c>
      <c r="BF6" s="170">
        <v>3</v>
      </c>
      <c r="BG6" s="171">
        <v>3</v>
      </c>
      <c r="BH6" s="171">
        <v>3</v>
      </c>
      <c r="BI6" s="171">
        <v>3</v>
      </c>
      <c r="BJ6" s="171">
        <v>3</v>
      </c>
      <c r="BK6" s="171">
        <v>3</v>
      </c>
      <c r="BL6" s="171">
        <v>3</v>
      </c>
      <c r="BM6" s="171">
        <v>3</v>
      </c>
      <c r="BN6" s="171">
        <v>3</v>
      </c>
      <c r="BO6" s="171">
        <v>3</v>
      </c>
      <c r="BP6" s="171">
        <v>3</v>
      </c>
      <c r="BQ6" s="171">
        <v>3</v>
      </c>
      <c r="BR6" s="65">
        <v>4</v>
      </c>
      <c r="BS6" s="64">
        <v>4</v>
      </c>
      <c r="BT6" s="64">
        <v>4</v>
      </c>
      <c r="BU6" s="64">
        <v>4</v>
      </c>
      <c r="BV6" s="64">
        <v>4</v>
      </c>
      <c r="BW6" s="64">
        <v>4</v>
      </c>
      <c r="BX6" s="64">
        <v>4</v>
      </c>
      <c r="BY6" s="64">
        <v>4</v>
      </c>
      <c r="BZ6" s="64">
        <v>4</v>
      </c>
      <c r="CA6" s="64">
        <v>4</v>
      </c>
      <c r="CB6" s="64">
        <v>4</v>
      </c>
      <c r="CC6" s="209">
        <v>4</v>
      </c>
      <c r="CE6" s="19">
        <f t="shared" ref="CE6:CE13" si="0">U6</f>
        <v>2</v>
      </c>
      <c r="CF6" s="22">
        <f t="shared" ref="CF6:CF13" si="1">AG6</f>
        <v>3</v>
      </c>
      <c r="CG6" s="111">
        <f t="shared" ref="CG6:CG13" si="2">AS6</f>
        <v>5</v>
      </c>
      <c r="CH6" s="141">
        <f t="shared" ref="CH6:CH13" si="3">BE6</f>
        <v>3</v>
      </c>
      <c r="CI6" s="172">
        <f t="shared" ref="CI6:CI13" si="4">BQ6</f>
        <v>3</v>
      </c>
      <c r="CJ6" s="19">
        <f t="shared" ref="CJ6:CJ13" si="5">CC6</f>
        <v>4</v>
      </c>
    </row>
    <row r="7" spans="1:88" s="4" customFormat="1">
      <c r="A7" s="17"/>
      <c r="B7" s="162" t="s">
        <v>52</v>
      </c>
      <c r="C7" s="223" t="s">
        <v>14</v>
      </c>
      <c r="D7" s="25" t="s">
        <v>13</v>
      </c>
      <c r="E7" s="18" t="s">
        <v>13</v>
      </c>
      <c r="F7" s="18" t="s">
        <v>13</v>
      </c>
      <c r="G7" s="18" t="s">
        <v>13</v>
      </c>
      <c r="H7" s="18" t="s">
        <v>13</v>
      </c>
      <c r="I7" s="18" t="s">
        <v>13</v>
      </c>
      <c r="J7" s="59">
        <v>0</v>
      </c>
      <c r="K7" s="58">
        <v>0</v>
      </c>
      <c r="L7" s="58">
        <v>0</v>
      </c>
      <c r="M7" s="58">
        <v>0</v>
      </c>
      <c r="N7" s="58">
        <v>0</v>
      </c>
      <c r="O7" s="58">
        <v>0</v>
      </c>
      <c r="P7" s="58">
        <v>0</v>
      </c>
      <c r="Q7" s="58">
        <v>0</v>
      </c>
      <c r="R7" s="58">
        <v>0</v>
      </c>
      <c r="S7" s="58">
        <v>0</v>
      </c>
      <c r="T7" s="58">
        <v>0</v>
      </c>
      <c r="U7" s="58">
        <v>0</v>
      </c>
      <c r="V7" s="94">
        <v>1</v>
      </c>
      <c r="W7" s="93">
        <v>1</v>
      </c>
      <c r="X7" s="93">
        <v>1</v>
      </c>
      <c r="Y7" s="93">
        <v>1</v>
      </c>
      <c r="Z7" s="93">
        <v>1</v>
      </c>
      <c r="AA7" s="93">
        <v>1</v>
      </c>
      <c r="AB7" s="93">
        <v>1</v>
      </c>
      <c r="AC7" s="93">
        <v>1</v>
      </c>
      <c r="AD7" s="93">
        <v>1</v>
      </c>
      <c r="AE7" s="93">
        <v>1</v>
      </c>
      <c r="AF7" s="93">
        <v>1</v>
      </c>
      <c r="AG7" s="93">
        <v>1</v>
      </c>
      <c r="AH7" s="113">
        <v>1</v>
      </c>
      <c r="AI7" s="112">
        <v>1</v>
      </c>
      <c r="AJ7" s="112">
        <v>1</v>
      </c>
      <c r="AK7" s="112">
        <v>1</v>
      </c>
      <c r="AL7" s="112">
        <v>1</v>
      </c>
      <c r="AM7" s="112">
        <v>1</v>
      </c>
      <c r="AN7" s="112">
        <v>1</v>
      </c>
      <c r="AO7" s="112">
        <v>1</v>
      </c>
      <c r="AP7" s="112">
        <v>1</v>
      </c>
      <c r="AQ7" s="112">
        <v>1</v>
      </c>
      <c r="AR7" s="112">
        <v>1</v>
      </c>
      <c r="AS7" s="112">
        <v>1</v>
      </c>
      <c r="AT7" s="142">
        <v>2</v>
      </c>
      <c r="AU7" s="143">
        <v>2</v>
      </c>
      <c r="AV7" s="143">
        <v>2</v>
      </c>
      <c r="AW7" s="143">
        <v>2</v>
      </c>
      <c r="AX7" s="143">
        <v>2</v>
      </c>
      <c r="AY7" s="143">
        <v>2</v>
      </c>
      <c r="AZ7" s="143">
        <v>2</v>
      </c>
      <c r="BA7" s="143">
        <v>2</v>
      </c>
      <c r="BB7" s="143">
        <v>2</v>
      </c>
      <c r="BC7" s="143">
        <v>2</v>
      </c>
      <c r="BD7" s="143">
        <v>2</v>
      </c>
      <c r="BE7" s="143">
        <v>2</v>
      </c>
      <c r="BF7" s="173">
        <v>2</v>
      </c>
      <c r="BG7" s="174">
        <v>2</v>
      </c>
      <c r="BH7" s="174">
        <v>2</v>
      </c>
      <c r="BI7" s="174">
        <v>2</v>
      </c>
      <c r="BJ7" s="174">
        <v>2</v>
      </c>
      <c r="BK7" s="174">
        <v>2</v>
      </c>
      <c r="BL7" s="174">
        <v>2</v>
      </c>
      <c r="BM7" s="174">
        <v>2</v>
      </c>
      <c r="BN7" s="174">
        <v>2</v>
      </c>
      <c r="BO7" s="174">
        <v>2</v>
      </c>
      <c r="BP7" s="174">
        <v>2</v>
      </c>
      <c r="BQ7" s="174">
        <v>2</v>
      </c>
      <c r="BR7" s="59">
        <v>2</v>
      </c>
      <c r="BS7" s="58">
        <v>2</v>
      </c>
      <c r="BT7" s="58">
        <v>2</v>
      </c>
      <c r="BU7" s="58">
        <v>2</v>
      </c>
      <c r="BV7" s="58">
        <v>2</v>
      </c>
      <c r="BW7" s="58">
        <v>2</v>
      </c>
      <c r="BX7" s="58">
        <v>2</v>
      </c>
      <c r="BY7" s="58">
        <v>2</v>
      </c>
      <c r="BZ7" s="58">
        <v>2</v>
      </c>
      <c r="CA7" s="58">
        <v>2</v>
      </c>
      <c r="CB7" s="58">
        <v>2</v>
      </c>
      <c r="CC7" s="210">
        <v>2</v>
      </c>
      <c r="CE7" s="19">
        <f t="shared" si="0"/>
        <v>0</v>
      </c>
      <c r="CF7" s="22">
        <f t="shared" si="1"/>
        <v>1</v>
      </c>
      <c r="CG7" s="111">
        <f t="shared" si="2"/>
        <v>1</v>
      </c>
      <c r="CH7" s="141">
        <f t="shared" si="3"/>
        <v>2</v>
      </c>
      <c r="CI7" s="172">
        <f t="shared" si="4"/>
        <v>2</v>
      </c>
      <c r="CJ7" s="19">
        <f t="shared" si="5"/>
        <v>2</v>
      </c>
    </row>
    <row r="8" spans="1:88" s="4" customFormat="1">
      <c r="A8" s="17"/>
      <c r="B8" s="162" t="s">
        <v>15</v>
      </c>
      <c r="C8" s="223" t="s">
        <v>14</v>
      </c>
      <c r="D8" s="25" t="s">
        <v>13</v>
      </c>
      <c r="E8" s="18" t="s">
        <v>13</v>
      </c>
      <c r="F8" s="18" t="s">
        <v>13</v>
      </c>
      <c r="G8" s="18" t="s">
        <v>13</v>
      </c>
      <c r="H8" s="18" t="s">
        <v>13</v>
      </c>
      <c r="I8" s="18" t="s">
        <v>13</v>
      </c>
      <c r="J8" s="59">
        <v>0</v>
      </c>
      <c r="K8" s="58">
        <v>0</v>
      </c>
      <c r="L8" s="58">
        <v>0</v>
      </c>
      <c r="M8" s="58">
        <v>0</v>
      </c>
      <c r="N8" s="58">
        <v>0</v>
      </c>
      <c r="O8" s="58">
        <v>0</v>
      </c>
      <c r="P8" s="58">
        <v>0</v>
      </c>
      <c r="Q8" s="58">
        <v>0</v>
      </c>
      <c r="R8" s="58">
        <v>0</v>
      </c>
      <c r="S8" s="58">
        <v>0</v>
      </c>
      <c r="T8" s="58">
        <v>0</v>
      </c>
      <c r="U8" s="58">
        <v>0</v>
      </c>
      <c r="V8" s="94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113">
        <v>0</v>
      </c>
      <c r="AI8" s="112">
        <v>0</v>
      </c>
      <c r="AJ8" s="112">
        <v>0</v>
      </c>
      <c r="AK8" s="112">
        <v>0</v>
      </c>
      <c r="AL8" s="112">
        <v>0</v>
      </c>
      <c r="AM8" s="112">
        <v>0</v>
      </c>
      <c r="AN8" s="112">
        <v>0</v>
      </c>
      <c r="AO8" s="112">
        <v>0</v>
      </c>
      <c r="AP8" s="112">
        <v>0</v>
      </c>
      <c r="AQ8" s="112">
        <v>0</v>
      </c>
      <c r="AR8" s="112">
        <v>0</v>
      </c>
      <c r="AS8" s="112">
        <v>0</v>
      </c>
      <c r="AT8" s="142">
        <v>0</v>
      </c>
      <c r="AU8" s="143">
        <v>0</v>
      </c>
      <c r="AV8" s="143">
        <v>0</v>
      </c>
      <c r="AW8" s="143">
        <v>0</v>
      </c>
      <c r="AX8" s="143">
        <v>0</v>
      </c>
      <c r="AY8" s="143">
        <v>0</v>
      </c>
      <c r="AZ8" s="143">
        <v>0</v>
      </c>
      <c r="BA8" s="143">
        <v>0</v>
      </c>
      <c r="BB8" s="143">
        <v>0</v>
      </c>
      <c r="BC8" s="143">
        <v>0</v>
      </c>
      <c r="BD8" s="143">
        <v>0</v>
      </c>
      <c r="BE8" s="143">
        <v>0</v>
      </c>
      <c r="BF8" s="173">
        <v>0</v>
      </c>
      <c r="BG8" s="174">
        <v>0</v>
      </c>
      <c r="BH8" s="174">
        <v>0</v>
      </c>
      <c r="BI8" s="174">
        <v>0</v>
      </c>
      <c r="BJ8" s="174">
        <v>0</v>
      </c>
      <c r="BK8" s="174">
        <v>0</v>
      </c>
      <c r="BL8" s="174">
        <v>0</v>
      </c>
      <c r="BM8" s="174">
        <v>0</v>
      </c>
      <c r="BN8" s="174">
        <v>0</v>
      </c>
      <c r="BO8" s="174">
        <v>0</v>
      </c>
      <c r="BP8" s="174">
        <v>0</v>
      </c>
      <c r="BQ8" s="174">
        <v>0</v>
      </c>
      <c r="BR8" s="59">
        <v>0</v>
      </c>
      <c r="BS8" s="58">
        <v>0</v>
      </c>
      <c r="BT8" s="58">
        <v>0</v>
      </c>
      <c r="BU8" s="58">
        <v>0</v>
      </c>
      <c r="BV8" s="58">
        <v>0</v>
      </c>
      <c r="BW8" s="58">
        <v>0</v>
      </c>
      <c r="BX8" s="58">
        <v>0</v>
      </c>
      <c r="BY8" s="58">
        <v>0</v>
      </c>
      <c r="BZ8" s="58">
        <v>0</v>
      </c>
      <c r="CA8" s="58">
        <v>0</v>
      </c>
      <c r="CB8" s="58">
        <v>0</v>
      </c>
      <c r="CC8" s="210">
        <v>0</v>
      </c>
      <c r="CE8" s="19">
        <f t="shared" si="0"/>
        <v>0</v>
      </c>
      <c r="CF8" s="22">
        <f t="shared" si="1"/>
        <v>0</v>
      </c>
      <c r="CG8" s="111">
        <f t="shared" si="2"/>
        <v>0</v>
      </c>
      <c r="CH8" s="141">
        <f t="shared" si="3"/>
        <v>0</v>
      </c>
      <c r="CI8" s="172">
        <f t="shared" si="4"/>
        <v>0</v>
      </c>
      <c r="CJ8" s="19">
        <f t="shared" si="5"/>
        <v>0</v>
      </c>
    </row>
    <row r="9" spans="1:88" s="4" customFormat="1">
      <c r="A9" s="17"/>
      <c r="B9" s="162" t="s">
        <v>15</v>
      </c>
      <c r="C9" s="223" t="s">
        <v>14</v>
      </c>
      <c r="D9" s="25" t="s">
        <v>13</v>
      </c>
      <c r="E9" s="18" t="s">
        <v>13</v>
      </c>
      <c r="F9" s="18" t="s">
        <v>13</v>
      </c>
      <c r="G9" s="18" t="s">
        <v>13</v>
      </c>
      <c r="H9" s="18" t="s">
        <v>13</v>
      </c>
      <c r="I9" s="18" t="s">
        <v>13</v>
      </c>
      <c r="J9" s="59">
        <v>0</v>
      </c>
      <c r="K9" s="58">
        <v>0</v>
      </c>
      <c r="L9" s="58">
        <v>0</v>
      </c>
      <c r="M9" s="58">
        <v>0</v>
      </c>
      <c r="N9" s="58">
        <v>0</v>
      </c>
      <c r="O9" s="58">
        <v>0</v>
      </c>
      <c r="P9" s="58">
        <v>0</v>
      </c>
      <c r="Q9" s="58">
        <v>0</v>
      </c>
      <c r="R9" s="58">
        <v>0</v>
      </c>
      <c r="S9" s="58">
        <v>0</v>
      </c>
      <c r="T9" s="58">
        <v>0</v>
      </c>
      <c r="U9" s="58">
        <v>0</v>
      </c>
      <c r="V9" s="94">
        <v>0</v>
      </c>
      <c r="W9" s="93">
        <v>0</v>
      </c>
      <c r="X9" s="93">
        <v>0</v>
      </c>
      <c r="Y9" s="93">
        <v>0</v>
      </c>
      <c r="Z9" s="93">
        <v>0</v>
      </c>
      <c r="AA9" s="93">
        <v>0</v>
      </c>
      <c r="AB9" s="93">
        <v>0</v>
      </c>
      <c r="AC9" s="93">
        <v>0</v>
      </c>
      <c r="AD9" s="93">
        <v>0</v>
      </c>
      <c r="AE9" s="93">
        <v>0</v>
      </c>
      <c r="AF9" s="93">
        <v>0</v>
      </c>
      <c r="AG9" s="93">
        <v>0</v>
      </c>
      <c r="AH9" s="113">
        <v>0</v>
      </c>
      <c r="AI9" s="112">
        <v>0</v>
      </c>
      <c r="AJ9" s="112">
        <v>0</v>
      </c>
      <c r="AK9" s="112">
        <v>0</v>
      </c>
      <c r="AL9" s="112">
        <v>0</v>
      </c>
      <c r="AM9" s="112">
        <v>0</v>
      </c>
      <c r="AN9" s="112">
        <v>0</v>
      </c>
      <c r="AO9" s="112">
        <v>0</v>
      </c>
      <c r="AP9" s="112">
        <v>0</v>
      </c>
      <c r="AQ9" s="112">
        <v>0</v>
      </c>
      <c r="AR9" s="112">
        <v>0</v>
      </c>
      <c r="AS9" s="112">
        <v>0</v>
      </c>
      <c r="AT9" s="142">
        <v>0</v>
      </c>
      <c r="AU9" s="143">
        <v>0</v>
      </c>
      <c r="AV9" s="143">
        <v>0</v>
      </c>
      <c r="AW9" s="143">
        <v>0</v>
      </c>
      <c r="AX9" s="143">
        <v>0</v>
      </c>
      <c r="AY9" s="143">
        <v>0</v>
      </c>
      <c r="AZ9" s="143">
        <v>0</v>
      </c>
      <c r="BA9" s="143">
        <v>0</v>
      </c>
      <c r="BB9" s="143">
        <v>0</v>
      </c>
      <c r="BC9" s="143">
        <v>0</v>
      </c>
      <c r="BD9" s="143">
        <v>0</v>
      </c>
      <c r="BE9" s="143">
        <v>0</v>
      </c>
      <c r="BF9" s="173">
        <v>0</v>
      </c>
      <c r="BG9" s="174">
        <v>0</v>
      </c>
      <c r="BH9" s="174">
        <v>0</v>
      </c>
      <c r="BI9" s="174">
        <v>0</v>
      </c>
      <c r="BJ9" s="174">
        <v>0</v>
      </c>
      <c r="BK9" s="174">
        <v>0</v>
      </c>
      <c r="BL9" s="174">
        <v>0</v>
      </c>
      <c r="BM9" s="174">
        <v>0</v>
      </c>
      <c r="BN9" s="174">
        <v>0</v>
      </c>
      <c r="BO9" s="174">
        <v>0</v>
      </c>
      <c r="BP9" s="174">
        <v>0</v>
      </c>
      <c r="BQ9" s="174">
        <v>0</v>
      </c>
      <c r="BR9" s="59">
        <v>0</v>
      </c>
      <c r="BS9" s="58">
        <v>0</v>
      </c>
      <c r="BT9" s="58">
        <v>0</v>
      </c>
      <c r="BU9" s="58">
        <v>0</v>
      </c>
      <c r="BV9" s="58">
        <v>0</v>
      </c>
      <c r="BW9" s="58">
        <v>0</v>
      </c>
      <c r="BX9" s="58">
        <v>0</v>
      </c>
      <c r="BY9" s="58">
        <v>0</v>
      </c>
      <c r="BZ9" s="58">
        <v>0</v>
      </c>
      <c r="CA9" s="58">
        <v>0</v>
      </c>
      <c r="CB9" s="58">
        <v>0</v>
      </c>
      <c r="CC9" s="210">
        <v>0</v>
      </c>
      <c r="CE9" s="19">
        <f t="shared" si="0"/>
        <v>0</v>
      </c>
      <c r="CF9" s="22">
        <f t="shared" si="1"/>
        <v>0</v>
      </c>
      <c r="CG9" s="111">
        <f t="shared" si="2"/>
        <v>0</v>
      </c>
      <c r="CH9" s="141">
        <f t="shared" si="3"/>
        <v>0</v>
      </c>
      <c r="CI9" s="172">
        <f t="shared" si="4"/>
        <v>0</v>
      </c>
      <c r="CJ9" s="19">
        <f t="shared" si="5"/>
        <v>0</v>
      </c>
    </row>
    <row r="10" spans="1:88" s="4" customFormat="1">
      <c r="A10" s="17"/>
      <c r="B10" s="162" t="s">
        <v>15</v>
      </c>
      <c r="C10" s="223" t="s">
        <v>14</v>
      </c>
      <c r="D10" s="25" t="s">
        <v>13</v>
      </c>
      <c r="E10" s="18" t="s">
        <v>13</v>
      </c>
      <c r="F10" s="18" t="s">
        <v>13</v>
      </c>
      <c r="G10" s="18" t="s">
        <v>13</v>
      </c>
      <c r="H10" s="18" t="s">
        <v>13</v>
      </c>
      <c r="I10" s="18" t="s">
        <v>13</v>
      </c>
      <c r="J10" s="59">
        <v>0</v>
      </c>
      <c r="K10" s="58">
        <v>0</v>
      </c>
      <c r="L10" s="58">
        <v>0</v>
      </c>
      <c r="M10" s="58">
        <v>0</v>
      </c>
      <c r="N10" s="58">
        <v>0</v>
      </c>
      <c r="O10" s="58">
        <v>0</v>
      </c>
      <c r="P10" s="58">
        <v>0</v>
      </c>
      <c r="Q10" s="58">
        <v>0</v>
      </c>
      <c r="R10" s="58">
        <v>0</v>
      </c>
      <c r="S10" s="58">
        <v>0</v>
      </c>
      <c r="T10" s="58">
        <v>0</v>
      </c>
      <c r="U10" s="58">
        <v>0</v>
      </c>
      <c r="V10" s="94">
        <v>0</v>
      </c>
      <c r="W10" s="93">
        <v>0</v>
      </c>
      <c r="X10" s="93">
        <v>0</v>
      </c>
      <c r="Y10" s="93">
        <v>0</v>
      </c>
      <c r="Z10" s="93">
        <v>0</v>
      </c>
      <c r="AA10" s="93">
        <v>0</v>
      </c>
      <c r="AB10" s="93">
        <v>0</v>
      </c>
      <c r="AC10" s="93">
        <v>0</v>
      </c>
      <c r="AD10" s="93">
        <v>0</v>
      </c>
      <c r="AE10" s="93">
        <v>0</v>
      </c>
      <c r="AF10" s="93">
        <v>0</v>
      </c>
      <c r="AG10" s="93">
        <v>0</v>
      </c>
      <c r="AH10" s="113">
        <v>0</v>
      </c>
      <c r="AI10" s="112">
        <v>0</v>
      </c>
      <c r="AJ10" s="112">
        <v>0</v>
      </c>
      <c r="AK10" s="112">
        <v>0</v>
      </c>
      <c r="AL10" s="112">
        <v>0</v>
      </c>
      <c r="AM10" s="112">
        <v>0</v>
      </c>
      <c r="AN10" s="112">
        <v>0</v>
      </c>
      <c r="AO10" s="112">
        <v>0</v>
      </c>
      <c r="AP10" s="112">
        <v>0</v>
      </c>
      <c r="AQ10" s="112">
        <v>0</v>
      </c>
      <c r="AR10" s="112">
        <v>0</v>
      </c>
      <c r="AS10" s="112">
        <v>0</v>
      </c>
      <c r="AT10" s="142">
        <v>0</v>
      </c>
      <c r="AU10" s="143">
        <v>0</v>
      </c>
      <c r="AV10" s="143">
        <v>0</v>
      </c>
      <c r="AW10" s="143">
        <v>0</v>
      </c>
      <c r="AX10" s="143">
        <v>0</v>
      </c>
      <c r="AY10" s="143">
        <v>0</v>
      </c>
      <c r="AZ10" s="143">
        <v>0</v>
      </c>
      <c r="BA10" s="143">
        <v>0</v>
      </c>
      <c r="BB10" s="143">
        <v>0</v>
      </c>
      <c r="BC10" s="143">
        <v>0</v>
      </c>
      <c r="BD10" s="143">
        <v>0</v>
      </c>
      <c r="BE10" s="143">
        <v>0</v>
      </c>
      <c r="BF10" s="173">
        <v>0</v>
      </c>
      <c r="BG10" s="174">
        <v>0</v>
      </c>
      <c r="BH10" s="174">
        <v>0</v>
      </c>
      <c r="BI10" s="174">
        <v>0</v>
      </c>
      <c r="BJ10" s="174">
        <v>0</v>
      </c>
      <c r="BK10" s="174">
        <v>0</v>
      </c>
      <c r="BL10" s="174">
        <v>0</v>
      </c>
      <c r="BM10" s="174">
        <v>0</v>
      </c>
      <c r="BN10" s="174">
        <v>0</v>
      </c>
      <c r="BO10" s="174">
        <v>0</v>
      </c>
      <c r="BP10" s="174">
        <v>0</v>
      </c>
      <c r="BQ10" s="174">
        <v>0</v>
      </c>
      <c r="BR10" s="59">
        <v>0</v>
      </c>
      <c r="BS10" s="58">
        <v>0</v>
      </c>
      <c r="BT10" s="58">
        <v>0</v>
      </c>
      <c r="BU10" s="58">
        <v>0</v>
      </c>
      <c r="BV10" s="58">
        <v>0</v>
      </c>
      <c r="BW10" s="58">
        <v>0</v>
      </c>
      <c r="BX10" s="58">
        <v>0</v>
      </c>
      <c r="BY10" s="58">
        <v>0</v>
      </c>
      <c r="BZ10" s="58">
        <v>0</v>
      </c>
      <c r="CA10" s="58">
        <v>0</v>
      </c>
      <c r="CB10" s="58">
        <v>0</v>
      </c>
      <c r="CC10" s="210">
        <v>0</v>
      </c>
      <c r="CE10" s="19">
        <f t="shared" si="0"/>
        <v>0</v>
      </c>
      <c r="CF10" s="22">
        <f t="shared" si="1"/>
        <v>0</v>
      </c>
      <c r="CG10" s="111">
        <f t="shared" si="2"/>
        <v>0</v>
      </c>
      <c r="CH10" s="141">
        <f t="shared" si="3"/>
        <v>0</v>
      </c>
      <c r="CI10" s="172">
        <f t="shared" si="4"/>
        <v>0</v>
      </c>
      <c r="CJ10" s="19">
        <f t="shared" si="5"/>
        <v>0</v>
      </c>
    </row>
    <row r="11" spans="1:88" s="4" customFormat="1">
      <c r="A11" s="17"/>
      <c r="B11" s="162" t="s">
        <v>15</v>
      </c>
      <c r="C11" s="223" t="s">
        <v>14</v>
      </c>
      <c r="D11" s="25" t="s">
        <v>13</v>
      </c>
      <c r="E11" s="18" t="s">
        <v>13</v>
      </c>
      <c r="F11" s="18" t="s">
        <v>13</v>
      </c>
      <c r="G11" s="18" t="s">
        <v>13</v>
      </c>
      <c r="H11" s="18" t="s">
        <v>13</v>
      </c>
      <c r="I11" s="18" t="s">
        <v>13</v>
      </c>
      <c r="J11" s="59">
        <v>0</v>
      </c>
      <c r="K11" s="58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94">
        <v>0</v>
      </c>
      <c r="W11" s="93">
        <v>0</v>
      </c>
      <c r="X11" s="93">
        <v>0</v>
      </c>
      <c r="Y11" s="93">
        <v>0</v>
      </c>
      <c r="Z11" s="93">
        <v>0</v>
      </c>
      <c r="AA11" s="93">
        <v>0</v>
      </c>
      <c r="AB11" s="93">
        <v>0</v>
      </c>
      <c r="AC11" s="93">
        <v>0</v>
      </c>
      <c r="AD11" s="93">
        <v>0</v>
      </c>
      <c r="AE11" s="93">
        <v>0</v>
      </c>
      <c r="AF11" s="93">
        <v>0</v>
      </c>
      <c r="AG11" s="93">
        <v>0</v>
      </c>
      <c r="AH11" s="113">
        <v>0</v>
      </c>
      <c r="AI11" s="112">
        <v>0</v>
      </c>
      <c r="AJ11" s="112">
        <v>0</v>
      </c>
      <c r="AK11" s="112">
        <v>0</v>
      </c>
      <c r="AL11" s="112">
        <v>0</v>
      </c>
      <c r="AM11" s="112">
        <v>0</v>
      </c>
      <c r="AN11" s="112">
        <v>0</v>
      </c>
      <c r="AO11" s="112">
        <v>0</v>
      </c>
      <c r="AP11" s="112">
        <v>0</v>
      </c>
      <c r="AQ11" s="112">
        <v>0</v>
      </c>
      <c r="AR11" s="112">
        <v>0</v>
      </c>
      <c r="AS11" s="112">
        <v>0</v>
      </c>
      <c r="AT11" s="142">
        <v>0</v>
      </c>
      <c r="AU11" s="143">
        <v>0</v>
      </c>
      <c r="AV11" s="143">
        <v>0</v>
      </c>
      <c r="AW11" s="143">
        <v>0</v>
      </c>
      <c r="AX11" s="143">
        <v>0</v>
      </c>
      <c r="AY11" s="143">
        <v>0</v>
      </c>
      <c r="AZ11" s="143">
        <v>0</v>
      </c>
      <c r="BA11" s="143">
        <v>0</v>
      </c>
      <c r="BB11" s="143">
        <v>0</v>
      </c>
      <c r="BC11" s="143">
        <v>0</v>
      </c>
      <c r="BD11" s="143">
        <v>0</v>
      </c>
      <c r="BE11" s="143">
        <v>0</v>
      </c>
      <c r="BF11" s="173">
        <v>0</v>
      </c>
      <c r="BG11" s="174">
        <v>0</v>
      </c>
      <c r="BH11" s="174">
        <v>0</v>
      </c>
      <c r="BI11" s="174">
        <v>0</v>
      </c>
      <c r="BJ11" s="174">
        <v>0</v>
      </c>
      <c r="BK11" s="174">
        <v>0</v>
      </c>
      <c r="BL11" s="174">
        <v>0</v>
      </c>
      <c r="BM11" s="174">
        <v>0</v>
      </c>
      <c r="BN11" s="174">
        <v>0</v>
      </c>
      <c r="BO11" s="174">
        <v>0</v>
      </c>
      <c r="BP11" s="174">
        <v>0</v>
      </c>
      <c r="BQ11" s="174">
        <v>0</v>
      </c>
      <c r="BR11" s="59">
        <v>0</v>
      </c>
      <c r="BS11" s="58">
        <v>0</v>
      </c>
      <c r="BT11" s="58">
        <v>0</v>
      </c>
      <c r="BU11" s="58">
        <v>0</v>
      </c>
      <c r="BV11" s="58">
        <v>0</v>
      </c>
      <c r="BW11" s="58">
        <v>0</v>
      </c>
      <c r="BX11" s="58">
        <v>0</v>
      </c>
      <c r="BY11" s="58">
        <v>0</v>
      </c>
      <c r="BZ11" s="58">
        <v>0</v>
      </c>
      <c r="CA11" s="58">
        <v>0</v>
      </c>
      <c r="CB11" s="58">
        <v>0</v>
      </c>
      <c r="CC11" s="210">
        <v>0</v>
      </c>
      <c r="CE11" s="19">
        <f t="shared" si="0"/>
        <v>0</v>
      </c>
      <c r="CF11" s="22">
        <f t="shared" si="1"/>
        <v>0</v>
      </c>
      <c r="CG11" s="111">
        <f t="shared" si="2"/>
        <v>0</v>
      </c>
      <c r="CH11" s="141">
        <f t="shared" si="3"/>
        <v>0</v>
      </c>
      <c r="CI11" s="172">
        <f t="shared" si="4"/>
        <v>0</v>
      </c>
      <c r="CJ11" s="19">
        <f t="shared" si="5"/>
        <v>0</v>
      </c>
    </row>
    <row r="12" spans="1:88" s="4" customFormat="1">
      <c r="A12" s="17"/>
      <c r="B12" s="162" t="s">
        <v>15</v>
      </c>
      <c r="C12" s="223" t="s">
        <v>14</v>
      </c>
      <c r="D12" s="25" t="s">
        <v>13</v>
      </c>
      <c r="E12" s="18" t="s">
        <v>13</v>
      </c>
      <c r="F12" s="18" t="s">
        <v>13</v>
      </c>
      <c r="G12" s="18" t="s">
        <v>13</v>
      </c>
      <c r="H12" s="18" t="s">
        <v>13</v>
      </c>
      <c r="I12" s="18" t="s">
        <v>13</v>
      </c>
      <c r="J12" s="59">
        <v>0</v>
      </c>
      <c r="K12" s="58">
        <v>0</v>
      </c>
      <c r="L12" s="58">
        <v>0</v>
      </c>
      <c r="M12" s="58">
        <v>0</v>
      </c>
      <c r="N12" s="58">
        <v>0</v>
      </c>
      <c r="O12" s="58">
        <v>0</v>
      </c>
      <c r="P12" s="58">
        <v>0</v>
      </c>
      <c r="Q12" s="58">
        <v>0</v>
      </c>
      <c r="R12" s="58">
        <v>0</v>
      </c>
      <c r="S12" s="58">
        <v>0</v>
      </c>
      <c r="T12" s="58">
        <v>0</v>
      </c>
      <c r="U12" s="58">
        <v>0</v>
      </c>
      <c r="V12" s="94">
        <v>0</v>
      </c>
      <c r="W12" s="93">
        <v>0</v>
      </c>
      <c r="X12" s="93">
        <v>0</v>
      </c>
      <c r="Y12" s="93">
        <v>0</v>
      </c>
      <c r="Z12" s="93">
        <v>0</v>
      </c>
      <c r="AA12" s="93">
        <v>0</v>
      </c>
      <c r="AB12" s="93">
        <v>0</v>
      </c>
      <c r="AC12" s="93">
        <v>0</v>
      </c>
      <c r="AD12" s="93">
        <v>0</v>
      </c>
      <c r="AE12" s="93">
        <v>0</v>
      </c>
      <c r="AF12" s="93">
        <v>0</v>
      </c>
      <c r="AG12" s="93">
        <v>0</v>
      </c>
      <c r="AH12" s="113">
        <v>0</v>
      </c>
      <c r="AI12" s="112">
        <v>0</v>
      </c>
      <c r="AJ12" s="112">
        <v>0</v>
      </c>
      <c r="AK12" s="112">
        <v>0</v>
      </c>
      <c r="AL12" s="112">
        <v>0</v>
      </c>
      <c r="AM12" s="112">
        <v>0</v>
      </c>
      <c r="AN12" s="112">
        <v>0</v>
      </c>
      <c r="AO12" s="112">
        <v>0</v>
      </c>
      <c r="AP12" s="112">
        <v>0</v>
      </c>
      <c r="AQ12" s="112">
        <v>0</v>
      </c>
      <c r="AR12" s="112">
        <v>0</v>
      </c>
      <c r="AS12" s="112">
        <v>0</v>
      </c>
      <c r="AT12" s="142">
        <v>0</v>
      </c>
      <c r="AU12" s="143">
        <v>0</v>
      </c>
      <c r="AV12" s="143">
        <v>0</v>
      </c>
      <c r="AW12" s="143">
        <v>0</v>
      </c>
      <c r="AX12" s="143">
        <v>0</v>
      </c>
      <c r="AY12" s="143">
        <v>0</v>
      </c>
      <c r="AZ12" s="143">
        <v>0</v>
      </c>
      <c r="BA12" s="143">
        <v>0</v>
      </c>
      <c r="BB12" s="143">
        <v>0</v>
      </c>
      <c r="BC12" s="143">
        <v>0</v>
      </c>
      <c r="BD12" s="143">
        <v>0</v>
      </c>
      <c r="BE12" s="143">
        <v>0</v>
      </c>
      <c r="BF12" s="173">
        <v>0</v>
      </c>
      <c r="BG12" s="174">
        <v>0</v>
      </c>
      <c r="BH12" s="174">
        <v>0</v>
      </c>
      <c r="BI12" s="174">
        <v>0</v>
      </c>
      <c r="BJ12" s="174">
        <v>0</v>
      </c>
      <c r="BK12" s="174">
        <v>0</v>
      </c>
      <c r="BL12" s="174">
        <v>0</v>
      </c>
      <c r="BM12" s="174">
        <v>0</v>
      </c>
      <c r="BN12" s="174">
        <v>0</v>
      </c>
      <c r="BO12" s="174">
        <v>0</v>
      </c>
      <c r="BP12" s="174">
        <v>0</v>
      </c>
      <c r="BQ12" s="174">
        <v>0</v>
      </c>
      <c r="BR12" s="59">
        <v>0</v>
      </c>
      <c r="BS12" s="58">
        <v>0</v>
      </c>
      <c r="BT12" s="58">
        <v>0</v>
      </c>
      <c r="BU12" s="58">
        <v>0</v>
      </c>
      <c r="BV12" s="58">
        <v>0</v>
      </c>
      <c r="BW12" s="58">
        <v>0</v>
      </c>
      <c r="BX12" s="58">
        <v>0</v>
      </c>
      <c r="BY12" s="58">
        <v>0</v>
      </c>
      <c r="BZ12" s="58">
        <v>0</v>
      </c>
      <c r="CA12" s="58">
        <v>0</v>
      </c>
      <c r="CB12" s="58">
        <v>0</v>
      </c>
      <c r="CC12" s="210">
        <v>0</v>
      </c>
      <c r="CE12" s="19">
        <f t="shared" si="0"/>
        <v>0</v>
      </c>
      <c r="CF12" s="22">
        <f t="shared" si="1"/>
        <v>0</v>
      </c>
      <c r="CG12" s="111">
        <f t="shared" si="2"/>
        <v>0</v>
      </c>
      <c r="CH12" s="141">
        <f t="shared" si="3"/>
        <v>0</v>
      </c>
      <c r="CI12" s="172">
        <f t="shared" si="4"/>
        <v>0</v>
      </c>
      <c r="CJ12" s="19">
        <f t="shared" si="5"/>
        <v>0</v>
      </c>
    </row>
    <row r="13" spans="1:88" s="4" customFormat="1">
      <c r="A13" s="17"/>
      <c r="B13" s="16" t="s">
        <v>19</v>
      </c>
      <c r="C13" s="221"/>
      <c r="D13" s="14"/>
      <c r="E13" s="28"/>
      <c r="F13" s="28"/>
      <c r="G13" s="28"/>
      <c r="H13" s="28"/>
      <c r="I13" s="28"/>
      <c r="J13" s="10">
        <f t="shared" ref="J13:U13" si="6">SUM(J6:J12)</f>
        <v>0</v>
      </c>
      <c r="K13" s="9">
        <f t="shared" si="6"/>
        <v>0</v>
      </c>
      <c r="L13" s="9">
        <f t="shared" si="6"/>
        <v>0</v>
      </c>
      <c r="M13" s="9">
        <f t="shared" si="6"/>
        <v>0</v>
      </c>
      <c r="N13" s="9">
        <f t="shared" si="6"/>
        <v>0</v>
      </c>
      <c r="O13" s="9">
        <f t="shared" si="6"/>
        <v>0</v>
      </c>
      <c r="P13" s="9">
        <f t="shared" si="6"/>
        <v>0</v>
      </c>
      <c r="Q13" s="9">
        <f t="shared" si="6"/>
        <v>2</v>
      </c>
      <c r="R13" s="9">
        <f t="shared" si="6"/>
        <v>2</v>
      </c>
      <c r="S13" s="9">
        <f t="shared" si="6"/>
        <v>2</v>
      </c>
      <c r="T13" s="9">
        <f t="shared" si="6"/>
        <v>2</v>
      </c>
      <c r="U13" s="9">
        <f t="shared" si="6"/>
        <v>2</v>
      </c>
      <c r="V13" s="13">
        <f t="shared" ref="V13:AG13" si="7">SUM(V6:V12)</f>
        <v>3</v>
      </c>
      <c r="W13" s="12">
        <f t="shared" si="7"/>
        <v>3</v>
      </c>
      <c r="X13" s="12">
        <f t="shared" si="7"/>
        <v>4</v>
      </c>
      <c r="Y13" s="12">
        <f t="shared" si="7"/>
        <v>4</v>
      </c>
      <c r="Z13" s="12">
        <f t="shared" si="7"/>
        <v>4</v>
      </c>
      <c r="AA13" s="12">
        <f t="shared" si="7"/>
        <v>4</v>
      </c>
      <c r="AB13" s="12">
        <f t="shared" si="7"/>
        <v>4</v>
      </c>
      <c r="AC13" s="12">
        <f t="shared" si="7"/>
        <v>4</v>
      </c>
      <c r="AD13" s="12">
        <f t="shared" si="7"/>
        <v>4</v>
      </c>
      <c r="AE13" s="12">
        <f t="shared" si="7"/>
        <v>4</v>
      </c>
      <c r="AF13" s="12">
        <f t="shared" si="7"/>
        <v>4</v>
      </c>
      <c r="AG13" s="12">
        <f t="shared" si="7"/>
        <v>4</v>
      </c>
      <c r="AH13" s="114">
        <f t="shared" ref="AH13:AS13" si="8">SUM(AH6:AH12)</f>
        <v>4</v>
      </c>
      <c r="AI13" s="115">
        <f t="shared" si="8"/>
        <v>4</v>
      </c>
      <c r="AJ13" s="115">
        <f t="shared" si="8"/>
        <v>6</v>
      </c>
      <c r="AK13" s="115">
        <f t="shared" si="8"/>
        <v>6</v>
      </c>
      <c r="AL13" s="115">
        <f t="shared" si="8"/>
        <v>6</v>
      </c>
      <c r="AM13" s="115">
        <f t="shared" si="8"/>
        <v>6</v>
      </c>
      <c r="AN13" s="115">
        <f t="shared" si="8"/>
        <v>6</v>
      </c>
      <c r="AO13" s="115">
        <f t="shared" si="8"/>
        <v>6</v>
      </c>
      <c r="AP13" s="115">
        <f t="shared" si="8"/>
        <v>6</v>
      </c>
      <c r="AQ13" s="115">
        <f t="shared" si="8"/>
        <v>6</v>
      </c>
      <c r="AR13" s="115">
        <f t="shared" si="8"/>
        <v>6</v>
      </c>
      <c r="AS13" s="115">
        <f t="shared" si="8"/>
        <v>6</v>
      </c>
      <c r="AT13" s="144">
        <f t="shared" ref="AT13:BE13" si="9">SUM(AT6:AT12)</f>
        <v>5</v>
      </c>
      <c r="AU13" s="145">
        <f t="shared" si="9"/>
        <v>5</v>
      </c>
      <c r="AV13" s="145">
        <f t="shared" si="9"/>
        <v>5</v>
      </c>
      <c r="AW13" s="145">
        <f t="shared" si="9"/>
        <v>5</v>
      </c>
      <c r="AX13" s="145">
        <f t="shared" si="9"/>
        <v>5</v>
      </c>
      <c r="AY13" s="145">
        <f t="shared" si="9"/>
        <v>5</v>
      </c>
      <c r="AZ13" s="145">
        <f t="shared" si="9"/>
        <v>5</v>
      </c>
      <c r="BA13" s="145">
        <f t="shared" si="9"/>
        <v>5</v>
      </c>
      <c r="BB13" s="145">
        <f t="shared" si="9"/>
        <v>5</v>
      </c>
      <c r="BC13" s="145">
        <f t="shared" si="9"/>
        <v>5</v>
      </c>
      <c r="BD13" s="145">
        <f t="shared" si="9"/>
        <v>5</v>
      </c>
      <c r="BE13" s="145">
        <f t="shared" si="9"/>
        <v>5</v>
      </c>
      <c r="BF13" s="175">
        <f t="shared" ref="BF13:BQ13" si="10">SUM(BF6:BF12)</f>
        <v>5</v>
      </c>
      <c r="BG13" s="176">
        <f t="shared" si="10"/>
        <v>5</v>
      </c>
      <c r="BH13" s="176">
        <f t="shared" si="10"/>
        <v>5</v>
      </c>
      <c r="BI13" s="176">
        <f t="shared" si="10"/>
        <v>5</v>
      </c>
      <c r="BJ13" s="176">
        <f t="shared" si="10"/>
        <v>5</v>
      </c>
      <c r="BK13" s="176">
        <f t="shared" si="10"/>
        <v>5</v>
      </c>
      <c r="BL13" s="176">
        <f t="shared" si="10"/>
        <v>5</v>
      </c>
      <c r="BM13" s="176">
        <f t="shared" si="10"/>
        <v>5</v>
      </c>
      <c r="BN13" s="176">
        <f t="shared" si="10"/>
        <v>5</v>
      </c>
      <c r="BO13" s="176">
        <f t="shared" si="10"/>
        <v>5</v>
      </c>
      <c r="BP13" s="176">
        <f t="shared" si="10"/>
        <v>5</v>
      </c>
      <c r="BQ13" s="176">
        <f t="shared" si="10"/>
        <v>5</v>
      </c>
      <c r="BR13" s="10">
        <f t="shared" ref="BR13:CC13" si="11">SUM(BR6:BR12)</f>
        <v>6</v>
      </c>
      <c r="BS13" s="9">
        <f t="shared" si="11"/>
        <v>6</v>
      </c>
      <c r="BT13" s="9">
        <f t="shared" si="11"/>
        <v>6</v>
      </c>
      <c r="BU13" s="9">
        <f t="shared" si="11"/>
        <v>6</v>
      </c>
      <c r="BV13" s="9">
        <f t="shared" si="11"/>
        <v>6</v>
      </c>
      <c r="BW13" s="9">
        <f t="shared" si="11"/>
        <v>6</v>
      </c>
      <c r="BX13" s="9">
        <f t="shared" si="11"/>
        <v>6</v>
      </c>
      <c r="BY13" s="9">
        <f t="shared" si="11"/>
        <v>6</v>
      </c>
      <c r="BZ13" s="9">
        <f t="shared" si="11"/>
        <v>6</v>
      </c>
      <c r="CA13" s="9">
        <f t="shared" si="11"/>
        <v>6</v>
      </c>
      <c r="CB13" s="9">
        <f t="shared" si="11"/>
        <v>6</v>
      </c>
      <c r="CC13" s="190">
        <f t="shared" si="11"/>
        <v>6</v>
      </c>
      <c r="CE13" s="8">
        <f t="shared" si="0"/>
        <v>2</v>
      </c>
      <c r="CF13" s="11">
        <f t="shared" si="1"/>
        <v>4</v>
      </c>
      <c r="CG13" s="116">
        <f t="shared" si="2"/>
        <v>6</v>
      </c>
      <c r="CH13" s="146">
        <f t="shared" si="3"/>
        <v>5</v>
      </c>
      <c r="CI13" s="177">
        <f t="shared" si="4"/>
        <v>5</v>
      </c>
      <c r="CJ13" s="8">
        <f t="shared" si="5"/>
        <v>6</v>
      </c>
    </row>
    <row r="14" spans="1:88" s="4" customFormat="1">
      <c r="A14" s="17"/>
      <c r="B14" s="37" t="s">
        <v>6</v>
      </c>
      <c r="C14" s="223"/>
      <c r="D14" s="25"/>
      <c r="E14" s="7"/>
      <c r="F14" s="7"/>
      <c r="G14" s="7"/>
      <c r="H14" s="7"/>
      <c r="I14" s="7"/>
      <c r="J14" s="63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95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117"/>
      <c r="AI14" s="118"/>
      <c r="AJ14" s="118"/>
      <c r="AK14" s="118"/>
      <c r="AL14" s="118"/>
      <c r="AM14" s="118"/>
      <c r="AN14" s="118"/>
      <c r="AO14" s="118"/>
      <c r="AP14" s="118"/>
      <c r="AQ14" s="118"/>
      <c r="AR14" s="118"/>
      <c r="AS14" s="118"/>
      <c r="AT14" s="147"/>
      <c r="AU14" s="148"/>
      <c r="AV14" s="148"/>
      <c r="AW14" s="148"/>
      <c r="AX14" s="148"/>
      <c r="AY14" s="148"/>
      <c r="AZ14" s="148"/>
      <c r="BA14" s="148"/>
      <c r="BB14" s="148"/>
      <c r="BC14" s="148"/>
      <c r="BD14" s="148"/>
      <c r="BE14" s="148"/>
      <c r="BF14" s="178"/>
      <c r="BG14" s="179"/>
      <c r="BH14" s="179"/>
      <c r="BI14" s="179"/>
      <c r="BJ14" s="179"/>
      <c r="BK14" s="179"/>
      <c r="BL14" s="179"/>
      <c r="BM14" s="179"/>
      <c r="BN14" s="179"/>
      <c r="BO14" s="179"/>
      <c r="BP14" s="179"/>
      <c r="BQ14" s="179"/>
      <c r="BR14" s="63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211"/>
      <c r="CE14" s="61"/>
      <c r="CF14" s="97"/>
      <c r="CG14" s="119"/>
      <c r="CH14" s="149"/>
      <c r="CI14" s="180"/>
      <c r="CJ14" s="61"/>
    </row>
    <row r="15" spans="1:88" s="4" customFormat="1">
      <c r="A15" s="17"/>
      <c r="B15" s="162" t="s">
        <v>53</v>
      </c>
      <c r="C15" s="224" t="s">
        <v>14</v>
      </c>
      <c r="D15" s="60" t="s">
        <v>13</v>
      </c>
      <c r="E15" s="18" t="s">
        <v>13</v>
      </c>
      <c r="F15" s="18" t="s">
        <v>13</v>
      </c>
      <c r="G15" s="18" t="s">
        <v>13</v>
      </c>
      <c r="H15" s="18" t="s">
        <v>13</v>
      </c>
      <c r="I15" s="18" t="s">
        <v>13</v>
      </c>
      <c r="J15" s="59">
        <v>0</v>
      </c>
      <c r="K15" s="58">
        <v>0</v>
      </c>
      <c r="L15" s="58">
        <v>0</v>
      </c>
      <c r="M15" s="58">
        <v>0</v>
      </c>
      <c r="N15" s="58">
        <v>0</v>
      </c>
      <c r="O15" s="58">
        <v>0</v>
      </c>
      <c r="P15" s="58">
        <v>0</v>
      </c>
      <c r="Q15" s="58">
        <v>0</v>
      </c>
      <c r="R15" s="58">
        <v>0</v>
      </c>
      <c r="S15" s="58">
        <v>0</v>
      </c>
      <c r="T15" s="58">
        <v>0</v>
      </c>
      <c r="U15" s="58">
        <v>0</v>
      </c>
      <c r="V15" s="94">
        <v>0</v>
      </c>
      <c r="W15" s="93">
        <v>0</v>
      </c>
      <c r="X15" s="93">
        <v>1</v>
      </c>
      <c r="Y15" s="93">
        <v>1</v>
      </c>
      <c r="Z15" s="93">
        <v>1</v>
      </c>
      <c r="AA15" s="93">
        <v>1</v>
      </c>
      <c r="AB15" s="93">
        <v>1</v>
      </c>
      <c r="AC15" s="93">
        <v>1</v>
      </c>
      <c r="AD15" s="93">
        <v>2</v>
      </c>
      <c r="AE15" s="93">
        <v>2</v>
      </c>
      <c r="AF15" s="93">
        <v>2</v>
      </c>
      <c r="AG15" s="93">
        <v>2</v>
      </c>
      <c r="AH15" s="113">
        <v>2</v>
      </c>
      <c r="AI15" s="112">
        <v>2</v>
      </c>
      <c r="AJ15" s="112">
        <v>2</v>
      </c>
      <c r="AK15" s="112">
        <v>2</v>
      </c>
      <c r="AL15" s="112">
        <v>2</v>
      </c>
      <c r="AM15" s="112">
        <v>2</v>
      </c>
      <c r="AN15" s="112">
        <v>2</v>
      </c>
      <c r="AO15" s="112">
        <v>2</v>
      </c>
      <c r="AP15" s="112">
        <v>2</v>
      </c>
      <c r="AQ15" s="112">
        <v>2</v>
      </c>
      <c r="AR15" s="112">
        <v>2</v>
      </c>
      <c r="AS15" s="112">
        <v>2</v>
      </c>
      <c r="AT15" s="142">
        <v>2</v>
      </c>
      <c r="AU15" s="143">
        <v>2</v>
      </c>
      <c r="AV15" s="143">
        <v>2</v>
      </c>
      <c r="AW15" s="143">
        <v>2</v>
      </c>
      <c r="AX15" s="143">
        <v>2</v>
      </c>
      <c r="AY15" s="143">
        <v>2</v>
      </c>
      <c r="AZ15" s="143">
        <v>2</v>
      </c>
      <c r="BA15" s="143">
        <v>2</v>
      </c>
      <c r="BB15" s="143">
        <v>2</v>
      </c>
      <c r="BC15" s="143">
        <v>2</v>
      </c>
      <c r="BD15" s="143">
        <v>2</v>
      </c>
      <c r="BE15" s="143">
        <v>2</v>
      </c>
      <c r="BF15" s="173">
        <v>3</v>
      </c>
      <c r="BG15" s="174">
        <v>3</v>
      </c>
      <c r="BH15" s="174">
        <v>3</v>
      </c>
      <c r="BI15" s="174">
        <v>3</v>
      </c>
      <c r="BJ15" s="174">
        <v>3</v>
      </c>
      <c r="BK15" s="174">
        <v>3</v>
      </c>
      <c r="BL15" s="174">
        <v>3</v>
      </c>
      <c r="BM15" s="174">
        <v>3</v>
      </c>
      <c r="BN15" s="174">
        <v>3</v>
      </c>
      <c r="BO15" s="174">
        <v>3</v>
      </c>
      <c r="BP15" s="174">
        <v>3</v>
      </c>
      <c r="BQ15" s="174">
        <v>3</v>
      </c>
      <c r="BR15" s="59">
        <v>3</v>
      </c>
      <c r="BS15" s="58">
        <v>3</v>
      </c>
      <c r="BT15" s="58">
        <v>3</v>
      </c>
      <c r="BU15" s="58">
        <v>3</v>
      </c>
      <c r="BV15" s="58">
        <v>3</v>
      </c>
      <c r="BW15" s="58">
        <v>3</v>
      </c>
      <c r="BX15" s="58">
        <v>3</v>
      </c>
      <c r="BY15" s="58">
        <v>3</v>
      </c>
      <c r="BZ15" s="58">
        <v>3</v>
      </c>
      <c r="CA15" s="58">
        <v>3</v>
      </c>
      <c r="CB15" s="58">
        <v>3</v>
      </c>
      <c r="CC15" s="210">
        <v>3</v>
      </c>
      <c r="CE15" s="19">
        <f t="shared" ref="CE15:CE23" si="12">U15</f>
        <v>0</v>
      </c>
      <c r="CF15" s="22">
        <f t="shared" ref="CF15:CF23" si="13">AG15</f>
        <v>2</v>
      </c>
      <c r="CG15" s="111">
        <f t="shared" ref="CG15:CG23" si="14">AS15</f>
        <v>2</v>
      </c>
      <c r="CH15" s="141">
        <f t="shared" ref="CH15:CH23" si="15">BE15</f>
        <v>2</v>
      </c>
      <c r="CI15" s="172">
        <f t="shared" ref="CI15:CI23" si="16">BQ15</f>
        <v>3</v>
      </c>
      <c r="CJ15" s="19">
        <f t="shared" ref="CJ15:CJ23" si="17">CC15</f>
        <v>3</v>
      </c>
    </row>
    <row r="16" spans="1:88" s="4" customFormat="1">
      <c r="A16" s="17"/>
      <c r="B16" s="162" t="s">
        <v>54</v>
      </c>
      <c r="C16" s="223" t="s">
        <v>14</v>
      </c>
      <c r="D16" s="25" t="s">
        <v>13</v>
      </c>
      <c r="E16" s="18" t="s">
        <v>13</v>
      </c>
      <c r="F16" s="18" t="s">
        <v>13</v>
      </c>
      <c r="G16" s="18" t="s">
        <v>13</v>
      </c>
      <c r="H16" s="18" t="s">
        <v>13</v>
      </c>
      <c r="I16" s="18" t="s">
        <v>13</v>
      </c>
      <c r="J16" s="59">
        <v>0</v>
      </c>
      <c r="K16" s="58">
        <v>0</v>
      </c>
      <c r="L16" s="58">
        <v>0</v>
      </c>
      <c r="M16" s="58">
        <v>0</v>
      </c>
      <c r="N16" s="58">
        <v>0</v>
      </c>
      <c r="O16" s="58">
        <v>0</v>
      </c>
      <c r="P16" s="58">
        <v>0</v>
      </c>
      <c r="Q16" s="58">
        <v>0</v>
      </c>
      <c r="R16" s="58">
        <v>0</v>
      </c>
      <c r="S16" s="58">
        <v>0</v>
      </c>
      <c r="T16" s="58">
        <v>0</v>
      </c>
      <c r="U16" s="58">
        <v>0</v>
      </c>
      <c r="V16" s="94">
        <v>1</v>
      </c>
      <c r="W16" s="93">
        <v>1</v>
      </c>
      <c r="X16" s="93">
        <v>1</v>
      </c>
      <c r="Y16" s="93">
        <v>1</v>
      </c>
      <c r="Z16" s="93">
        <v>1</v>
      </c>
      <c r="AA16" s="93">
        <v>1</v>
      </c>
      <c r="AB16" s="93">
        <v>1</v>
      </c>
      <c r="AC16" s="93">
        <v>1</v>
      </c>
      <c r="AD16" s="93">
        <v>1</v>
      </c>
      <c r="AE16" s="93">
        <v>1</v>
      </c>
      <c r="AF16" s="93">
        <v>1</v>
      </c>
      <c r="AG16" s="93">
        <v>1</v>
      </c>
      <c r="AH16" s="113">
        <v>1</v>
      </c>
      <c r="AI16" s="112">
        <v>1</v>
      </c>
      <c r="AJ16" s="112">
        <v>1</v>
      </c>
      <c r="AK16" s="112">
        <v>1</v>
      </c>
      <c r="AL16" s="112">
        <v>1</v>
      </c>
      <c r="AM16" s="112">
        <v>1</v>
      </c>
      <c r="AN16" s="112">
        <v>1</v>
      </c>
      <c r="AO16" s="112">
        <v>1</v>
      </c>
      <c r="AP16" s="112">
        <v>1</v>
      </c>
      <c r="AQ16" s="112">
        <v>1</v>
      </c>
      <c r="AR16" s="112">
        <v>1</v>
      </c>
      <c r="AS16" s="112">
        <v>1</v>
      </c>
      <c r="AT16" s="142">
        <v>2</v>
      </c>
      <c r="AU16" s="143">
        <v>2</v>
      </c>
      <c r="AV16" s="143">
        <v>2</v>
      </c>
      <c r="AW16" s="143">
        <v>2</v>
      </c>
      <c r="AX16" s="143">
        <v>2</v>
      </c>
      <c r="AY16" s="143">
        <v>2</v>
      </c>
      <c r="AZ16" s="143">
        <v>2</v>
      </c>
      <c r="BA16" s="143">
        <v>2</v>
      </c>
      <c r="BB16" s="143">
        <v>2</v>
      </c>
      <c r="BC16" s="143">
        <v>2</v>
      </c>
      <c r="BD16" s="143">
        <v>2</v>
      </c>
      <c r="BE16" s="143">
        <v>2</v>
      </c>
      <c r="BF16" s="173">
        <v>3</v>
      </c>
      <c r="BG16" s="174">
        <v>3</v>
      </c>
      <c r="BH16" s="174">
        <v>3</v>
      </c>
      <c r="BI16" s="174">
        <v>3</v>
      </c>
      <c r="BJ16" s="174">
        <v>3</v>
      </c>
      <c r="BK16" s="174">
        <v>3</v>
      </c>
      <c r="BL16" s="174">
        <v>3</v>
      </c>
      <c r="BM16" s="174">
        <v>3</v>
      </c>
      <c r="BN16" s="174">
        <v>3</v>
      </c>
      <c r="BO16" s="174">
        <v>3</v>
      </c>
      <c r="BP16" s="174">
        <v>3</v>
      </c>
      <c r="BQ16" s="174">
        <v>3</v>
      </c>
      <c r="BR16" s="59">
        <v>4</v>
      </c>
      <c r="BS16" s="58">
        <v>4</v>
      </c>
      <c r="BT16" s="58">
        <v>4</v>
      </c>
      <c r="BU16" s="58">
        <v>4</v>
      </c>
      <c r="BV16" s="58">
        <v>4</v>
      </c>
      <c r="BW16" s="58">
        <v>4</v>
      </c>
      <c r="BX16" s="58">
        <v>4</v>
      </c>
      <c r="BY16" s="58">
        <v>4</v>
      </c>
      <c r="BZ16" s="58">
        <v>4</v>
      </c>
      <c r="CA16" s="58">
        <v>4</v>
      </c>
      <c r="CB16" s="58">
        <v>4</v>
      </c>
      <c r="CC16" s="210">
        <v>4</v>
      </c>
      <c r="CE16" s="19">
        <f t="shared" si="12"/>
        <v>0</v>
      </c>
      <c r="CF16" s="22">
        <f t="shared" si="13"/>
        <v>1</v>
      </c>
      <c r="CG16" s="111">
        <f t="shared" si="14"/>
        <v>1</v>
      </c>
      <c r="CH16" s="141">
        <f t="shared" si="15"/>
        <v>2</v>
      </c>
      <c r="CI16" s="172">
        <f t="shared" si="16"/>
        <v>3</v>
      </c>
      <c r="CJ16" s="19">
        <f t="shared" si="17"/>
        <v>4</v>
      </c>
    </row>
    <row r="17" spans="1:88" s="4" customFormat="1">
      <c r="A17" s="17"/>
      <c r="B17" s="162" t="s">
        <v>160</v>
      </c>
      <c r="C17" s="223" t="s">
        <v>14</v>
      </c>
      <c r="D17" s="25" t="s">
        <v>13</v>
      </c>
      <c r="E17" s="18" t="s">
        <v>13</v>
      </c>
      <c r="F17" s="18" t="s">
        <v>13</v>
      </c>
      <c r="G17" s="18" t="s">
        <v>13</v>
      </c>
      <c r="H17" s="18" t="s">
        <v>13</v>
      </c>
      <c r="I17" s="18" t="s">
        <v>13</v>
      </c>
      <c r="J17" s="59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94">
        <v>0</v>
      </c>
      <c r="W17" s="93">
        <v>0</v>
      </c>
      <c r="X17" s="93">
        <v>0</v>
      </c>
      <c r="Y17" s="93">
        <v>0</v>
      </c>
      <c r="Z17" s="93">
        <v>0</v>
      </c>
      <c r="AA17" s="93">
        <v>0</v>
      </c>
      <c r="AB17" s="93">
        <v>0</v>
      </c>
      <c r="AC17" s="93">
        <v>1</v>
      </c>
      <c r="AD17" s="93">
        <v>1</v>
      </c>
      <c r="AE17" s="93">
        <v>1</v>
      </c>
      <c r="AF17" s="93">
        <v>1</v>
      </c>
      <c r="AG17" s="93">
        <v>1</v>
      </c>
      <c r="AH17" s="113">
        <v>1</v>
      </c>
      <c r="AI17" s="112">
        <v>1</v>
      </c>
      <c r="AJ17" s="112">
        <v>1</v>
      </c>
      <c r="AK17" s="112">
        <v>1</v>
      </c>
      <c r="AL17" s="112">
        <v>1</v>
      </c>
      <c r="AM17" s="112">
        <v>1</v>
      </c>
      <c r="AN17" s="112">
        <v>1</v>
      </c>
      <c r="AO17" s="112">
        <v>1</v>
      </c>
      <c r="AP17" s="112">
        <v>1</v>
      </c>
      <c r="AQ17" s="112">
        <v>2</v>
      </c>
      <c r="AR17" s="112">
        <v>2</v>
      </c>
      <c r="AS17" s="112">
        <v>2</v>
      </c>
      <c r="AT17" s="142">
        <v>2</v>
      </c>
      <c r="AU17" s="143">
        <v>2</v>
      </c>
      <c r="AV17" s="143">
        <v>2</v>
      </c>
      <c r="AW17" s="143">
        <v>2</v>
      </c>
      <c r="AX17" s="143">
        <v>2</v>
      </c>
      <c r="AY17" s="143">
        <v>2</v>
      </c>
      <c r="AZ17" s="143">
        <v>2</v>
      </c>
      <c r="BA17" s="143">
        <v>2</v>
      </c>
      <c r="BB17" s="143">
        <v>2</v>
      </c>
      <c r="BC17" s="143">
        <v>2</v>
      </c>
      <c r="BD17" s="143">
        <v>2</v>
      </c>
      <c r="BE17" s="143">
        <v>2</v>
      </c>
      <c r="BF17" s="173">
        <v>3</v>
      </c>
      <c r="BG17" s="174">
        <v>3</v>
      </c>
      <c r="BH17" s="174">
        <v>3</v>
      </c>
      <c r="BI17" s="174">
        <v>3</v>
      </c>
      <c r="BJ17" s="174">
        <v>3</v>
      </c>
      <c r="BK17" s="174">
        <v>3</v>
      </c>
      <c r="BL17" s="174">
        <v>3</v>
      </c>
      <c r="BM17" s="174">
        <v>3</v>
      </c>
      <c r="BN17" s="174">
        <v>3</v>
      </c>
      <c r="BO17" s="174">
        <v>3</v>
      </c>
      <c r="BP17" s="174">
        <v>3</v>
      </c>
      <c r="BQ17" s="174">
        <v>3</v>
      </c>
      <c r="BR17" s="59">
        <v>3</v>
      </c>
      <c r="BS17" s="58">
        <v>3</v>
      </c>
      <c r="BT17" s="58">
        <v>3</v>
      </c>
      <c r="BU17" s="58">
        <v>3</v>
      </c>
      <c r="BV17" s="58">
        <v>3</v>
      </c>
      <c r="BW17" s="58">
        <v>3</v>
      </c>
      <c r="BX17" s="58">
        <v>3</v>
      </c>
      <c r="BY17" s="58">
        <v>3</v>
      </c>
      <c r="BZ17" s="58">
        <v>3</v>
      </c>
      <c r="CA17" s="58">
        <v>3</v>
      </c>
      <c r="CB17" s="58">
        <v>3</v>
      </c>
      <c r="CC17" s="210">
        <v>3</v>
      </c>
      <c r="CE17" s="19">
        <f t="shared" si="12"/>
        <v>0</v>
      </c>
      <c r="CF17" s="22">
        <f t="shared" si="13"/>
        <v>1</v>
      </c>
      <c r="CG17" s="111">
        <f t="shared" si="14"/>
        <v>2</v>
      </c>
      <c r="CH17" s="141">
        <f t="shared" si="15"/>
        <v>2</v>
      </c>
      <c r="CI17" s="172">
        <f t="shared" si="16"/>
        <v>3</v>
      </c>
      <c r="CJ17" s="19">
        <f t="shared" si="17"/>
        <v>3</v>
      </c>
    </row>
    <row r="18" spans="1:88" s="4" customFormat="1">
      <c r="A18" s="17"/>
      <c r="B18" s="162" t="s">
        <v>15</v>
      </c>
      <c r="C18" s="223" t="s">
        <v>14</v>
      </c>
      <c r="D18" s="25" t="s">
        <v>13</v>
      </c>
      <c r="E18" s="18" t="s">
        <v>13</v>
      </c>
      <c r="F18" s="18" t="s">
        <v>13</v>
      </c>
      <c r="G18" s="18" t="s">
        <v>13</v>
      </c>
      <c r="H18" s="18" t="s">
        <v>13</v>
      </c>
      <c r="I18" s="18" t="s">
        <v>13</v>
      </c>
      <c r="J18" s="59">
        <v>0</v>
      </c>
      <c r="K18" s="58">
        <v>0</v>
      </c>
      <c r="L18" s="58">
        <v>0</v>
      </c>
      <c r="M18" s="58">
        <v>0</v>
      </c>
      <c r="N18" s="58">
        <v>0</v>
      </c>
      <c r="O18" s="58">
        <v>0</v>
      </c>
      <c r="P18" s="58">
        <v>0</v>
      </c>
      <c r="Q18" s="58">
        <v>0</v>
      </c>
      <c r="R18" s="58">
        <v>0</v>
      </c>
      <c r="S18" s="58">
        <v>0</v>
      </c>
      <c r="T18" s="58">
        <v>0</v>
      </c>
      <c r="U18" s="58">
        <v>0</v>
      </c>
      <c r="V18" s="94">
        <v>0</v>
      </c>
      <c r="W18" s="93">
        <v>0</v>
      </c>
      <c r="X18" s="93">
        <v>0</v>
      </c>
      <c r="Y18" s="93">
        <v>0</v>
      </c>
      <c r="Z18" s="93">
        <v>0</v>
      </c>
      <c r="AA18" s="93">
        <v>0</v>
      </c>
      <c r="AB18" s="93">
        <v>0</v>
      </c>
      <c r="AC18" s="93">
        <v>0</v>
      </c>
      <c r="AD18" s="93">
        <v>0</v>
      </c>
      <c r="AE18" s="93">
        <v>0</v>
      </c>
      <c r="AF18" s="93">
        <v>0</v>
      </c>
      <c r="AG18" s="93">
        <v>0</v>
      </c>
      <c r="AH18" s="113">
        <v>0</v>
      </c>
      <c r="AI18" s="112">
        <v>0</v>
      </c>
      <c r="AJ18" s="112">
        <v>0</v>
      </c>
      <c r="AK18" s="112">
        <v>0</v>
      </c>
      <c r="AL18" s="112">
        <v>0</v>
      </c>
      <c r="AM18" s="112">
        <v>0</v>
      </c>
      <c r="AN18" s="112">
        <v>0</v>
      </c>
      <c r="AO18" s="112">
        <v>0</v>
      </c>
      <c r="AP18" s="112">
        <v>0</v>
      </c>
      <c r="AQ18" s="112">
        <v>0</v>
      </c>
      <c r="AR18" s="112">
        <v>0</v>
      </c>
      <c r="AS18" s="112">
        <v>0</v>
      </c>
      <c r="AT18" s="142">
        <v>0</v>
      </c>
      <c r="AU18" s="143">
        <v>0</v>
      </c>
      <c r="AV18" s="143">
        <v>0</v>
      </c>
      <c r="AW18" s="143">
        <v>0</v>
      </c>
      <c r="AX18" s="143">
        <v>0</v>
      </c>
      <c r="AY18" s="143">
        <v>0</v>
      </c>
      <c r="AZ18" s="143">
        <v>0</v>
      </c>
      <c r="BA18" s="143">
        <v>0</v>
      </c>
      <c r="BB18" s="143">
        <v>0</v>
      </c>
      <c r="BC18" s="143">
        <v>0</v>
      </c>
      <c r="BD18" s="143">
        <v>0</v>
      </c>
      <c r="BE18" s="143">
        <v>0</v>
      </c>
      <c r="BF18" s="173">
        <v>0</v>
      </c>
      <c r="BG18" s="174">
        <v>0</v>
      </c>
      <c r="BH18" s="174">
        <v>0</v>
      </c>
      <c r="BI18" s="174">
        <v>0</v>
      </c>
      <c r="BJ18" s="174">
        <v>0</v>
      </c>
      <c r="BK18" s="174">
        <v>0</v>
      </c>
      <c r="BL18" s="174">
        <v>0</v>
      </c>
      <c r="BM18" s="174">
        <v>0</v>
      </c>
      <c r="BN18" s="174">
        <v>0</v>
      </c>
      <c r="BO18" s="174">
        <v>0</v>
      </c>
      <c r="BP18" s="174">
        <v>0</v>
      </c>
      <c r="BQ18" s="174">
        <v>0</v>
      </c>
      <c r="BR18" s="59">
        <v>0</v>
      </c>
      <c r="BS18" s="58">
        <v>0</v>
      </c>
      <c r="BT18" s="58">
        <v>0</v>
      </c>
      <c r="BU18" s="58">
        <v>0</v>
      </c>
      <c r="BV18" s="58">
        <v>0</v>
      </c>
      <c r="BW18" s="58">
        <v>0</v>
      </c>
      <c r="BX18" s="58">
        <v>0</v>
      </c>
      <c r="BY18" s="58">
        <v>0</v>
      </c>
      <c r="BZ18" s="58">
        <v>0</v>
      </c>
      <c r="CA18" s="58">
        <v>0</v>
      </c>
      <c r="CB18" s="58">
        <v>0</v>
      </c>
      <c r="CC18" s="210">
        <v>0</v>
      </c>
      <c r="CE18" s="19">
        <f t="shared" si="12"/>
        <v>0</v>
      </c>
      <c r="CF18" s="22">
        <f t="shared" si="13"/>
        <v>0</v>
      </c>
      <c r="CG18" s="111">
        <f t="shared" si="14"/>
        <v>0</v>
      </c>
      <c r="CH18" s="141">
        <f t="shared" si="15"/>
        <v>0</v>
      </c>
      <c r="CI18" s="172">
        <f t="shared" si="16"/>
        <v>0</v>
      </c>
      <c r="CJ18" s="19">
        <f t="shared" si="17"/>
        <v>0</v>
      </c>
    </row>
    <row r="19" spans="1:88" s="4" customFormat="1">
      <c r="A19" s="17"/>
      <c r="B19" s="162" t="s">
        <v>15</v>
      </c>
      <c r="C19" s="223" t="s">
        <v>14</v>
      </c>
      <c r="D19" s="25" t="s">
        <v>13</v>
      </c>
      <c r="E19" s="18" t="s">
        <v>13</v>
      </c>
      <c r="F19" s="18" t="s">
        <v>13</v>
      </c>
      <c r="G19" s="18" t="s">
        <v>13</v>
      </c>
      <c r="H19" s="18" t="s">
        <v>13</v>
      </c>
      <c r="I19" s="18" t="s">
        <v>13</v>
      </c>
      <c r="J19" s="59">
        <v>0</v>
      </c>
      <c r="K19" s="58">
        <v>0</v>
      </c>
      <c r="L19" s="58">
        <v>0</v>
      </c>
      <c r="M19" s="58">
        <v>0</v>
      </c>
      <c r="N19" s="58">
        <v>0</v>
      </c>
      <c r="O19" s="58">
        <v>0</v>
      </c>
      <c r="P19" s="58">
        <v>0</v>
      </c>
      <c r="Q19" s="58">
        <v>0</v>
      </c>
      <c r="R19" s="58">
        <v>0</v>
      </c>
      <c r="S19" s="58">
        <v>0</v>
      </c>
      <c r="T19" s="58">
        <v>0</v>
      </c>
      <c r="U19" s="58">
        <v>0</v>
      </c>
      <c r="V19" s="94">
        <v>0</v>
      </c>
      <c r="W19" s="93">
        <v>0</v>
      </c>
      <c r="X19" s="93">
        <v>0</v>
      </c>
      <c r="Y19" s="93">
        <v>0</v>
      </c>
      <c r="Z19" s="93">
        <v>0</v>
      </c>
      <c r="AA19" s="93">
        <v>0</v>
      </c>
      <c r="AB19" s="93">
        <v>0</v>
      </c>
      <c r="AC19" s="93">
        <v>0</v>
      </c>
      <c r="AD19" s="93">
        <v>0</v>
      </c>
      <c r="AE19" s="93">
        <v>0</v>
      </c>
      <c r="AF19" s="93">
        <v>0</v>
      </c>
      <c r="AG19" s="93">
        <v>0</v>
      </c>
      <c r="AH19" s="113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12">
        <v>0</v>
      </c>
      <c r="AP19" s="112">
        <v>0</v>
      </c>
      <c r="AQ19" s="112">
        <v>0</v>
      </c>
      <c r="AR19" s="112">
        <v>0</v>
      </c>
      <c r="AS19" s="112">
        <v>0</v>
      </c>
      <c r="AT19" s="142">
        <v>0</v>
      </c>
      <c r="AU19" s="143">
        <v>0</v>
      </c>
      <c r="AV19" s="143">
        <v>0</v>
      </c>
      <c r="AW19" s="143">
        <v>0</v>
      </c>
      <c r="AX19" s="143">
        <v>0</v>
      </c>
      <c r="AY19" s="143">
        <v>0</v>
      </c>
      <c r="AZ19" s="143">
        <v>0</v>
      </c>
      <c r="BA19" s="143">
        <v>0</v>
      </c>
      <c r="BB19" s="143">
        <v>0</v>
      </c>
      <c r="BC19" s="143">
        <v>0</v>
      </c>
      <c r="BD19" s="143">
        <v>0</v>
      </c>
      <c r="BE19" s="143">
        <v>0</v>
      </c>
      <c r="BF19" s="173">
        <v>0</v>
      </c>
      <c r="BG19" s="174">
        <v>0</v>
      </c>
      <c r="BH19" s="174">
        <v>0</v>
      </c>
      <c r="BI19" s="174">
        <v>0</v>
      </c>
      <c r="BJ19" s="174">
        <v>0</v>
      </c>
      <c r="BK19" s="174">
        <v>0</v>
      </c>
      <c r="BL19" s="174">
        <v>0</v>
      </c>
      <c r="BM19" s="174">
        <v>0</v>
      </c>
      <c r="BN19" s="174">
        <v>0</v>
      </c>
      <c r="BO19" s="174">
        <v>0</v>
      </c>
      <c r="BP19" s="174">
        <v>0</v>
      </c>
      <c r="BQ19" s="174">
        <v>0</v>
      </c>
      <c r="BR19" s="59">
        <v>0</v>
      </c>
      <c r="BS19" s="58">
        <v>0</v>
      </c>
      <c r="BT19" s="58">
        <v>0</v>
      </c>
      <c r="BU19" s="58">
        <v>0</v>
      </c>
      <c r="BV19" s="58">
        <v>0</v>
      </c>
      <c r="BW19" s="58">
        <v>0</v>
      </c>
      <c r="BX19" s="58">
        <v>0</v>
      </c>
      <c r="BY19" s="58">
        <v>0</v>
      </c>
      <c r="BZ19" s="58">
        <v>0</v>
      </c>
      <c r="CA19" s="58">
        <v>0</v>
      </c>
      <c r="CB19" s="58">
        <v>0</v>
      </c>
      <c r="CC19" s="210">
        <v>0</v>
      </c>
      <c r="CE19" s="19">
        <f t="shared" si="12"/>
        <v>0</v>
      </c>
      <c r="CF19" s="22">
        <f t="shared" si="13"/>
        <v>0</v>
      </c>
      <c r="CG19" s="111">
        <f t="shared" si="14"/>
        <v>0</v>
      </c>
      <c r="CH19" s="141">
        <f t="shared" si="15"/>
        <v>0</v>
      </c>
      <c r="CI19" s="172">
        <f t="shared" si="16"/>
        <v>0</v>
      </c>
      <c r="CJ19" s="19">
        <f t="shared" si="17"/>
        <v>0</v>
      </c>
    </row>
    <row r="20" spans="1:88" s="4" customFormat="1">
      <c r="A20" s="17"/>
      <c r="B20" s="162" t="s">
        <v>15</v>
      </c>
      <c r="C20" s="223" t="s">
        <v>14</v>
      </c>
      <c r="D20" s="25" t="s">
        <v>13</v>
      </c>
      <c r="E20" s="18" t="s">
        <v>13</v>
      </c>
      <c r="F20" s="18" t="s">
        <v>13</v>
      </c>
      <c r="G20" s="18" t="s">
        <v>13</v>
      </c>
      <c r="H20" s="18" t="s">
        <v>13</v>
      </c>
      <c r="I20" s="18" t="s">
        <v>13</v>
      </c>
      <c r="J20" s="59">
        <v>0</v>
      </c>
      <c r="K20" s="58">
        <v>0</v>
      </c>
      <c r="L20" s="58">
        <v>0</v>
      </c>
      <c r="M20" s="58">
        <v>0</v>
      </c>
      <c r="N20" s="58">
        <v>0</v>
      </c>
      <c r="O20" s="58">
        <v>0</v>
      </c>
      <c r="P20" s="58">
        <v>0</v>
      </c>
      <c r="Q20" s="58">
        <v>0</v>
      </c>
      <c r="R20" s="58">
        <v>0</v>
      </c>
      <c r="S20" s="58">
        <v>0</v>
      </c>
      <c r="T20" s="58">
        <v>0</v>
      </c>
      <c r="U20" s="58">
        <v>0</v>
      </c>
      <c r="V20" s="94">
        <v>0</v>
      </c>
      <c r="W20" s="93">
        <v>0</v>
      </c>
      <c r="X20" s="93">
        <v>0</v>
      </c>
      <c r="Y20" s="93">
        <v>0</v>
      </c>
      <c r="Z20" s="93">
        <v>0</v>
      </c>
      <c r="AA20" s="93">
        <v>0</v>
      </c>
      <c r="AB20" s="93">
        <v>0</v>
      </c>
      <c r="AC20" s="93">
        <v>0</v>
      </c>
      <c r="AD20" s="93">
        <v>0</v>
      </c>
      <c r="AE20" s="93">
        <v>0</v>
      </c>
      <c r="AF20" s="93">
        <v>0</v>
      </c>
      <c r="AG20" s="93">
        <v>0</v>
      </c>
      <c r="AH20" s="113">
        <v>0</v>
      </c>
      <c r="AI20" s="112">
        <v>0</v>
      </c>
      <c r="AJ20" s="112">
        <v>0</v>
      </c>
      <c r="AK20" s="112">
        <v>0</v>
      </c>
      <c r="AL20" s="112">
        <v>0</v>
      </c>
      <c r="AM20" s="112">
        <v>0</v>
      </c>
      <c r="AN20" s="112">
        <v>0</v>
      </c>
      <c r="AO20" s="112">
        <v>0</v>
      </c>
      <c r="AP20" s="112">
        <v>0</v>
      </c>
      <c r="AQ20" s="112">
        <v>0</v>
      </c>
      <c r="AR20" s="112">
        <v>0</v>
      </c>
      <c r="AS20" s="112">
        <v>0</v>
      </c>
      <c r="AT20" s="142">
        <v>0</v>
      </c>
      <c r="AU20" s="143">
        <v>0</v>
      </c>
      <c r="AV20" s="143">
        <v>0</v>
      </c>
      <c r="AW20" s="143">
        <v>0</v>
      </c>
      <c r="AX20" s="143">
        <v>0</v>
      </c>
      <c r="AY20" s="143">
        <v>0</v>
      </c>
      <c r="AZ20" s="143">
        <v>0</v>
      </c>
      <c r="BA20" s="143">
        <v>0</v>
      </c>
      <c r="BB20" s="143">
        <v>0</v>
      </c>
      <c r="BC20" s="143">
        <v>0</v>
      </c>
      <c r="BD20" s="143">
        <v>0</v>
      </c>
      <c r="BE20" s="143">
        <v>0</v>
      </c>
      <c r="BF20" s="173">
        <v>0</v>
      </c>
      <c r="BG20" s="174">
        <v>0</v>
      </c>
      <c r="BH20" s="174">
        <v>0</v>
      </c>
      <c r="BI20" s="174">
        <v>0</v>
      </c>
      <c r="BJ20" s="174">
        <v>0</v>
      </c>
      <c r="BK20" s="174">
        <v>0</v>
      </c>
      <c r="BL20" s="174">
        <v>0</v>
      </c>
      <c r="BM20" s="174">
        <v>0</v>
      </c>
      <c r="BN20" s="174">
        <v>0</v>
      </c>
      <c r="BO20" s="174">
        <v>0</v>
      </c>
      <c r="BP20" s="174">
        <v>0</v>
      </c>
      <c r="BQ20" s="174">
        <v>0</v>
      </c>
      <c r="BR20" s="59">
        <v>0</v>
      </c>
      <c r="BS20" s="58">
        <v>0</v>
      </c>
      <c r="BT20" s="58">
        <v>0</v>
      </c>
      <c r="BU20" s="58">
        <v>0</v>
      </c>
      <c r="BV20" s="58">
        <v>0</v>
      </c>
      <c r="BW20" s="58">
        <v>0</v>
      </c>
      <c r="BX20" s="58">
        <v>0</v>
      </c>
      <c r="BY20" s="58">
        <v>0</v>
      </c>
      <c r="BZ20" s="58">
        <v>0</v>
      </c>
      <c r="CA20" s="58">
        <v>0</v>
      </c>
      <c r="CB20" s="58">
        <v>0</v>
      </c>
      <c r="CC20" s="210">
        <v>0</v>
      </c>
      <c r="CE20" s="19">
        <f t="shared" si="12"/>
        <v>0</v>
      </c>
      <c r="CF20" s="22">
        <f t="shared" si="13"/>
        <v>0</v>
      </c>
      <c r="CG20" s="111">
        <f t="shared" si="14"/>
        <v>0</v>
      </c>
      <c r="CH20" s="141">
        <f t="shared" si="15"/>
        <v>0</v>
      </c>
      <c r="CI20" s="172">
        <f t="shared" si="16"/>
        <v>0</v>
      </c>
      <c r="CJ20" s="19">
        <f t="shared" si="17"/>
        <v>0</v>
      </c>
    </row>
    <row r="21" spans="1:88" s="4" customFormat="1">
      <c r="A21" s="17"/>
      <c r="B21" s="162" t="s">
        <v>15</v>
      </c>
      <c r="C21" s="223" t="s">
        <v>14</v>
      </c>
      <c r="D21" s="25" t="s">
        <v>13</v>
      </c>
      <c r="E21" s="18" t="s">
        <v>13</v>
      </c>
      <c r="F21" s="18" t="s">
        <v>13</v>
      </c>
      <c r="G21" s="18" t="s">
        <v>13</v>
      </c>
      <c r="H21" s="18" t="s">
        <v>13</v>
      </c>
      <c r="I21" s="18" t="s">
        <v>13</v>
      </c>
      <c r="J21" s="59">
        <v>0</v>
      </c>
      <c r="K21" s="58">
        <v>0</v>
      </c>
      <c r="L21" s="58">
        <v>0</v>
      </c>
      <c r="M21" s="58">
        <v>0</v>
      </c>
      <c r="N21" s="58">
        <v>0</v>
      </c>
      <c r="O21" s="58">
        <v>0</v>
      </c>
      <c r="P21" s="58">
        <v>0</v>
      </c>
      <c r="Q21" s="58">
        <v>0</v>
      </c>
      <c r="R21" s="58">
        <v>0</v>
      </c>
      <c r="S21" s="58">
        <v>0</v>
      </c>
      <c r="T21" s="58">
        <v>0</v>
      </c>
      <c r="U21" s="58">
        <v>0</v>
      </c>
      <c r="V21" s="94">
        <v>0</v>
      </c>
      <c r="W21" s="93">
        <v>0</v>
      </c>
      <c r="X21" s="93">
        <v>0</v>
      </c>
      <c r="Y21" s="93">
        <v>0</v>
      </c>
      <c r="Z21" s="93">
        <v>0</v>
      </c>
      <c r="AA21" s="93">
        <v>0</v>
      </c>
      <c r="AB21" s="93">
        <v>0</v>
      </c>
      <c r="AC21" s="93">
        <v>0</v>
      </c>
      <c r="AD21" s="93">
        <v>0</v>
      </c>
      <c r="AE21" s="93">
        <v>0</v>
      </c>
      <c r="AF21" s="93">
        <v>0</v>
      </c>
      <c r="AG21" s="93">
        <v>0</v>
      </c>
      <c r="AH21" s="113">
        <v>0</v>
      </c>
      <c r="AI21" s="112">
        <v>0</v>
      </c>
      <c r="AJ21" s="112">
        <v>0</v>
      </c>
      <c r="AK21" s="112">
        <v>0</v>
      </c>
      <c r="AL21" s="112">
        <v>0</v>
      </c>
      <c r="AM21" s="112">
        <v>0</v>
      </c>
      <c r="AN21" s="112">
        <v>0</v>
      </c>
      <c r="AO21" s="112">
        <v>0</v>
      </c>
      <c r="AP21" s="112">
        <v>0</v>
      </c>
      <c r="AQ21" s="112">
        <v>0</v>
      </c>
      <c r="AR21" s="112">
        <v>0</v>
      </c>
      <c r="AS21" s="112">
        <v>0</v>
      </c>
      <c r="AT21" s="142">
        <v>0</v>
      </c>
      <c r="AU21" s="143">
        <v>0</v>
      </c>
      <c r="AV21" s="143">
        <v>0</v>
      </c>
      <c r="AW21" s="143">
        <v>0</v>
      </c>
      <c r="AX21" s="143">
        <v>0</v>
      </c>
      <c r="AY21" s="143">
        <v>0</v>
      </c>
      <c r="AZ21" s="143">
        <v>0</v>
      </c>
      <c r="BA21" s="143">
        <v>0</v>
      </c>
      <c r="BB21" s="143">
        <v>0</v>
      </c>
      <c r="BC21" s="143">
        <v>0</v>
      </c>
      <c r="BD21" s="143">
        <v>0</v>
      </c>
      <c r="BE21" s="143">
        <v>0</v>
      </c>
      <c r="BF21" s="173">
        <v>0</v>
      </c>
      <c r="BG21" s="174">
        <v>0</v>
      </c>
      <c r="BH21" s="174">
        <v>0</v>
      </c>
      <c r="BI21" s="174">
        <v>0</v>
      </c>
      <c r="BJ21" s="174">
        <v>0</v>
      </c>
      <c r="BK21" s="174">
        <v>0</v>
      </c>
      <c r="BL21" s="174">
        <v>0</v>
      </c>
      <c r="BM21" s="174">
        <v>0</v>
      </c>
      <c r="BN21" s="174">
        <v>0</v>
      </c>
      <c r="BO21" s="174">
        <v>0</v>
      </c>
      <c r="BP21" s="174">
        <v>0</v>
      </c>
      <c r="BQ21" s="174">
        <v>0</v>
      </c>
      <c r="BR21" s="59">
        <v>0</v>
      </c>
      <c r="BS21" s="58">
        <v>0</v>
      </c>
      <c r="BT21" s="58">
        <v>0</v>
      </c>
      <c r="BU21" s="58">
        <v>0</v>
      </c>
      <c r="BV21" s="58">
        <v>0</v>
      </c>
      <c r="BW21" s="58">
        <v>0</v>
      </c>
      <c r="BX21" s="58">
        <v>0</v>
      </c>
      <c r="BY21" s="58">
        <v>0</v>
      </c>
      <c r="BZ21" s="58">
        <v>0</v>
      </c>
      <c r="CA21" s="58">
        <v>0</v>
      </c>
      <c r="CB21" s="58">
        <v>0</v>
      </c>
      <c r="CC21" s="210">
        <v>0</v>
      </c>
      <c r="CE21" s="19">
        <f t="shared" si="12"/>
        <v>0</v>
      </c>
      <c r="CF21" s="22">
        <f t="shared" si="13"/>
        <v>0</v>
      </c>
      <c r="CG21" s="111">
        <f t="shared" si="14"/>
        <v>0</v>
      </c>
      <c r="CH21" s="141">
        <f t="shared" si="15"/>
        <v>0</v>
      </c>
      <c r="CI21" s="172">
        <f t="shared" si="16"/>
        <v>0</v>
      </c>
      <c r="CJ21" s="19">
        <f t="shared" si="17"/>
        <v>0</v>
      </c>
    </row>
    <row r="22" spans="1:88" s="4" customFormat="1">
      <c r="A22" s="17"/>
      <c r="B22" s="162" t="s">
        <v>15</v>
      </c>
      <c r="C22" s="223" t="s">
        <v>14</v>
      </c>
      <c r="D22" s="25" t="s">
        <v>13</v>
      </c>
      <c r="E22" s="18" t="s">
        <v>13</v>
      </c>
      <c r="F22" s="18" t="s">
        <v>13</v>
      </c>
      <c r="G22" s="18" t="s">
        <v>13</v>
      </c>
      <c r="H22" s="18" t="s">
        <v>13</v>
      </c>
      <c r="I22" s="18" t="s">
        <v>13</v>
      </c>
      <c r="J22" s="59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94">
        <v>0</v>
      </c>
      <c r="W22" s="93">
        <v>0</v>
      </c>
      <c r="X22" s="93">
        <v>0</v>
      </c>
      <c r="Y22" s="93">
        <v>0</v>
      </c>
      <c r="Z22" s="93">
        <v>0</v>
      </c>
      <c r="AA22" s="93">
        <v>0</v>
      </c>
      <c r="AB22" s="93">
        <v>0</v>
      </c>
      <c r="AC22" s="93">
        <v>0</v>
      </c>
      <c r="AD22" s="93">
        <v>0</v>
      </c>
      <c r="AE22" s="93">
        <v>0</v>
      </c>
      <c r="AF22" s="93">
        <v>0</v>
      </c>
      <c r="AG22" s="93">
        <v>0</v>
      </c>
      <c r="AH22" s="113">
        <v>0</v>
      </c>
      <c r="AI22" s="112">
        <v>0</v>
      </c>
      <c r="AJ22" s="112">
        <v>0</v>
      </c>
      <c r="AK22" s="112">
        <v>0</v>
      </c>
      <c r="AL22" s="112">
        <v>0</v>
      </c>
      <c r="AM22" s="112">
        <v>0</v>
      </c>
      <c r="AN22" s="112">
        <v>0</v>
      </c>
      <c r="AO22" s="112">
        <v>0</v>
      </c>
      <c r="AP22" s="112">
        <v>0</v>
      </c>
      <c r="AQ22" s="112">
        <v>0</v>
      </c>
      <c r="AR22" s="112">
        <v>0</v>
      </c>
      <c r="AS22" s="112">
        <v>0</v>
      </c>
      <c r="AT22" s="142">
        <v>0</v>
      </c>
      <c r="AU22" s="143">
        <v>0</v>
      </c>
      <c r="AV22" s="143">
        <v>0</v>
      </c>
      <c r="AW22" s="143">
        <v>0</v>
      </c>
      <c r="AX22" s="143">
        <v>0</v>
      </c>
      <c r="AY22" s="143">
        <v>0</v>
      </c>
      <c r="AZ22" s="143">
        <v>0</v>
      </c>
      <c r="BA22" s="143">
        <v>0</v>
      </c>
      <c r="BB22" s="143">
        <v>0</v>
      </c>
      <c r="BC22" s="143">
        <v>0</v>
      </c>
      <c r="BD22" s="143">
        <v>0</v>
      </c>
      <c r="BE22" s="143">
        <v>0</v>
      </c>
      <c r="BF22" s="173">
        <v>0</v>
      </c>
      <c r="BG22" s="174">
        <v>0</v>
      </c>
      <c r="BH22" s="174">
        <v>0</v>
      </c>
      <c r="BI22" s="174">
        <v>0</v>
      </c>
      <c r="BJ22" s="174">
        <v>0</v>
      </c>
      <c r="BK22" s="174">
        <v>0</v>
      </c>
      <c r="BL22" s="174">
        <v>0</v>
      </c>
      <c r="BM22" s="174">
        <v>0</v>
      </c>
      <c r="BN22" s="174">
        <v>0</v>
      </c>
      <c r="BO22" s="174">
        <v>0</v>
      </c>
      <c r="BP22" s="174">
        <v>0</v>
      </c>
      <c r="BQ22" s="174">
        <v>0</v>
      </c>
      <c r="BR22" s="59">
        <v>0</v>
      </c>
      <c r="BS22" s="58">
        <v>0</v>
      </c>
      <c r="BT22" s="58">
        <v>0</v>
      </c>
      <c r="BU22" s="58">
        <v>0</v>
      </c>
      <c r="BV22" s="58">
        <v>0</v>
      </c>
      <c r="BW22" s="58">
        <v>0</v>
      </c>
      <c r="BX22" s="58">
        <v>0</v>
      </c>
      <c r="BY22" s="58">
        <v>0</v>
      </c>
      <c r="BZ22" s="58">
        <v>0</v>
      </c>
      <c r="CA22" s="58">
        <v>0</v>
      </c>
      <c r="CB22" s="58">
        <v>0</v>
      </c>
      <c r="CC22" s="210">
        <v>0</v>
      </c>
      <c r="CE22" s="19">
        <f t="shared" si="12"/>
        <v>0</v>
      </c>
      <c r="CF22" s="22">
        <f t="shared" si="13"/>
        <v>0</v>
      </c>
      <c r="CG22" s="111">
        <f t="shared" si="14"/>
        <v>0</v>
      </c>
      <c r="CH22" s="141">
        <f t="shared" si="15"/>
        <v>0</v>
      </c>
      <c r="CI22" s="172">
        <f t="shared" si="16"/>
        <v>0</v>
      </c>
      <c r="CJ22" s="19">
        <f t="shared" si="17"/>
        <v>0</v>
      </c>
    </row>
    <row r="23" spans="1:88" s="4" customFormat="1">
      <c r="A23" s="17"/>
      <c r="B23" s="162" t="s">
        <v>15</v>
      </c>
      <c r="C23" s="223" t="s">
        <v>14</v>
      </c>
      <c r="D23" s="25" t="s">
        <v>13</v>
      </c>
      <c r="E23" s="18" t="s">
        <v>13</v>
      </c>
      <c r="F23" s="18" t="s">
        <v>13</v>
      </c>
      <c r="G23" s="18" t="s">
        <v>13</v>
      </c>
      <c r="H23" s="18" t="s">
        <v>13</v>
      </c>
      <c r="I23" s="18" t="s">
        <v>13</v>
      </c>
      <c r="J23" s="59">
        <v>0</v>
      </c>
      <c r="K23" s="58">
        <v>0</v>
      </c>
      <c r="L23" s="58">
        <v>0</v>
      </c>
      <c r="M23" s="58">
        <v>0</v>
      </c>
      <c r="N23" s="58">
        <v>0</v>
      </c>
      <c r="O23" s="58">
        <v>0</v>
      </c>
      <c r="P23" s="58">
        <v>0</v>
      </c>
      <c r="Q23" s="58">
        <v>0</v>
      </c>
      <c r="R23" s="58">
        <v>0</v>
      </c>
      <c r="S23" s="58">
        <v>0</v>
      </c>
      <c r="T23" s="58">
        <v>0</v>
      </c>
      <c r="U23" s="58">
        <v>0</v>
      </c>
      <c r="V23" s="94">
        <v>0</v>
      </c>
      <c r="W23" s="93">
        <v>0</v>
      </c>
      <c r="X23" s="93">
        <v>0</v>
      </c>
      <c r="Y23" s="93">
        <v>0</v>
      </c>
      <c r="Z23" s="93">
        <v>0</v>
      </c>
      <c r="AA23" s="93">
        <v>0</v>
      </c>
      <c r="AB23" s="93">
        <v>0</v>
      </c>
      <c r="AC23" s="93">
        <v>0</v>
      </c>
      <c r="AD23" s="93">
        <v>0</v>
      </c>
      <c r="AE23" s="93">
        <v>0</v>
      </c>
      <c r="AF23" s="93">
        <v>0</v>
      </c>
      <c r="AG23" s="93">
        <v>0</v>
      </c>
      <c r="AH23" s="113">
        <v>0</v>
      </c>
      <c r="AI23" s="112">
        <v>0</v>
      </c>
      <c r="AJ23" s="112">
        <v>0</v>
      </c>
      <c r="AK23" s="112">
        <v>0</v>
      </c>
      <c r="AL23" s="112">
        <v>0</v>
      </c>
      <c r="AM23" s="112">
        <v>0</v>
      </c>
      <c r="AN23" s="112">
        <v>0</v>
      </c>
      <c r="AO23" s="112">
        <v>0</v>
      </c>
      <c r="AP23" s="112">
        <v>0</v>
      </c>
      <c r="AQ23" s="112">
        <v>0</v>
      </c>
      <c r="AR23" s="112">
        <v>0</v>
      </c>
      <c r="AS23" s="112">
        <v>0</v>
      </c>
      <c r="AT23" s="142">
        <v>0</v>
      </c>
      <c r="AU23" s="143">
        <v>0</v>
      </c>
      <c r="AV23" s="143">
        <v>0</v>
      </c>
      <c r="AW23" s="143">
        <v>0</v>
      </c>
      <c r="AX23" s="143">
        <v>0</v>
      </c>
      <c r="AY23" s="143">
        <v>0</v>
      </c>
      <c r="AZ23" s="143">
        <v>0</v>
      </c>
      <c r="BA23" s="143">
        <v>0</v>
      </c>
      <c r="BB23" s="143">
        <v>0</v>
      </c>
      <c r="BC23" s="143">
        <v>0</v>
      </c>
      <c r="BD23" s="143">
        <v>0</v>
      </c>
      <c r="BE23" s="143">
        <v>0</v>
      </c>
      <c r="BF23" s="173">
        <v>0</v>
      </c>
      <c r="BG23" s="174">
        <v>0</v>
      </c>
      <c r="BH23" s="174">
        <v>0</v>
      </c>
      <c r="BI23" s="174">
        <v>0</v>
      </c>
      <c r="BJ23" s="174">
        <v>0</v>
      </c>
      <c r="BK23" s="174">
        <v>0</v>
      </c>
      <c r="BL23" s="174">
        <v>0</v>
      </c>
      <c r="BM23" s="174">
        <v>0</v>
      </c>
      <c r="BN23" s="174">
        <v>0</v>
      </c>
      <c r="BO23" s="174">
        <v>0</v>
      </c>
      <c r="BP23" s="174">
        <v>0</v>
      </c>
      <c r="BQ23" s="174">
        <v>0</v>
      </c>
      <c r="BR23" s="59">
        <v>0</v>
      </c>
      <c r="BS23" s="58">
        <v>0</v>
      </c>
      <c r="BT23" s="58">
        <v>0</v>
      </c>
      <c r="BU23" s="58">
        <v>0</v>
      </c>
      <c r="BV23" s="58">
        <v>0</v>
      </c>
      <c r="BW23" s="58">
        <v>0</v>
      </c>
      <c r="BX23" s="58">
        <v>0</v>
      </c>
      <c r="BY23" s="58">
        <v>0</v>
      </c>
      <c r="BZ23" s="58">
        <v>0</v>
      </c>
      <c r="CA23" s="58">
        <v>0</v>
      </c>
      <c r="CB23" s="58">
        <v>0</v>
      </c>
      <c r="CC23" s="210">
        <v>0</v>
      </c>
      <c r="CE23" s="19">
        <f t="shared" si="12"/>
        <v>0</v>
      </c>
      <c r="CF23" s="22">
        <f t="shared" si="13"/>
        <v>0</v>
      </c>
      <c r="CG23" s="111">
        <f t="shared" si="14"/>
        <v>0</v>
      </c>
      <c r="CH23" s="141">
        <f t="shared" si="15"/>
        <v>0</v>
      </c>
      <c r="CI23" s="172">
        <f t="shared" si="16"/>
        <v>0</v>
      </c>
      <c r="CJ23" s="19">
        <f t="shared" si="17"/>
        <v>0</v>
      </c>
    </row>
    <row r="24" spans="1:88" s="4" customFormat="1">
      <c r="A24" s="17"/>
      <c r="B24" s="16" t="s">
        <v>18</v>
      </c>
      <c r="C24" s="221"/>
      <c r="D24" s="14"/>
      <c r="E24" s="28"/>
      <c r="F24" s="28"/>
      <c r="G24" s="28"/>
      <c r="H24" s="28"/>
      <c r="I24" s="28"/>
      <c r="J24" s="10">
        <f t="shared" ref="J24:U24" si="18">SUM(J15:J23)</f>
        <v>0</v>
      </c>
      <c r="K24" s="9">
        <f t="shared" si="18"/>
        <v>0</v>
      </c>
      <c r="L24" s="9">
        <f t="shared" si="18"/>
        <v>0</v>
      </c>
      <c r="M24" s="9">
        <f t="shared" si="18"/>
        <v>0</v>
      </c>
      <c r="N24" s="9">
        <f t="shared" si="18"/>
        <v>0</v>
      </c>
      <c r="O24" s="9">
        <f t="shared" si="18"/>
        <v>0</v>
      </c>
      <c r="P24" s="9">
        <f t="shared" si="18"/>
        <v>0</v>
      </c>
      <c r="Q24" s="9">
        <f t="shared" si="18"/>
        <v>0</v>
      </c>
      <c r="R24" s="9">
        <f t="shared" si="18"/>
        <v>0</v>
      </c>
      <c r="S24" s="9">
        <f t="shared" si="18"/>
        <v>0</v>
      </c>
      <c r="T24" s="9">
        <f t="shared" si="18"/>
        <v>0</v>
      </c>
      <c r="U24" s="9">
        <f t="shared" si="18"/>
        <v>0</v>
      </c>
      <c r="V24" s="13">
        <f t="shared" ref="V24:AG24" si="19">SUM(V15:V23)</f>
        <v>1</v>
      </c>
      <c r="W24" s="12">
        <f t="shared" si="19"/>
        <v>1</v>
      </c>
      <c r="X24" s="12">
        <f t="shared" si="19"/>
        <v>2</v>
      </c>
      <c r="Y24" s="12">
        <f t="shared" si="19"/>
        <v>2</v>
      </c>
      <c r="Z24" s="12">
        <f t="shared" si="19"/>
        <v>2</v>
      </c>
      <c r="AA24" s="12">
        <f t="shared" si="19"/>
        <v>2</v>
      </c>
      <c r="AB24" s="12">
        <f t="shared" si="19"/>
        <v>2</v>
      </c>
      <c r="AC24" s="12">
        <f t="shared" si="19"/>
        <v>3</v>
      </c>
      <c r="AD24" s="12">
        <f t="shared" si="19"/>
        <v>4</v>
      </c>
      <c r="AE24" s="12">
        <f t="shared" si="19"/>
        <v>4</v>
      </c>
      <c r="AF24" s="12">
        <f t="shared" si="19"/>
        <v>4</v>
      </c>
      <c r="AG24" s="12">
        <f t="shared" si="19"/>
        <v>4</v>
      </c>
      <c r="AH24" s="114">
        <f t="shared" ref="AH24:AS24" si="20">SUM(AH15:AH23)</f>
        <v>4</v>
      </c>
      <c r="AI24" s="115">
        <f t="shared" si="20"/>
        <v>4</v>
      </c>
      <c r="AJ24" s="115">
        <f t="shared" si="20"/>
        <v>4</v>
      </c>
      <c r="AK24" s="115">
        <f t="shared" si="20"/>
        <v>4</v>
      </c>
      <c r="AL24" s="115">
        <f t="shared" si="20"/>
        <v>4</v>
      </c>
      <c r="AM24" s="115">
        <f t="shared" si="20"/>
        <v>4</v>
      </c>
      <c r="AN24" s="115">
        <f t="shared" si="20"/>
        <v>4</v>
      </c>
      <c r="AO24" s="115">
        <f t="shared" si="20"/>
        <v>4</v>
      </c>
      <c r="AP24" s="115">
        <f t="shared" si="20"/>
        <v>4</v>
      </c>
      <c r="AQ24" s="115">
        <f t="shared" si="20"/>
        <v>5</v>
      </c>
      <c r="AR24" s="115">
        <f t="shared" si="20"/>
        <v>5</v>
      </c>
      <c r="AS24" s="115">
        <f t="shared" si="20"/>
        <v>5</v>
      </c>
      <c r="AT24" s="144">
        <f t="shared" ref="AT24:BE24" si="21">SUM(AT15:AT23)</f>
        <v>6</v>
      </c>
      <c r="AU24" s="145">
        <f t="shared" si="21"/>
        <v>6</v>
      </c>
      <c r="AV24" s="145">
        <f t="shared" si="21"/>
        <v>6</v>
      </c>
      <c r="AW24" s="145">
        <f t="shared" si="21"/>
        <v>6</v>
      </c>
      <c r="AX24" s="145">
        <f t="shared" si="21"/>
        <v>6</v>
      </c>
      <c r="AY24" s="145">
        <f t="shared" si="21"/>
        <v>6</v>
      </c>
      <c r="AZ24" s="145">
        <f t="shared" si="21"/>
        <v>6</v>
      </c>
      <c r="BA24" s="145">
        <f t="shared" si="21"/>
        <v>6</v>
      </c>
      <c r="BB24" s="145">
        <f t="shared" si="21"/>
        <v>6</v>
      </c>
      <c r="BC24" s="145">
        <f t="shared" si="21"/>
        <v>6</v>
      </c>
      <c r="BD24" s="145">
        <f t="shared" si="21"/>
        <v>6</v>
      </c>
      <c r="BE24" s="145">
        <f t="shared" si="21"/>
        <v>6</v>
      </c>
      <c r="BF24" s="175">
        <f t="shared" ref="BF24:BQ24" si="22">SUM(BF15:BF23)</f>
        <v>9</v>
      </c>
      <c r="BG24" s="176">
        <f t="shared" si="22"/>
        <v>9</v>
      </c>
      <c r="BH24" s="176">
        <f t="shared" si="22"/>
        <v>9</v>
      </c>
      <c r="BI24" s="176">
        <f t="shared" si="22"/>
        <v>9</v>
      </c>
      <c r="BJ24" s="176">
        <f t="shared" si="22"/>
        <v>9</v>
      </c>
      <c r="BK24" s="176">
        <f t="shared" si="22"/>
        <v>9</v>
      </c>
      <c r="BL24" s="176">
        <f t="shared" si="22"/>
        <v>9</v>
      </c>
      <c r="BM24" s="176">
        <f t="shared" si="22"/>
        <v>9</v>
      </c>
      <c r="BN24" s="176">
        <f t="shared" si="22"/>
        <v>9</v>
      </c>
      <c r="BO24" s="176">
        <f t="shared" si="22"/>
        <v>9</v>
      </c>
      <c r="BP24" s="176">
        <f t="shared" si="22"/>
        <v>9</v>
      </c>
      <c r="BQ24" s="176">
        <f t="shared" si="22"/>
        <v>9</v>
      </c>
      <c r="BR24" s="10">
        <f t="shared" ref="BR24:CC24" si="23">SUM(BR15:BR23)</f>
        <v>10</v>
      </c>
      <c r="BS24" s="9">
        <f t="shared" si="23"/>
        <v>10</v>
      </c>
      <c r="BT24" s="9">
        <f t="shared" si="23"/>
        <v>10</v>
      </c>
      <c r="BU24" s="9">
        <f t="shared" si="23"/>
        <v>10</v>
      </c>
      <c r="BV24" s="9">
        <f t="shared" si="23"/>
        <v>10</v>
      </c>
      <c r="BW24" s="9">
        <f t="shared" si="23"/>
        <v>10</v>
      </c>
      <c r="BX24" s="9">
        <f t="shared" si="23"/>
        <v>10</v>
      </c>
      <c r="BY24" s="9">
        <f t="shared" si="23"/>
        <v>10</v>
      </c>
      <c r="BZ24" s="9">
        <f t="shared" si="23"/>
        <v>10</v>
      </c>
      <c r="CA24" s="9">
        <f t="shared" si="23"/>
        <v>10</v>
      </c>
      <c r="CB24" s="9">
        <f t="shared" si="23"/>
        <v>10</v>
      </c>
      <c r="CC24" s="190">
        <f t="shared" si="23"/>
        <v>10</v>
      </c>
      <c r="CE24" s="8">
        <f t="shared" ref="CE24:CJ24" si="24">SUM(CE15:CE23)</f>
        <v>0</v>
      </c>
      <c r="CF24" s="11">
        <f t="shared" si="24"/>
        <v>4</v>
      </c>
      <c r="CG24" s="116">
        <f t="shared" si="24"/>
        <v>5</v>
      </c>
      <c r="CH24" s="146">
        <f t="shared" si="24"/>
        <v>6</v>
      </c>
      <c r="CI24" s="177">
        <f t="shared" si="24"/>
        <v>9</v>
      </c>
      <c r="CJ24" s="8">
        <f t="shared" si="24"/>
        <v>10</v>
      </c>
    </row>
    <row r="25" spans="1:88" s="4" customFormat="1">
      <c r="A25" s="17"/>
      <c r="B25" s="37" t="s">
        <v>17</v>
      </c>
      <c r="C25" s="223"/>
      <c r="D25" s="25"/>
      <c r="E25" s="18"/>
      <c r="F25" s="18"/>
      <c r="G25" s="18"/>
      <c r="H25" s="18"/>
      <c r="I25" s="18"/>
      <c r="J25" s="33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6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117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47"/>
      <c r="AU25" s="148"/>
      <c r="AV25" s="148"/>
      <c r="AW25" s="148"/>
      <c r="AX25" s="148"/>
      <c r="AY25" s="148"/>
      <c r="AZ25" s="148"/>
      <c r="BA25" s="148"/>
      <c r="BB25" s="148"/>
      <c r="BC25" s="148"/>
      <c r="BD25" s="148"/>
      <c r="BE25" s="148"/>
      <c r="BF25" s="178"/>
      <c r="BG25" s="179"/>
      <c r="BH25" s="179"/>
      <c r="BI25" s="179"/>
      <c r="BJ25" s="179"/>
      <c r="BK25" s="179"/>
      <c r="BL25" s="179"/>
      <c r="BM25" s="179"/>
      <c r="BN25" s="179"/>
      <c r="BO25" s="179"/>
      <c r="BP25" s="179"/>
      <c r="BQ25" s="179"/>
      <c r="BR25" s="63"/>
      <c r="BS25" s="62"/>
      <c r="BT25" s="62"/>
      <c r="BU25" s="62"/>
      <c r="BV25" s="62"/>
      <c r="BW25" s="62"/>
      <c r="BX25" s="62"/>
      <c r="BY25" s="62"/>
      <c r="BZ25" s="62"/>
      <c r="CA25" s="62"/>
      <c r="CB25" s="62"/>
      <c r="CC25" s="211"/>
      <c r="CE25" s="61"/>
      <c r="CF25" s="34"/>
      <c r="CG25" s="119"/>
      <c r="CH25" s="149"/>
      <c r="CI25" s="180"/>
      <c r="CJ25" s="61"/>
    </row>
    <row r="26" spans="1:88" s="4" customFormat="1">
      <c r="A26" s="17"/>
      <c r="B26" s="162" t="s">
        <v>48</v>
      </c>
      <c r="C26" s="223" t="s">
        <v>14</v>
      </c>
      <c r="D26" s="25" t="s">
        <v>13</v>
      </c>
      <c r="E26" s="18" t="s">
        <v>13</v>
      </c>
      <c r="F26" s="18" t="s">
        <v>13</v>
      </c>
      <c r="G26" s="18" t="s">
        <v>13</v>
      </c>
      <c r="H26" s="18" t="s">
        <v>13</v>
      </c>
      <c r="I26" s="18" t="s">
        <v>13</v>
      </c>
      <c r="J26" s="59">
        <v>0</v>
      </c>
      <c r="K26" s="58">
        <v>0</v>
      </c>
      <c r="L26" s="58">
        <v>0</v>
      </c>
      <c r="M26" s="58">
        <v>0</v>
      </c>
      <c r="N26" s="58">
        <v>0</v>
      </c>
      <c r="O26" s="58">
        <v>0</v>
      </c>
      <c r="P26" s="58">
        <v>0</v>
      </c>
      <c r="Q26" s="58">
        <v>1</v>
      </c>
      <c r="R26" s="58">
        <v>1</v>
      </c>
      <c r="S26" s="58">
        <v>2</v>
      </c>
      <c r="T26" s="58">
        <v>2</v>
      </c>
      <c r="U26" s="58">
        <v>3</v>
      </c>
      <c r="V26" s="94">
        <v>3</v>
      </c>
      <c r="W26" s="93">
        <v>3</v>
      </c>
      <c r="X26" s="93">
        <v>3</v>
      </c>
      <c r="Y26" s="93">
        <v>3</v>
      </c>
      <c r="Z26" s="93">
        <v>3</v>
      </c>
      <c r="AA26" s="93">
        <v>3</v>
      </c>
      <c r="AB26" s="93">
        <v>4</v>
      </c>
      <c r="AC26" s="93">
        <v>4</v>
      </c>
      <c r="AD26" s="93">
        <v>4</v>
      </c>
      <c r="AE26" s="93">
        <v>4</v>
      </c>
      <c r="AF26" s="93">
        <v>4</v>
      </c>
      <c r="AG26" s="93">
        <v>4</v>
      </c>
      <c r="AH26" s="113">
        <v>4</v>
      </c>
      <c r="AI26" s="112">
        <v>4</v>
      </c>
      <c r="AJ26" s="112">
        <v>4</v>
      </c>
      <c r="AK26" s="112">
        <v>4</v>
      </c>
      <c r="AL26" s="112">
        <v>4</v>
      </c>
      <c r="AM26" s="112">
        <v>4</v>
      </c>
      <c r="AN26" s="112">
        <v>4</v>
      </c>
      <c r="AO26" s="112">
        <v>4</v>
      </c>
      <c r="AP26" s="112">
        <v>4</v>
      </c>
      <c r="AQ26" s="112">
        <v>4</v>
      </c>
      <c r="AR26" s="112">
        <v>4</v>
      </c>
      <c r="AS26" s="112">
        <v>4</v>
      </c>
      <c r="AT26" s="142">
        <v>4</v>
      </c>
      <c r="AU26" s="143">
        <v>4</v>
      </c>
      <c r="AV26" s="143">
        <v>4</v>
      </c>
      <c r="AW26" s="143">
        <v>4</v>
      </c>
      <c r="AX26" s="143">
        <v>4</v>
      </c>
      <c r="AY26" s="143">
        <v>4</v>
      </c>
      <c r="AZ26" s="143">
        <v>5</v>
      </c>
      <c r="BA26" s="143">
        <v>5</v>
      </c>
      <c r="BB26" s="143">
        <v>5</v>
      </c>
      <c r="BC26" s="143">
        <v>5</v>
      </c>
      <c r="BD26" s="143">
        <v>5</v>
      </c>
      <c r="BE26" s="143">
        <v>5</v>
      </c>
      <c r="BF26" s="173">
        <v>6</v>
      </c>
      <c r="BG26" s="174">
        <v>6</v>
      </c>
      <c r="BH26" s="174">
        <v>6</v>
      </c>
      <c r="BI26" s="174">
        <v>6</v>
      </c>
      <c r="BJ26" s="174">
        <v>6</v>
      </c>
      <c r="BK26" s="174">
        <v>6</v>
      </c>
      <c r="BL26" s="174">
        <v>7</v>
      </c>
      <c r="BM26" s="174">
        <v>7</v>
      </c>
      <c r="BN26" s="174">
        <v>7</v>
      </c>
      <c r="BO26" s="174">
        <v>7</v>
      </c>
      <c r="BP26" s="174">
        <v>7</v>
      </c>
      <c r="BQ26" s="174">
        <v>7</v>
      </c>
      <c r="BR26" s="59">
        <v>8</v>
      </c>
      <c r="BS26" s="58">
        <v>8</v>
      </c>
      <c r="BT26" s="58">
        <v>8</v>
      </c>
      <c r="BU26" s="58">
        <v>8</v>
      </c>
      <c r="BV26" s="58">
        <v>8</v>
      </c>
      <c r="BW26" s="58">
        <v>8</v>
      </c>
      <c r="BX26" s="58">
        <v>9</v>
      </c>
      <c r="BY26" s="58">
        <v>9</v>
      </c>
      <c r="BZ26" s="58">
        <v>9</v>
      </c>
      <c r="CA26" s="58">
        <v>9</v>
      </c>
      <c r="CB26" s="58">
        <v>9</v>
      </c>
      <c r="CC26" s="210">
        <v>9</v>
      </c>
      <c r="CE26" s="19">
        <f t="shared" ref="CE26:CE34" si="25">U26</f>
        <v>3</v>
      </c>
      <c r="CF26" s="22">
        <f t="shared" ref="CF26:CF34" si="26">AG26</f>
        <v>4</v>
      </c>
      <c r="CG26" s="111">
        <f t="shared" ref="CG26:CG34" si="27">AS26</f>
        <v>4</v>
      </c>
      <c r="CH26" s="141">
        <f t="shared" ref="CH26:CH34" si="28">BE26</f>
        <v>5</v>
      </c>
      <c r="CI26" s="172">
        <f t="shared" ref="CI26:CI34" si="29">BQ26</f>
        <v>7</v>
      </c>
      <c r="CJ26" s="19">
        <f t="shared" ref="CJ26:CJ34" si="30">CC26</f>
        <v>9</v>
      </c>
    </row>
    <row r="27" spans="1:88" s="4" customFormat="1">
      <c r="A27" s="17"/>
      <c r="B27" s="162" t="s">
        <v>49</v>
      </c>
      <c r="C27" s="223" t="s">
        <v>14</v>
      </c>
      <c r="D27" s="25" t="s">
        <v>13</v>
      </c>
      <c r="E27" s="18" t="s">
        <v>13</v>
      </c>
      <c r="F27" s="18" t="s">
        <v>13</v>
      </c>
      <c r="G27" s="18" t="s">
        <v>13</v>
      </c>
      <c r="H27" s="18" t="s">
        <v>13</v>
      </c>
      <c r="I27" s="18" t="s">
        <v>13</v>
      </c>
      <c r="J27" s="59">
        <v>0</v>
      </c>
      <c r="K27" s="58">
        <v>0</v>
      </c>
      <c r="L27" s="58">
        <v>0</v>
      </c>
      <c r="M27" s="58">
        <v>0</v>
      </c>
      <c r="N27" s="58">
        <v>0</v>
      </c>
      <c r="O27" s="58">
        <v>0</v>
      </c>
      <c r="P27" s="58">
        <v>0</v>
      </c>
      <c r="Q27" s="58">
        <v>0</v>
      </c>
      <c r="R27" s="58">
        <v>1</v>
      </c>
      <c r="S27" s="58">
        <v>2</v>
      </c>
      <c r="T27" s="58">
        <v>3</v>
      </c>
      <c r="U27" s="58">
        <v>4</v>
      </c>
      <c r="V27" s="94">
        <v>5</v>
      </c>
      <c r="W27" s="93">
        <v>5</v>
      </c>
      <c r="X27" s="93">
        <v>5</v>
      </c>
      <c r="Y27" s="93">
        <v>5</v>
      </c>
      <c r="Z27" s="93">
        <v>6</v>
      </c>
      <c r="AA27" s="93">
        <v>6</v>
      </c>
      <c r="AB27" s="93">
        <v>6</v>
      </c>
      <c r="AC27" s="93">
        <v>6</v>
      </c>
      <c r="AD27" s="93">
        <v>6</v>
      </c>
      <c r="AE27" s="93">
        <v>6</v>
      </c>
      <c r="AF27" s="93">
        <v>6</v>
      </c>
      <c r="AG27" s="93">
        <v>6</v>
      </c>
      <c r="AH27" s="113">
        <v>6</v>
      </c>
      <c r="AI27" s="112">
        <v>6</v>
      </c>
      <c r="AJ27" s="112">
        <v>6</v>
      </c>
      <c r="AK27" s="112">
        <v>6</v>
      </c>
      <c r="AL27" s="112">
        <v>6</v>
      </c>
      <c r="AM27" s="112">
        <v>6</v>
      </c>
      <c r="AN27" s="112">
        <v>6</v>
      </c>
      <c r="AO27" s="112">
        <v>6</v>
      </c>
      <c r="AP27" s="112">
        <v>6</v>
      </c>
      <c r="AQ27" s="112">
        <v>6</v>
      </c>
      <c r="AR27" s="112">
        <v>6</v>
      </c>
      <c r="AS27" s="112">
        <v>6</v>
      </c>
      <c r="AT27" s="142">
        <v>7</v>
      </c>
      <c r="AU27" s="143">
        <v>7</v>
      </c>
      <c r="AV27" s="143">
        <v>7</v>
      </c>
      <c r="AW27" s="143">
        <v>8</v>
      </c>
      <c r="AX27" s="143">
        <v>8</v>
      </c>
      <c r="AY27" s="143">
        <v>9</v>
      </c>
      <c r="AZ27" s="143">
        <v>9</v>
      </c>
      <c r="BA27" s="143">
        <v>9</v>
      </c>
      <c r="BB27" s="143">
        <v>9</v>
      </c>
      <c r="BC27" s="143">
        <v>10</v>
      </c>
      <c r="BD27" s="143">
        <v>10</v>
      </c>
      <c r="BE27" s="143">
        <v>10</v>
      </c>
      <c r="BF27" s="173">
        <v>11</v>
      </c>
      <c r="BG27" s="174">
        <v>11</v>
      </c>
      <c r="BH27" s="174">
        <v>11</v>
      </c>
      <c r="BI27" s="174">
        <v>11</v>
      </c>
      <c r="BJ27" s="174">
        <v>11</v>
      </c>
      <c r="BK27" s="174">
        <v>11</v>
      </c>
      <c r="BL27" s="174">
        <v>12</v>
      </c>
      <c r="BM27" s="174">
        <v>12</v>
      </c>
      <c r="BN27" s="174">
        <v>12</v>
      </c>
      <c r="BO27" s="174">
        <v>12</v>
      </c>
      <c r="BP27" s="174">
        <v>12</v>
      </c>
      <c r="BQ27" s="174">
        <v>12</v>
      </c>
      <c r="BR27" s="59">
        <v>12</v>
      </c>
      <c r="BS27" s="58">
        <v>12</v>
      </c>
      <c r="BT27" s="58">
        <v>12</v>
      </c>
      <c r="BU27" s="58">
        <v>12</v>
      </c>
      <c r="BV27" s="58">
        <v>12</v>
      </c>
      <c r="BW27" s="58">
        <v>12</v>
      </c>
      <c r="BX27" s="58">
        <v>14</v>
      </c>
      <c r="BY27" s="58">
        <v>14</v>
      </c>
      <c r="BZ27" s="58">
        <v>14</v>
      </c>
      <c r="CA27" s="58">
        <v>14</v>
      </c>
      <c r="CB27" s="58">
        <v>14</v>
      </c>
      <c r="CC27" s="210">
        <v>14</v>
      </c>
      <c r="CE27" s="19">
        <f t="shared" si="25"/>
        <v>4</v>
      </c>
      <c r="CF27" s="22">
        <f t="shared" si="26"/>
        <v>6</v>
      </c>
      <c r="CG27" s="111">
        <f t="shared" si="27"/>
        <v>6</v>
      </c>
      <c r="CH27" s="141">
        <f t="shared" si="28"/>
        <v>10</v>
      </c>
      <c r="CI27" s="172">
        <f t="shared" si="29"/>
        <v>12</v>
      </c>
      <c r="CJ27" s="19">
        <f t="shared" si="30"/>
        <v>14</v>
      </c>
    </row>
    <row r="28" spans="1:88" s="4" customFormat="1">
      <c r="A28" s="17"/>
      <c r="B28" s="162" t="s">
        <v>50</v>
      </c>
      <c r="C28" s="223" t="s">
        <v>14</v>
      </c>
      <c r="D28" s="25" t="s">
        <v>13</v>
      </c>
      <c r="E28" s="18" t="s">
        <v>13</v>
      </c>
      <c r="F28" s="18" t="s">
        <v>13</v>
      </c>
      <c r="G28" s="18" t="s">
        <v>13</v>
      </c>
      <c r="H28" s="18" t="s">
        <v>13</v>
      </c>
      <c r="I28" s="18" t="s">
        <v>13</v>
      </c>
      <c r="J28" s="59">
        <v>0</v>
      </c>
      <c r="K28" s="58">
        <v>0</v>
      </c>
      <c r="L28" s="58">
        <v>0</v>
      </c>
      <c r="M28" s="58">
        <v>0</v>
      </c>
      <c r="N28" s="58">
        <v>0</v>
      </c>
      <c r="O28" s="58">
        <v>0</v>
      </c>
      <c r="P28" s="58">
        <v>0</v>
      </c>
      <c r="Q28" s="58">
        <v>2</v>
      </c>
      <c r="R28" s="58">
        <v>2</v>
      </c>
      <c r="S28" s="58">
        <v>2</v>
      </c>
      <c r="T28" s="58">
        <v>3</v>
      </c>
      <c r="U28" s="58">
        <v>3</v>
      </c>
      <c r="V28" s="94">
        <v>4</v>
      </c>
      <c r="W28" s="93">
        <v>4</v>
      </c>
      <c r="X28" s="93">
        <v>4</v>
      </c>
      <c r="Y28" s="93">
        <v>4</v>
      </c>
      <c r="Z28" s="93">
        <v>5</v>
      </c>
      <c r="AA28" s="93">
        <v>5</v>
      </c>
      <c r="AB28" s="93">
        <v>5</v>
      </c>
      <c r="AC28" s="93">
        <v>5</v>
      </c>
      <c r="AD28" s="93">
        <v>5</v>
      </c>
      <c r="AE28" s="93">
        <v>5</v>
      </c>
      <c r="AF28" s="93">
        <v>5</v>
      </c>
      <c r="AG28" s="93">
        <v>5</v>
      </c>
      <c r="AH28" s="113">
        <v>5</v>
      </c>
      <c r="AI28" s="112">
        <v>5</v>
      </c>
      <c r="AJ28" s="112">
        <v>5</v>
      </c>
      <c r="AK28" s="112">
        <v>5</v>
      </c>
      <c r="AL28" s="112">
        <v>5</v>
      </c>
      <c r="AM28" s="112">
        <v>5</v>
      </c>
      <c r="AN28" s="112">
        <v>5</v>
      </c>
      <c r="AO28" s="112">
        <v>5</v>
      </c>
      <c r="AP28" s="112">
        <v>5</v>
      </c>
      <c r="AQ28" s="112">
        <v>5</v>
      </c>
      <c r="AR28" s="112">
        <v>5</v>
      </c>
      <c r="AS28" s="112">
        <v>5</v>
      </c>
      <c r="AT28" s="142">
        <v>6</v>
      </c>
      <c r="AU28" s="143">
        <v>6</v>
      </c>
      <c r="AV28" s="143">
        <v>6</v>
      </c>
      <c r="AW28" s="143">
        <v>6</v>
      </c>
      <c r="AX28" s="143">
        <v>6</v>
      </c>
      <c r="AY28" s="143">
        <v>7</v>
      </c>
      <c r="AZ28" s="143">
        <v>7</v>
      </c>
      <c r="BA28" s="143">
        <v>7</v>
      </c>
      <c r="BB28" s="143">
        <v>7</v>
      </c>
      <c r="BC28" s="143">
        <v>8</v>
      </c>
      <c r="BD28" s="143">
        <v>8</v>
      </c>
      <c r="BE28" s="143">
        <v>8</v>
      </c>
      <c r="BF28" s="173">
        <v>8</v>
      </c>
      <c r="BG28" s="174">
        <v>8</v>
      </c>
      <c r="BH28" s="174">
        <v>8</v>
      </c>
      <c r="BI28" s="174">
        <v>8</v>
      </c>
      <c r="BJ28" s="174">
        <v>8</v>
      </c>
      <c r="BK28" s="174">
        <v>8</v>
      </c>
      <c r="BL28" s="174">
        <v>9</v>
      </c>
      <c r="BM28" s="174">
        <v>9</v>
      </c>
      <c r="BN28" s="174">
        <v>9</v>
      </c>
      <c r="BO28" s="174">
        <v>9</v>
      </c>
      <c r="BP28" s="174">
        <v>10</v>
      </c>
      <c r="BQ28" s="174">
        <v>10</v>
      </c>
      <c r="BR28" s="59">
        <v>11</v>
      </c>
      <c r="BS28" s="58">
        <v>11</v>
      </c>
      <c r="BT28" s="58">
        <v>11</v>
      </c>
      <c r="BU28" s="58">
        <v>12</v>
      </c>
      <c r="BV28" s="58">
        <v>12</v>
      </c>
      <c r="BW28" s="58">
        <v>12</v>
      </c>
      <c r="BX28" s="58">
        <v>12</v>
      </c>
      <c r="BY28" s="58">
        <v>14</v>
      </c>
      <c r="BZ28" s="58">
        <v>14</v>
      </c>
      <c r="CA28" s="58">
        <v>14</v>
      </c>
      <c r="CB28" s="58">
        <v>14</v>
      </c>
      <c r="CC28" s="210">
        <v>14</v>
      </c>
      <c r="CE28" s="19">
        <f t="shared" si="25"/>
        <v>3</v>
      </c>
      <c r="CF28" s="22">
        <f t="shared" si="26"/>
        <v>5</v>
      </c>
      <c r="CG28" s="111">
        <f t="shared" si="27"/>
        <v>5</v>
      </c>
      <c r="CH28" s="141">
        <f t="shared" si="28"/>
        <v>8</v>
      </c>
      <c r="CI28" s="172">
        <f t="shared" si="29"/>
        <v>10</v>
      </c>
      <c r="CJ28" s="19">
        <f t="shared" si="30"/>
        <v>14</v>
      </c>
    </row>
    <row r="29" spans="1:88" s="4" customFormat="1">
      <c r="A29" s="17"/>
      <c r="B29" s="162" t="s">
        <v>51</v>
      </c>
      <c r="C29" s="223" t="s">
        <v>14</v>
      </c>
      <c r="D29" s="25" t="s">
        <v>13</v>
      </c>
      <c r="E29" s="18" t="s">
        <v>13</v>
      </c>
      <c r="F29" s="18" t="s">
        <v>13</v>
      </c>
      <c r="G29" s="18" t="s">
        <v>13</v>
      </c>
      <c r="H29" s="18" t="s">
        <v>13</v>
      </c>
      <c r="I29" s="18" t="s">
        <v>13</v>
      </c>
      <c r="J29" s="59">
        <v>0</v>
      </c>
      <c r="K29" s="58">
        <v>0</v>
      </c>
      <c r="L29" s="58">
        <v>0</v>
      </c>
      <c r="M29" s="58">
        <v>0</v>
      </c>
      <c r="N29" s="58">
        <v>0</v>
      </c>
      <c r="O29" s="58">
        <v>0</v>
      </c>
      <c r="P29" s="58">
        <v>0</v>
      </c>
      <c r="Q29" s="58">
        <v>0</v>
      </c>
      <c r="R29" s="58">
        <v>0</v>
      </c>
      <c r="S29" s="58">
        <v>0</v>
      </c>
      <c r="T29" s="58">
        <v>1</v>
      </c>
      <c r="U29" s="58">
        <v>1</v>
      </c>
      <c r="V29" s="94">
        <v>1</v>
      </c>
      <c r="W29" s="93">
        <v>2</v>
      </c>
      <c r="X29" s="93">
        <v>2</v>
      </c>
      <c r="Y29" s="93">
        <v>2</v>
      </c>
      <c r="Z29" s="93">
        <v>2</v>
      </c>
      <c r="AA29" s="93">
        <v>2</v>
      </c>
      <c r="AB29" s="93">
        <v>2</v>
      </c>
      <c r="AC29" s="93">
        <v>2</v>
      </c>
      <c r="AD29" s="93">
        <v>2</v>
      </c>
      <c r="AE29" s="93">
        <v>2</v>
      </c>
      <c r="AF29" s="93">
        <v>2</v>
      </c>
      <c r="AG29" s="93">
        <v>2</v>
      </c>
      <c r="AH29" s="113">
        <v>2</v>
      </c>
      <c r="AI29" s="112">
        <v>2</v>
      </c>
      <c r="AJ29" s="112">
        <v>2</v>
      </c>
      <c r="AK29" s="112">
        <v>2</v>
      </c>
      <c r="AL29" s="112">
        <v>2</v>
      </c>
      <c r="AM29" s="112">
        <v>2</v>
      </c>
      <c r="AN29" s="112">
        <v>2</v>
      </c>
      <c r="AO29" s="112">
        <v>2</v>
      </c>
      <c r="AP29" s="112">
        <v>2</v>
      </c>
      <c r="AQ29" s="112">
        <v>2</v>
      </c>
      <c r="AR29" s="112">
        <v>2</v>
      </c>
      <c r="AS29" s="112">
        <v>2</v>
      </c>
      <c r="AT29" s="142">
        <v>3</v>
      </c>
      <c r="AU29" s="143">
        <v>3</v>
      </c>
      <c r="AV29" s="143">
        <v>3</v>
      </c>
      <c r="AW29" s="143">
        <v>3</v>
      </c>
      <c r="AX29" s="143">
        <v>3</v>
      </c>
      <c r="AY29" s="143">
        <v>3</v>
      </c>
      <c r="AZ29" s="143">
        <v>3</v>
      </c>
      <c r="BA29" s="143">
        <v>3</v>
      </c>
      <c r="BB29" s="143">
        <v>3</v>
      </c>
      <c r="BC29" s="143">
        <v>3</v>
      </c>
      <c r="BD29" s="143">
        <v>3</v>
      </c>
      <c r="BE29" s="143">
        <v>3</v>
      </c>
      <c r="BF29" s="173">
        <v>3</v>
      </c>
      <c r="BG29" s="174">
        <v>3</v>
      </c>
      <c r="BH29" s="174">
        <v>3</v>
      </c>
      <c r="BI29" s="174">
        <v>3</v>
      </c>
      <c r="BJ29" s="174">
        <v>3</v>
      </c>
      <c r="BK29" s="174">
        <v>3</v>
      </c>
      <c r="BL29" s="174">
        <v>3</v>
      </c>
      <c r="BM29" s="174">
        <v>3</v>
      </c>
      <c r="BN29" s="174">
        <v>3</v>
      </c>
      <c r="BO29" s="174">
        <v>3</v>
      </c>
      <c r="BP29" s="174">
        <v>3</v>
      </c>
      <c r="BQ29" s="174">
        <v>3</v>
      </c>
      <c r="BR29" s="59">
        <v>4</v>
      </c>
      <c r="BS29" s="58">
        <v>4</v>
      </c>
      <c r="BT29" s="58">
        <v>4</v>
      </c>
      <c r="BU29" s="58">
        <v>4</v>
      </c>
      <c r="BV29" s="58">
        <v>4</v>
      </c>
      <c r="BW29" s="58">
        <v>4</v>
      </c>
      <c r="BX29" s="58">
        <v>4</v>
      </c>
      <c r="BY29" s="58">
        <v>4</v>
      </c>
      <c r="BZ29" s="58">
        <v>4</v>
      </c>
      <c r="CA29" s="58">
        <v>4</v>
      </c>
      <c r="CB29" s="58">
        <v>4</v>
      </c>
      <c r="CC29" s="210">
        <v>4</v>
      </c>
      <c r="CE29" s="19">
        <f t="shared" si="25"/>
        <v>1</v>
      </c>
      <c r="CF29" s="22">
        <f t="shared" si="26"/>
        <v>2</v>
      </c>
      <c r="CG29" s="111">
        <f t="shared" si="27"/>
        <v>2</v>
      </c>
      <c r="CH29" s="141">
        <f t="shared" si="28"/>
        <v>3</v>
      </c>
      <c r="CI29" s="172">
        <f t="shared" si="29"/>
        <v>3</v>
      </c>
      <c r="CJ29" s="19">
        <f t="shared" si="30"/>
        <v>4</v>
      </c>
    </row>
    <row r="30" spans="1:88" s="4" customFormat="1">
      <c r="A30" s="17"/>
      <c r="B30" s="162" t="s">
        <v>15</v>
      </c>
      <c r="C30" s="223" t="s">
        <v>14</v>
      </c>
      <c r="D30" s="25" t="s">
        <v>13</v>
      </c>
      <c r="E30" s="18" t="s">
        <v>13</v>
      </c>
      <c r="F30" s="18" t="s">
        <v>13</v>
      </c>
      <c r="G30" s="18" t="s">
        <v>13</v>
      </c>
      <c r="H30" s="18" t="s">
        <v>13</v>
      </c>
      <c r="I30" s="18" t="s">
        <v>13</v>
      </c>
      <c r="J30" s="59">
        <v>0</v>
      </c>
      <c r="K30" s="58">
        <v>0</v>
      </c>
      <c r="L30" s="58">
        <v>0</v>
      </c>
      <c r="M30" s="58">
        <v>0</v>
      </c>
      <c r="N30" s="58">
        <v>0</v>
      </c>
      <c r="O30" s="58">
        <v>0</v>
      </c>
      <c r="P30" s="58">
        <v>0</v>
      </c>
      <c r="Q30" s="58">
        <v>0</v>
      </c>
      <c r="R30" s="58">
        <v>0</v>
      </c>
      <c r="S30" s="58">
        <v>0</v>
      </c>
      <c r="T30" s="58">
        <v>0</v>
      </c>
      <c r="U30" s="58">
        <v>0</v>
      </c>
      <c r="V30" s="94">
        <v>0</v>
      </c>
      <c r="W30" s="93">
        <v>0</v>
      </c>
      <c r="X30" s="93">
        <v>0</v>
      </c>
      <c r="Y30" s="93">
        <v>0</v>
      </c>
      <c r="Z30" s="93">
        <v>0</v>
      </c>
      <c r="AA30" s="93">
        <v>0</v>
      </c>
      <c r="AB30" s="93">
        <v>0</v>
      </c>
      <c r="AC30" s="93">
        <v>0</v>
      </c>
      <c r="AD30" s="93">
        <v>0</v>
      </c>
      <c r="AE30" s="93">
        <v>0</v>
      </c>
      <c r="AF30" s="93">
        <v>0</v>
      </c>
      <c r="AG30" s="93">
        <v>0</v>
      </c>
      <c r="AH30" s="113">
        <v>0</v>
      </c>
      <c r="AI30" s="112">
        <v>0</v>
      </c>
      <c r="AJ30" s="112">
        <v>0</v>
      </c>
      <c r="AK30" s="112">
        <v>0</v>
      </c>
      <c r="AL30" s="112">
        <v>0</v>
      </c>
      <c r="AM30" s="112">
        <v>0</v>
      </c>
      <c r="AN30" s="112">
        <v>0</v>
      </c>
      <c r="AO30" s="112">
        <v>0</v>
      </c>
      <c r="AP30" s="112">
        <v>0</v>
      </c>
      <c r="AQ30" s="112">
        <v>0</v>
      </c>
      <c r="AR30" s="112">
        <v>0</v>
      </c>
      <c r="AS30" s="112">
        <v>0</v>
      </c>
      <c r="AT30" s="142">
        <v>0</v>
      </c>
      <c r="AU30" s="143">
        <v>0</v>
      </c>
      <c r="AV30" s="143">
        <v>0</v>
      </c>
      <c r="AW30" s="143">
        <v>0</v>
      </c>
      <c r="AX30" s="143">
        <v>0</v>
      </c>
      <c r="AY30" s="143">
        <v>0</v>
      </c>
      <c r="AZ30" s="143">
        <v>0</v>
      </c>
      <c r="BA30" s="143">
        <v>0</v>
      </c>
      <c r="BB30" s="143">
        <v>0</v>
      </c>
      <c r="BC30" s="143">
        <v>0</v>
      </c>
      <c r="BD30" s="143">
        <v>0</v>
      </c>
      <c r="BE30" s="143">
        <v>0</v>
      </c>
      <c r="BF30" s="173">
        <v>0</v>
      </c>
      <c r="BG30" s="174">
        <v>0</v>
      </c>
      <c r="BH30" s="174">
        <v>0</v>
      </c>
      <c r="BI30" s="174">
        <v>0</v>
      </c>
      <c r="BJ30" s="174">
        <v>0</v>
      </c>
      <c r="BK30" s="174">
        <v>0</v>
      </c>
      <c r="BL30" s="174">
        <v>0</v>
      </c>
      <c r="BM30" s="174">
        <v>0</v>
      </c>
      <c r="BN30" s="174">
        <v>0</v>
      </c>
      <c r="BO30" s="174">
        <v>0</v>
      </c>
      <c r="BP30" s="174">
        <v>0</v>
      </c>
      <c r="BQ30" s="174">
        <v>0</v>
      </c>
      <c r="BR30" s="59">
        <v>0</v>
      </c>
      <c r="BS30" s="58">
        <v>0</v>
      </c>
      <c r="BT30" s="58">
        <v>0</v>
      </c>
      <c r="BU30" s="58">
        <v>0</v>
      </c>
      <c r="BV30" s="58">
        <v>0</v>
      </c>
      <c r="BW30" s="58">
        <v>0</v>
      </c>
      <c r="BX30" s="58">
        <v>0</v>
      </c>
      <c r="BY30" s="58">
        <v>0</v>
      </c>
      <c r="BZ30" s="58">
        <v>0</v>
      </c>
      <c r="CA30" s="58">
        <v>0</v>
      </c>
      <c r="CB30" s="58">
        <v>0</v>
      </c>
      <c r="CC30" s="210">
        <v>0</v>
      </c>
      <c r="CE30" s="19">
        <f t="shared" si="25"/>
        <v>0</v>
      </c>
      <c r="CF30" s="22">
        <f t="shared" si="26"/>
        <v>0</v>
      </c>
      <c r="CG30" s="111">
        <f t="shared" si="27"/>
        <v>0</v>
      </c>
      <c r="CH30" s="141">
        <f t="shared" si="28"/>
        <v>0</v>
      </c>
      <c r="CI30" s="172">
        <f t="shared" si="29"/>
        <v>0</v>
      </c>
      <c r="CJ30" s="19">
        <f t="shared" si="30"/>
        <v>0</v>
      </c>
    </row>
    <row r="31" spans="1:88" s="4" customFormat="1">
      <c r="A31" s="17"/>
      <c r="B31" s="162" t="s">
        <v>15</v>
      </c>
      <c r="C31" s="223" t="s">
        <v>14</v>
      </c>
      <c r="D31" s="25" t="s">
        <v>13</v>
      </c>
      <c r="E31" s="18" t="s">
        <v>13</v>
      </c>
      <c r="F31" s="18" t="s">
        <v>13</v>
      </c>
      <c r="G31" s="18" t="s">
        <v>13</v>
      </c>
      <c r="H31" s="18" t="s">
        <v>13</v>
      </c>
      <c r="I31" s="18" t="s">
        <v>13</v>
      </c>
      <c r="J31" s="59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94">
        <v>0</v>
      </c>
      <c r="W31" s="93">
        <v>0</v>
      </c>
      <c r="X31" s="93">
        <v>0</v>
      </c>
      <c r="Y31" s="93">
        <v>0</v>
      </c>
      <c r="Z31" s="93">
        <v>0</v>
      </c>
      <c r="AA31" s="93">
        <v>0</v>
      </c>
      <c r="AB31" s="93">
        <v>0</v>
      </c>
      <c r="AC31" s="93">
        <v>0</v>
      </c>
      <c r="AD31" s="93">
        <v>0</v>
      </c>
      <c r="AE31" s="93">
        <v>0</v>
      </c>
      <c r="AF31" s="93">
        <v>0</v>
      </c>
      <c r="AG31" s="93">
        <v>0</v>
      </c>
      <c r="AH31" s="113">
        <v>0</v>
      </c>
      <c r="AI31" s="112">
        <v>0</v>
      </c>
      <c r="AJ31" s="112">
        <v>0</v>
      </c>
      <c r="AK31" s="112">
        <v>0</v>
      </c>
      <c r="AL31" s="112">
        <v>0</v>
      </c>
      <c r="AM31" s="112">
        <v>0</v>
      </c>
      <c r="AN31" s="112">
        <v>0</v>
      </c>
      <c r="AO31" s="112">
        <v>0</v>
      </c>
      <c r="AP31" s="112">
        <v>0</v>
      </c>
      <c r="AQ31" s="112">
        <v>0</v>
      </c>
      <c r="AR31" s="112">
        <v>0</v>
      </c>
      <c r="AS31" s="112">
        <v>0</v>
      </c>
      <c r="AT31" s="142">
        <v>0</v>
      </c>
      <c r="AU31" s="143">
        <v>0</v>
      </c>
      <c r="AV31" s="143">
        <v>0</v>
      </c>
      <c r="AW31" s="143">
        <v>0</v>
      </c>
      <c r="AX31" s="143">
        <v>0</v>
      </c>
      <c r="AY31" s="143">
        <v>0</v>
      </c>
      <c r="AZ31" s="143">
        <v>0</v>
      </c>
      <c r="BA31" s="143">
        <v>0</v>
      </c>
      <c r="BB31" s="143">
        <v>0</v>
      </c>
      <c r="BC31" s="143">
        <v>0</v>
      </c>
      <c r="BD31" s="143">
        <v>0</v>
      </c>
      <c r="BE31" s="143">
        <v>0</v>
      </c>
      <c r="BF31" s="173">
        <v>0</v>
      </c>
      <c r="BG31" s="174">
        <v>0</v>
      </c>
      <c r="BH31" s="174">
        <v>0</v>
      </c>
      <c r="BI31" s="174">
        <v>0</v>
      </c>
      <c r="BJ31" s="174">
        <v>0</v>
      </c>
      <c r="BK31" s="174">
        <v>0</v>
      </c>
      <c r="BL31" s="174">
        <v>0</v>
      </c>
      <c r="BM31" s="174">
        <v>0</v>
      </c>
      <c r="BN31" s="174">
        <v>0</v>
      </c>
      <c r="BO31" s="174">
        <v>0</v>
      </c>
      <c r="BP31" s="174">
        <v>0</v>
      </c>
      <c r="BQ31" s="174">
        <v>0</v>
      </c>
      <c r="BR31" s="59">
        <v>0</v>
      </c>
      <c r="BS31" s="58">
        <v>0</v>
      </c>
      <c r="BT31" s="58">
        <v>0</v>
      </c>
      <c r="BU31" s="58">
        <v>0</v>
      </c>
      <c r="BV31" s="58">
        <v>0</v>
      </c>
      <c r="BW31" s="58">
        <v>0</v>
      </c>
      <c r="BX31" s="58">
        <v>0</v>
      </c>
      <c r="BY31" s="58">
        <v>0</v>
      </c>
      <c r="BZ31" s="58">
        <v>0</v>
      </c>
      <c r="CA31" s="58">
        <v>0</v>
      </c>
      <c r="CB31" s="58">
        <v>0</v>
      </c>
      <c r="CC31" s="210">
        <v>0</v>
      </c>
      <c r="CE31" s="19">
        <f t="shared" si="25"/>
        <v>0</v>
      </c>
      <c r="CF31" s="22">
        <f t="shared" si="26"/>
        <v>0</v>
      </c>
      <c r="CG31" s="111">
        <f t="shared" si="27"/>
        <v>0</v>
      </c>
      <c r="CH31" s="141">
        <f t="shared" si="28"/>
        <v>0</v>
      </c>
      <c r="CI31" s="172">
        <f t="shared" si="29"/>
        <v>0</v>
      </c>
      <c r="CJ31" s="19">
        <f t="shared" si="30"/>
        <v>0</v>
      </c>
    </row>
    <row r="32" spans="1:88" s="4" customFormat="1">
      <c r="A32" s="17"/>
      <c r="B32" s="162" t="s">
        <v>15</v>
      </c>
      <c r="C32" s="223" t="s">
        <v>14</v>
      </c>
      <c r="D32" s="25" t="s">
        <v>13</v>
      </c>
      <c r="E32" s="18" t="s">
        <v>13</v>
      </c>
      <c r="F32" s="18" t="s">
        <v>13</v>
      </c>
      <c r="G32" s="18" t="s">
        <v>13</v>
      </c>
      <c r="H32" s="18" t="s">
        <v>13</v>
      </c>
      <c r="I32" s="18" t="s">
        <v>13</v>
      </c>
      <c r="J32" s="59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94">
        <v>0</v>
      </c>
      <c r="W32" s="93">
        <v>0</v>
      </c>
      <c r="X32" s="93">
        <v>0</v>
      </c>
      <c r="Y32" s="93">
        <v>0</v>
      </c>
      <c r="Z32" s="93">
        <v>0</v>
      </c>
      <c r="AA32" s="93">
        <v>0</v>
      </c>
      <c r="AB32" s="93">
        <v>0</v>
      </c>
      <c r="AC32" s="93">
        <v>0</v>
      </c>
      <c r="AD32" s="93">
        <v>0</v>
      </c>
      <c r="AE32" s="93">
        <v>0</v>
      </c>
      <c r="AF32" s="93">
        <v>0</v>
      </c>
      <c r="AG32" s="93">
        <v>0</v>
      </c>
      <c r="AH32" s="113">
        <v>0</v>
      </c>
      <c r="AI32" s="112">
        <v>0</v>
      </c>
      <c r="AJ32" s="112">
        <v>0</v>
      </c>
      <c r="AK32" s="112">
        <v>0</v>
      </c>
      <c r="AL32" s="112">
        <v>0</v>
      </c>
      <c r="AM32" s="112">
        <v>0</v>
      </c>
      <c r="AN32" s="112">
        <v>0</v>
      </c>
      <c r="AO32" s="112">
        <v>0</v>
      </c>
      <c r="AP32" s="112">
        <v>0</v>
      </c>
      <c r="AQ32" s="112">
        <v>0</v>
      </c>
      <c r="AR32" s="112">
        <v>0</v>
      </c>
      <c r="AS32" s="112">
        <v>0</v>
      </c>
      <c r="AT32" s="142">
        <v>0</v>
      </c>
      <c r="AU32" s="143">
        <v>0</v>
      </c>
      <c r="AV32" s="143">
        <v>0</v>
      </c>
      <c r="AW32" s="143">
        <v>0</v>
      </c>
      <c r="AX32" s="143">
        <v>0</v>
      </c>
      <c r="AY32" s="143">
        <v>0</v>
      </c>
      <c r="AZ32" s="143">
        <v>0</v>
      </c>
      <c r="BA32" s="143">
        <v>0</v>
      </c>
      <c r="BB32" s="143">
        <v>0</v>
      </c>
      <c r="BC32" s="143">
        <v>0</v>
      </c>
      <c r="BD32" s="143">
        <v>0</v>
      </c>
      <c r="BE32" s="143">
        <v>0</v>
      </c>
      <c r="BF32" s="173">
        <v>0</v>
      </c>
      <c r="BG32" s="174">
        <v>0</v>
      </c>
      <c r="BH32" s="174">
        <v>0</v>
      </c>
      <c r="BI32" s="174">
        <v>0</v>
      </c>
      <c r="BJ32" s="174">
        <v>0</v>
      </c>
      <c r="BK32" s="174">
        <v>0</v>
      </c>
      <c r="BL32" s="174">
        <v>0</v>
      </c>
      <c r="BM32" s="174">
        <v>0</v>
      </c>
      <c r="BN32" s="174">
        <v>0</v>
      </c>
      <c r="BO32" s="174">
        <v>0</v>
      </c>
      <c r="BP32" s="174">
        <v>0</v>
      </c>
      <c r="BQ32" s="174">
        <v>0</v>
      </c>
      <c r="BR32" s="59">
        <v>0</v>
      </c>
      <c r="BS32" s="58">
        <v>0</v>
      </c>
      <c r="BT32" s="58">
        <v>0</v>
      </c>
      <c r="BU32" s="58">
        <v>0</v>
      </c>
      <c r="BV32" s="58">
        <v>0</v>
      </c>
      <c r="BW32" s="58">
        <v>0</v>
      </c>
      <c r="BX32" s="58">
        <v>0</v>
      </c>
      <c r="BY32" s="58">
        <v>0</v>
      </c>
      <c r="BZ32" s="58">
        <v>0</v>
      </c>
      <c r="CA32" s="58">
        <v>0</v>
      </c>
      <c r="CB32" s="58">
        <v>0</v>
      </c>
      <c r="CC32" s="210">
        <v>0</v>
      </c>
      <c r="CE32" s="19">
        <f t="shared" si="25"/>
        <v>0</v>
      </c>
      <c r="CF32" s="22">
        <f t="shared" si="26"/>
        <v>0</v>
      </c>
      <c r="CG32" s="111">
        <f t="shared" si="27"/>
        <v>0</v>
      </c>
      <c r="CH32" s="141">
        <f t="shared" si="28"/>
        <v>0</v>
      </c>
      <c r="CI32" s="172">
        <f t="shared" si="29"/>
        <v>0</v>
      </c>
      <c r="CJ32" s="19">
        <f t="shared" si="30"/>
        <v>0</v>
      </c>
    </row>
    <row r="33" spans="1:88" s="4" customFormat="1">
      <c r="A33" s="17"/>
      <c r="B33" s="162" t="s">
        <v>15</v>
      </c>
      <c r="C33" s="224" t="s">
        <v>14</v>
      </c>
      <c r="D33" s="60" t="s">
        <v>13</v>
      </c>
      <c r="E33" s="18" t="s">
        <v>13</v>
      </c>
      <c r="F33" s="18" t="s">
        <v>13</v>
      </c>
      <c r="G33" s="18" t="s">
        <v>13</v>
      </c>
      <c r="H33" s="18" t="s">
        <v>13</v>
      </c>
      <c r="I33" s="18" t="s">
        <v>13</v>
      </c>
      <c r="J33" s="59">
        <v>0</v>
      </c>
      <c r="K33" s="58">
        <v>0</v>
      </c>
      <c r="L33" s="58">
        <v>0</v>
      </c>
      <c r="M33" s="58">
        <v>0</v>
      </c>
      <c r="N33" s="58">
        <v>0</v>
      </c>
      <c r="O33" s="58">
        <v>0</v>
      </c>
      <c r="P33" s="58">
        <v>0</v>
      </c>
      <c r="Q33" s="58">
        <v>0</v>
      </c>
      <c r="R33" s="58">
        <v>0</v>
      </c>
      <c r="S33" s="58">
        <v>0</v>
      </c>
      <c r="T33" s="58">
        <v>0</v>
      </c>
      <c r="U33" s="58">
        <v>0</v>
      </c>
      <c r="V33" s="94">
        <v>0</v>
      </c>
      <c r="W33" s="93">
        <v>0</v>
      </c>
      <c r="X33" s="93">
        <v>0</v>
      </c>
      <c r="Y33" s="93">
        <v>0</v>
      </c>
      <c r="Z33" s="93">
        <v>0</v>
      </c>
      <c r="AA33" s="93">
        <v>0</v>
      </c>
      <c r="AB33" s="93">
        <v>0</v>
      </c>
      <c r="AC33" s="93">
        <v>0</v>
      </c>
      <c r="AD33" s="93">
        <v>0</v>
      </c>
      <c r="AE33" s="93">
        <v>0</v>
      </c>
      <c r="AF33" s="93">
        <v>0</v>
      </c>
      <c r="AG33" s="93">
        <v>0</v>
      </c>
      <c r="AH33" s="113">
        <v>0</v>
      </c>
      <c r="AI33" s="112">
        <v>0</v>
      </c>
      <c r="AJ33" s="112">
        <v>0</v>
      </c>
      <c r="AK33" s="112">
        <v>0</v>
      </c>
      <c r="AL33" s="112">
        <v>0</v>
      </c>
      <c r="AM33" s="112">
        <v>0</v>
      </c>
      <c r="AN33" s="112">
        <v>0</v>
      </c>
      <c r="AO33" s="112">
        <v>0</v>
      </c>
      <c r="AP33" s="112">
        <v>0</v>
      </c>
      <c r="AQ33" s="112">
        <v>0</v>
      </c>
      <c r="AR33" s="112">
        <v>0</v>
      </c>
      <c r="AS33" s="112">
        <v>0</v>
      </c>
      <c r="AT33" s="142">
        <v>0</v>
      </c>
      <c r="AU33" s="143">
        <v>0</v>
      </c>
      <c r="AV33" s="143">
        <v>0</v>
      </c>
      <c r="AW33" s="143">
        <v>0</v>
      </c>
      <c r="AX33" s="143">
        <v>0</v>
      </c>
      <c r="AY33" s="143">
        <v>0</v>
      </c>
      <c r="AZ33" s="143">
        <v>0</v>
      </c>
      <c r="BA33" s="143">
        <v>0</v>
      </c>
      <c r="BB33" s="143">
        <v>0</v>
      </c>
      <c r="BC33" s="143">
        <v>0</v>
      </c>
      <c r="BD33" s="143">
        <v>0</v>
      </c>
      <c r="BE33" s="143">
        <v>0</v>
      </c>
      <c r="BF33" s="173">
        <v>0</v>
      </c>
      <c r="BG33" s="174">
        <v>0</v>
      </c>
      <c r="BH33" s="174">
        <v>0</v>
      </c>
      <c r="BI33" s="174">
        <v>0</v>
      </c>
      <c r="BJ33" s="174">
        <v>0</v>
      </c>
      <c r="BK33" s="174">
        <v>0</v>
      </c>
      <c r="BL33" s="174">
        <v>0</v>
      </c>
      <c r="BM33" s="174">
        <v>0</v>
      </c>
      <c r="BN33" s="174">
        <v>0</v>
      </c>
      <c r="BO33" s="174">
        <v>0</v>
      </c>
      <c r="BP33" s="174">
        <v>0</v>
      </c>
      <c r="BQ33" s="174">
        <v>0</v>
      </c>
      <c r="BR33" s="59">
        <v>0</v>
      </c>
      <c r="BS33" s="58">
        <v>0</v>
      </c>
      <c r="BT33" s="58">
        <v>0</v>
      </c>
      <c r="BU33" s="58">
        <v>0</v>
      </c>
      <c r="BV33" s="58">
        <v>0</v>
      </c>
      <c r="BW33" s="58">
        <v>0</v>
      </c>
      <c r="BX33" s="58">
        <v>0</v>
      </c>
      <c r="BY33" s="58">
        <v>0</v>
      </c>
      <c r="BZ33" s="58">
        <v>0</v>
      </c>
      <c r="CA33" s="58">
        <v>0</v>
      </c>
      <c r="CB33" s="58">
        <v>0</v>
      </c>
      <c r="CC33" s="210">
        <v>0</v>
      </c>
      <c r="CE33" s="19">
        <f t="shared" si="25"/>
        <v>0</v>
      </c>
      <c r="CF33" s="22">
        <f t="shared" si="26"/>
        <v>0</v>
      </c>
      <c r="CG33" s="111">
        <f t="shared" si="27"/>
        <v>0</v>
      </c>
      <c r="CH33" s="141">
        <f t="shared" si="28"/>
        <v>0</v>
      </c>
      <c r="CI33" s="172">
        <f t="shared" si="29"/>
        <v>0</v>
      </c>
      <c r="CJ33" s="19">
        <f t="shared" si="30"/>
        <v>0</v>
      </c>
    </row>
    <row r="34" spans="1:88" s="4" customFormat="1">
      <c r="A34" s="17"/>
      <c r="B34" s="16" t="s">
        <v>16</v>
      </c>
      <c r="C34" s="221"/>
      <c r="D34" s="14"/>
      <c r="E34" s="28"/>
      <c r="F34" s="28"/>
      <c r="G34" s="28"/>
      <c r="H34" s="28"/>
      <c r="I34" s="28"/>
      <c r="J34" s="10">
        <f t="shared" ref="J34:U34" si="31">SUM(J26:J33)</f>
        <v>0</v>
      </c>
      <c r="K34" s="9">
        <f t="shared" si="31"/>
        <v>0</v>
      </c>
      <c r="L34" s="9">
        <f t="shared" si="31"/>
        <v>0</v>
      </c>
      <c r="M34" s="9">
        <f t="shared" si="31"/>
        <v>0</v>
      </c>
      <c r="N34" s="9">
        <f t="shared" si="31"/>
        <v>0</v>
      </c>
      <c r="O34" s="9">
        <f t="shared" si="31"/>
        <v>0</v>
      </c>
      <c r="P34" s="9">
        <f t="shared" si="31"/>
        <v>0</v>
      </c>
      <c r="Q34" s="9">
        <f t="shared" si="31"/>
        <v>3</v>
      </c>
      <c r="R34" s="9">
        <f t="shared" si="31"/>
        <v>4</v>
      </c>
      <c r="S34" s="9">
        <f t="shared" si="31"/>
        <v>6</v>
      </c>
      <c r="T34" s="9">
        <f t="shared" si="31"/>
        <v>9</v>
      </c>
      <c r="U34" s="9">
        <f t="shared" si="31"/>
        <v>11</v>
      </c>
      <c r="V34" s="13">
        <f t="shared" ref="V34:AG34" si="32">SUM(V26:V33)</f>
        <v>13</v>
      </c>
      <c r="W34" s="12">
        <f t="shared" si="32"/>
        <v>14</v>
      </c>
      <c r="X34" s="12">
        <f t="shared" si="32"/>
        <v>14</v>
      </c>
      <c r="Y34" s="12">
        <f t="shared" si="32"/>
        <v>14</v>
      </c>
      <c r="Z34" s="12">
        <f t="shared" si="32"/>
        <v>16</v>
      </c>
      <c r="AA34" s="12">
        <f t="shared" si="32"/>
        <v>16</v>
      </c>
      <c r="AB34" s="12">
        <f t="shared" si="32"/>
        <v>17</v>
      </c>
      <c r="AC34" s="12">
        <f t="shared" si="32"/>
        <v>17</v>
      </c>
      <c r="AD34" s="12">
        <f t="shared" si="32"/>
        <v>17</v>
      </c>
      <c r="AE34" s="12">
        <f t="shared" si="32"/>
        <v>17</v>
      </c>
      <c r="AF34" s="12">
        <f t="shared" si="32"/>
        <v>17</v>
      </c>
      <c r="AG34" s="12">
        <f t="shared" si="32"/>
        <v>17</v>
      </c>
      <c r="AH34" s="114">
        <f t="shared" ref="AH34:AS34" si="33">SUM(AH26:AH33)</f>
        <v>17</v>
      </c>
      <c r="AI34" s="115">
        <f t="shared" si="33"/>
        <v>17</v>
      </c>
      <c r="AJ34" s="115">
        <f t="shared" si="33"/>
        <v>17</v>
      </c>
      <c r="AK34" s="115">
        <f t="shared" si="33"/>
        <v>17</v>
      </c>
      <c r="AL34" s="115">
        <f t="shared" si="33"/>
        <v>17</v>
      </c>
      <c r="AM34" s="115">
        <f t="shared" si="33"/>
        <v>17</v>
      </c>
      <c r="AN34" s="115">
        <f t="shared" si="33"/>
        <v>17</v>
      </c>
      <c r="AO34" s="115">
        <f t="shared" si="33"/>
        <v>17</v>
      </c>
      <c r="AP34" s="115">
        <f t="shared" si="33"/>
        <v>17</v>
      </c>
      <c r="AQ34" s="115">
        <f t="shared" si="33"/>
        <v>17</v>
      </c>
      <c r="AR34" s="115">
        <f t="shared" si="33"/>
        <v>17</v>
      </c>
      <c r="AS34" s="115">
        <f t="shared" si="33"/>
        <v>17</v>
      </c>
      <c r="AT34" s="144">
        <f t="shared" ref="AT34:BE34" si="34">SUM(AT26:AT33)</f>
        <v>20</v>
      </c>
      <c r="AU34" s="145">
        <f t="shared" si="34"/>
        <v>20</v>
      </c>
      <c r="AV34" s="145">
        <f t="shared" si="34"/>
        <v>20</v>
      </c>
      <c r="AW34" s="145">
        <f t="shared" si="34"/>
        <v>21</v>
      </c>
      <c r="AX34" s="145">
        <f t="shared" si="34"/>
        <v>21</v>
      </c>
      <c r="AY34" s="145">
        <f t="shared" si="34"/>
        <v>23</v>
      </c>
      <c r="AZ34" s="145">
        <f t="shared" si="34"/>
        <v>24</v>
      </c>
      <c r="BA34" s="145">
        <f t="shared" si="34"/>
        <v>24</v>
      </c>
      <c r="BB34" s="145">
        <f t="shared" si="34"/>
        <v>24</v>
      </c>
      <c r="BC34" s="145">
        <f t="shared" si="34"/>
        <v>26</v>
      </c>
      <c r="BD34" s="145">
        <f t="shared" si="34"/>
        <v>26</v>
      </c>
      <c r="BE34" s="145">
        <f t="shared" si="34"/>
        <v>26</v>
      </c>
      <c r="BF34" s="175">
        <f t="shared" ref="BF34:BQ34" si="35">SUM(BF26:BF33)</f>
        <v>28</v>
      </c>
      <c r="BG34" s="176">
        <f t="shared" si="35"/>
        <v>28</v>
      </c>
      <c r="BH34" s="176">
        <f t="shared" si="35"/>
        <v>28</v>
      </c>
      <c r="BI34" s="176">
        <f t="shared" si="35"/>
        <v>28</v>
      </c>
      <c r="BJ34" s="176">
        <f t="shared" si="35"/>
        <v>28</v>
      </c>
      <c r="BK34" s="176">
        <f t="shared" si="35"/>
        <v>28</v>
      </c>
      <c r="BL34" s="176">
        <f t="shared" si="35"/>
        <v>31</v>
      </c>
      <c r="BM34" s="176">
        <f t="shared" si="35"/>
        <v>31</v>
      </c>
      <c r="BN34" s="176">
        <f t="shared" si="35"/>
        <v>31</v>
      </c>
      <c r="BO34" s="176">
        <f t="shared" si="35"/>
        <v>31</v>
      </c>
      <c r="BP34" s="176">
        <f t="shared" si="35"/>
        <v>32</v>
      </c>
      <c r="BQ34" s="176">
        <f t="shared" si="35"/>
        <v>32</v>
      </c>
      <c r="BR34" s="10">
        <f t="shared" ref="BR34:CC34" si="36">SUM(BR26:BR33)</f>
        <v>35</v>
      </c>
      <c r="BS34" s="9">
        <f t="shared" si="36"/>
        <v>35</v>
      </c>
      <c r="BT34" s="9">
        <f t="shared" si="36"/>
        <v>35</v>
      </c>
      <c r="BU34" s="9">
        <f t="shared" si="36"/>
        <v>36</v>
      </c>
      <c r="BV34" s="9">
        <f t="shared" si="36"/>
        <v>36</v>
      </c>
      <c r="BW34" s="9">
        <f t="shared" si="36"/>
        <v>36</v>
      </c>
      <c r="BX34" s="9">
        <f t="shared" si="36"/>
        <v>39</v>
      </c>
      <c r="BY34" s="9">
        <f t="shared" si="36"/>
        <v>41</v>
      </c>
      <c r="BZ34" s="9">
        <f t="shared" si="36"/>
        <v>41</v>
      </c>
      <c r="CA34" s="9">
        <f t="shared" si="36"/>
        <v>41</v>
      </c>
      <c r="CB34" s="9">
        <f t="shared" si="36"/>
        <v>41</v>
      </c>
      <c r="CC34" s="190">
        <f t="shared" si="36"/>
        <v>41</v>
      </c>
      <c r="CE34" s="8">
        <f t="shared" si="25"/>
        <v>11</v>
      </c>
      <c r="CF34" s="11">
        <f t="shared" si="26"/>
        <v>17</v>
      </c>
      <c r="CG34" s="116">
        <f t="shared" si="27"/>
        <v>17</v>
      </c>
      <c r="CH34" s="146">
        <f t="shared" si="28"/>
        <v>26</v>
      </c>
      <c r="CI34" s="177">
        <f t="shared" si="29"/>
        <v>32</v>
      </c>
      <c r="CJ34" s="8">
        <f t="shared" si="30"/>
        <v>41</v>
      </c>
    </row>
    <row r="35" spans="1:88" s="4" customFormat="1">
      <c r="A35" s="17"/>
      <c r="B35" s="37" t="s">
        <v>149</v>
      </c>
      <c r="C35" s="223"/>
      <c r="D35" s="25"/>
      <c r="E35" s="18"/>
      <c r="F35" s="18"/>
      <c r="G35" s="18"/>
      <c r="H35" s="18"/>
      <c r="I35" s="18"/>
      <c r="J35" s="33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6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117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47"/>
      <c r="AU35" s="148"/>
      <c r="AV35" s="148"/>
      <c r="AW35" s="148"/>
      <c r="AX35" s="148"/>
      <c r="AY35" s="148"/>
      <c r="AZ35" s="148"/>
      <c r="BA35" s="148"/>
      <c r="BB35" s="148"/>
      <c r="BC35" s="148"/>
      <c r="BD35" s="148"/>
      <c r="BE35" s="148"/>
      <c r="BF35" s="178"/>
      <c r="BG35" s="179"/>
      <c r="BH35" s="179"/>
      <c r="BI35" s="179"/>
      <c r="BJ35" s="179"/>
      <c r="BK35" s="179"/>
      <c r="BL35" s="179"/>
      <c r="BM35" s="179"/>
      <c r="BN35" s="179"/>
      <c r="BO35" s="179"/>
      <c r="BP35" s="179"/>
      <c r="BQ35" s="179"/>
      <c r="BR35" s="63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211"/>
      <c r="CE35" s="61"/>
      <c r="CF35" s="34"/>
      <c r="CG35" s="119"/>
      <c r="CH35" s="149"/>
      <c r="CI35" s="180"/>
      <c r="CJ35" s="61"/>
    </row>
    <row r="36" spans="1:88" s="4" customFormat="1">
      <c r="A36" s="17"/>
      <c r="B36" s="162" t="s">
        <v>15</v>
      </c>
      <c r="C36" s="223" t="s">
        <v>14</v>
      </c>
      <c r="D36" s="25" t="s">
        <v>13</v>
      </c>
      <c r="E36" s="18" t="s">
        <v>13</v>
      </c>
      <c r="F36" s="18" t="s">
        <v>13</v>
      </c>
      <c r="G36" s="18" t="s">
        <v>13</v>
      </c>
      <c r="H36" s="18" t="s">
        <v>13</v>
      </c>
      <c r="I36" s="18" t="s">
        <v>13</v>
      </c>
      <c r="J36" s="59">
        <v>0</v>
      </c>
      <c r="K36" s="58">
        <v>0</v>
      </c>
      <c r="L36" s="58">
        <v>0</v>
      </c>
      <c r="M36" s="58">
        <v>0</v>
      </c>
      <c r="N36" s="58">
        <v>0</v>
      </c>
      <c r="O36" s="58">
        <v>0</v>
      </c>
      <c r="P36" s="58">
        <v>0</v>
      </c>
      <c r="Q36" s="58">
        <v>1</v>
      </c>
      <c r="R36" s="58">
        <v>1</v>
      </c>
      <c r="S36" s="58">
        <v>1</v>
      </c>
      <c r="T36" s="58">
        <v>1</v>
      </c>
      <c r="U36" s="58">
        <v>1</v>
      </c>
      <c r="V36" s="94">
        <v>1</v>
      </c>
      <c r="W36" s="93">
        <v>1</v>
      </c>
      <c r="X36" s="93">
        <v>1</v>
      </c>
      <c r="Y36" s="93">
        <v>1</v>
      </c>
      <c r="Z36" s="93">
        <v>1</v>
      </c>
      <c r="AA36" s="93">
        <v>1</v>
      </c>
      <c r="AB36" s="93">
        <v>1</v>
      </c>
      <c r="AC36" s="93">
        <v>1</v>
      </c>
      <c r="AD36" s="93">
        <v>1</v>
      </c>
      <c r="AE36" s="93">
        <v>1</v>
      </c>
      <c r="AF36" s="93">
        <v>1</v>
      </c>
      <c r="AG36" s="93">
        <v>1</v>
      </c>
      <c r="AH36" s="113">
        <v>1</v>
      </c>
      <c r="AI36" s="112">
        <v>1</v>
      </c>
      <c r="AJ36" s="112">
        <v>1</v>
      </c>
      <c r="AK36" s="112">
        <v>1</v>
      </c>
      <c r="AL36" s="112">
        <v>1</v>
      </c>
      <c r="AM36" s="112">
        <v>1</v>
      </c>
      <c r="AN36" s="112">
        <v>1</v>
      </c>
      <c r="AO36" s="112">
        <v>1</v>
      </c>
      <c r="AP36" s="112">
        <v>1</v>
      </c>
      <c r="AQ36" s="112">
        <v>1</v>
      </c>
      <c r="AR36" s="112">
        <v>1</v>
      </c>
      <c r="AS36" s="112">
        <v>1</v>
      </c>
      <c r="AT36" s="142">
        <v>2</v>
      </c>
      <c r="AU36" s="143">
        <v>2</v>
      </c>
      <c r="AV36" s="143">
        <v>2</v>
      </c>
      <c r="AW36" s="143">
        <v>2</v>
      </c>
      <c r="AX36" s="143">
        <v>2</v>
      </c>
      <c r="AY36" s="143">
        <v>2</v>
      </c>
      <c r="AZ36" s="143">
        <v>2</v>
      </c>
      <c r="BA36" s="143">
        <v>2</v>
      </c>
      <c r="BB36" s="143">
        <v>2</v>
      </c>
      <c r="BC36" s="143">
        <v>2</v>
      </c>
      <c r="BD36" s="143">
        <v>2</v>
      </c>
      <c r="BE36" s="143">
        <v>2</v>
      </c>
      <c r="BF36" s="173">
        <v>3</v>
      </c>
      <c r="BG36" s="174">
        <v>3</v>
      </c>
      <c r="BH36" s="174">
        <v>3</v>
      </c>
      <c r="BI36" s="174">
        <v>3</v>
      </c>
      <c r="BJ36" s="174">
        <v>3</v>
      </c>
      <c r="BK36" s="174">
        <v>3</v>
      </c>
      <c r="BL36" s="174">
        <v>3</v>
      </c>
      <c r="BM36" s="174">
        <v>3</v>
      </c>
      <c r="BN36" s="174">
        <v>3</v>
      </c>
      <c r="BO36" s="174">
        <v>3</v>
      </c>
      <c r="BP36" s="174">
        <v>3</v>
      </c>
      <c r="BQ36" s="174">
        <v>3</v>
      </c>
      <c r="BR36" s="59">
        <v>3</v>
      </c>
      <c r="BS36" s="58">
        <v>3</v>
      </c>
      <c r="BT36" s="58">
        <v>3</v>
      </c>
      <c r="BU36" s="58">
        <v>3</v>
      </c>
      <c r="BV36" s="58">
        <v>3</v>
      </c>
      <c r="BW36" s="58">
        <v>3</v>
      </c>
      <c r="BX36" s="58">
        <v>3</v>
      </c>
      <c r="BY36" s="58">
        <v>3</v>
      </c>
      <c r="BZ36" s="58">
        <v>3</v>
      </c>
      <c r="CA36" s="58">
        <v>3</v>
      </c>
      <c r="CB36" s="58">
        <v>3</v>
      </c>
      <c r="CC36" s="210">
        <v>3</v>
      </c>
      <c r="CE36" s="19">
        <f t="shared" ref="CE36:CE44" si="37">U36</f>
        <v>1</v>
      </c>
      <c r="CF36" s="22">
        <f t="shared" ref="CF36:CF44" si="38">AG36</f>
        <v>1</v>
      </c>
      <c r="CG36" s="111">
        <f t="shared" ref="CG36:CG44" si="39">AS36</f>
        <v>1</v>
      </c>
      <c r="CH36" s="141">
        <f t="shared" ref="CH36:CH44" si="40">BE36</f>
        <v>2</v>
      </c>
      <c r="CI36" s="172">
        <f t="shared" ref="CI36:CI44" si="41">BQ36</f>
        <v>3</v>
      </c>
      <c r="CJ36" s="19">
        <f t="shared" ref="CJ36:CJ44" si="42">CC36</f>
        <v>3</v>
      </c>
    </row>
    <row r="37" spans="1:88" s="4" customFormat="1">
      <c r="A37" s="17"/>
      <c r="B37" s="162" t="s">
        <v>15</v>
      </c>
      <c r="C37" s="223" t="s">
        <v>14</v>
      </c>
      <c r="D37" s="25" t="s">
        <v>13</v>
      </c>
      <c r="E37" s="18" t="s">
        <v>13</v>
      </c>
      <c r="F37" s="18" t="s">
        <v>13</v>
      </c>
      <c r="G37" s="18" t="s">
        <v>13</v>
      </c>
      <c r="H37" s="18" t="s">
        <v>13</v>
      </c>
      <c r="I37" s="18" t="s">
        <v>13</v>
      </c>
      <c r="J37" s="59">
        <v>0</v>
      </c>
      <c r="K37" s="58">
        <v>0</v>
      </c>
      <c r="L37" s="58">
        <v>0</v>
      </c>
      <c r="M37" s="58">
        <v>0</v>
      </c>
      <c r="N37" s="58">
        <v>0</v>
      </c>
      <c r="O37" s="58">
        <v>0</v>
      </c>
      <c r="P37" s="58">
        <v>0</v>
      </c>
      <c r="Q37" s="58">
        <v>0</v>
      </c>
      <c r="R37" s="58">
        <v>0</v>
      </c>
      <c r="S37" s="58">
        <v>0</v>
      </c>
      <c r="T37" s="58">
        <v>0</v>
      </c>
      <c r="U37" s="58">
        <v>0</v>
      </c>
      <c r="V37" s="94">
        <v>0</v>
      </c>
      <c r="W37" s="93">
        <v>0</v>
      </c>
      <c r="X37" s="93">
        <v>0</v>
      </c>
      <c r="Y37" s="93">
        <v>1</v>
      </c>
      <c r="Z37" s="93">
        <v>1</v>
      </c>
      <c r="AA37" s="93">
        <v>1</v>
      </c>
      <c r="AB37" s="93">
        <v>1</v>
      </c>
      <c r="AC37" s="93">
        <v>1</v>
      </c>
      <c r="AD37" s="93">
        <v>1</v>
      </c>
      <c r="AE37" s="93">
        <v>1</v>
      </c>
      <c r="AF37" s="93">
        <v>1</v>
      </c>
      <c r="AG37" s="93">
        <v>1</v>
      </c>
      <c r="AH37" s="113">
        <v>1</v>
      </c>
      <c r="AI37" s="112">
        <v>1</v>
      </c>
      <c r="AJ37" s="112">
        <v>1</v>
      </c>
      <c r="AK37" s="112">
        <v>1</v>
      </c>
      <c r="AL37" s="112">
        <v>1</v>
      </c>
      <c r="AM37" s="112">
        <v>1</v>
      </c>
      <c r="AN37" s="112">
        <v>1</v>
      </c>
      <c r="AO37" s="112">
        <v>1</v>
      </c>
      <c r="AP37" s="112">
        <v>1</v>
      </c>
      <c r="AQ37" s="112">
        <v>1</v>
      </c>
      <c r="AR37" s="112">
        <v>1</v>
      </c>
      <c r="AS37" s="112">
        <v>1</v>
      </c>
      <c r="AT37" s="142">
        <v>1</v>
      </c>
      <c r="AU37" s="143">
        <v>1</v>
      </c>
      <c r="AV37" s="143">
        <v>1</v>
      </c>
      <c r="AW37" s="143">
        <v>1</v>
      </c>
      <c r="AX37" s="143">
        <v>1</v>
      </c>
      <c r="AY37" s="143">
        <v>1</v>
      </c>
      <c r="AZ37" s="143">
        <v>1</v>
      </c>
      <c r="BA37" s="143">
        <v>1</v>
      </c>
      <c r="BB37" s="143">
        <v>1</v>
      </c>
      <c r="BC37" s="143">
        <v>1</v>
      </c>
      <c r="BD37" s="143">
        <v>1</v>
      </c>
      <c r="BE37" s="143">
        <v>1</v>
      </c>
      <c r="BF37" s="173">
        <v>1</v>
      </c>
      <c r="BG37" s="174">
        <v>1</v>
      </c>
      <c r="BH37" s="174">
        <v>1</v>
      </c>
      <c r="BI37" s="174">
        <v>1</v>
      </c>
      <c r="BJ37" s="174">
        <v>1</v>
      </c>
      <c r="BK37" s="174">
        <v>1</v>
      </c>
      <c r="BL37" s="174">
        <v>1</v>
      </c>
      <c r="BM37" s="174">
        <v>1</v>
      </c>
      <c r="BN37" s="174">
        <v>1</v>
      </c>
      <c r="BO37" s="174">
        <v>1</v>
      </c>
      <c r="BP37" s="174">
        <v>1</v>
      </c>
      <c r="BQ37" s="174">
        <v>1</v>
      </c>
      <c r="BR37" s="59">
        <v>2</v>
      </c>
      <c r="BS37" s="58">
        <v>2</v>
      </c>
      <c r="BT37" s="58">
        <v>2</v>
      </c>
      <c r="BU37" s="58">
        <v>2</v>
      </c>
      <c r="BV37" s="58">
        <v>2</v>
      </c>
      <c r="BW37" s="58">
        <v>2</v>
      </c>
      <c r="BX37" s="58">
        <v>2</v>
      </c>
      <c r="BY37" s="58">
        <v>2</v>
      </c>
      <c r="BZ37" s="58">
        <v>2</v>
      </c>
      <c r="CA37" s="58">
        <v>2</v>
      </c>
      <c r="CB37" s="58">
        <v>2</v>
      </c>
      <c r="CC37" s="210">
        <v>2</v>
      </c>
      <c r="CE37" s="19">
        <f t="shared" si="37"/>
        <v>0</v>
      </c>
      <c r="CF37" s="22">
        <f t="shared" si="38"/>
        <v>1</v>
      </c>
      <c r="CG37" s="111">
        <f t="shared" si="39"/>
        <v>1</v>
      </c>
      <c r="CH37" s="141">
        <f t="shared" si="40"/>
        <v>1</v>
      </c>
      <c r="CI37" s="172">
        <f t="shared" si="41"/>
        <v>1</v>
      </c>
      <c r="CJ37" s="19">
        <f t="shared" si="42"/>
        <v>2</v>
      </c>
    </row>
    <row r="38" spans="1:88" s="4" customFormat="1">
      <c r="A38" s="17"/>
      <c r="B38" s="162" t="s">
        <v>15</v>
      </c>
      <c r="C38" s="223" t="s">
        <v>14</v>
      </c>
      <c r="D38" s="25" t="s">
        <v>13</v>
      </c>
      <c r="E38" s="18" t="s">
        <v>13</v>
      </c>
      <c r="F38" s="18" t="s">
        <v>13</v>
      </c>
      <c r="G38" s="18" t="s">
        <v>13</v>
      </c>
      <c r="H38" s="18" t="s">
        <v>13</v>
      </c>
      <c r="I38" s="18" t="s">
        <v>13</v>
      </c>
      <c r="J38" s="59">
        <v>0</v>
      </c>
      <c r="K38" s="58">
        <v>0</v>
      </c>
      <c r="L38" s="58">
        <v>0</v>
      </c>
      <c r="M38" s="58">
        <v>0</v>
      </c>
      <c r="N38" s="58">
        <v>0</v>
      </c>
      <c r="O38" s="58">
        <v>0</v>
      </c>
      <c r="P38" s="58">
        <v>0</v>
      </c>
      <c r="Q38" s="58">
        <v>0</v>
      </c>
      <c r="R38" s="58">
        <v>0</v>
      </c>
      <c r="S38" s="58">
        <v>0</v>
      </c>
      <c r="T38" s="58">
        <v>0</v>
      </c>
      <c r="U38" s="58">
        <v>0</v>
      </c>
      <c r="V38" s="94">
        <v>0</v>
      </c>
      <c r="W38" s="93">
        <v>0</v>
      </c>
      <c r="X38" s="93">
        <v>0</v>
      </c>
      <c r="Y38" s="93">
        <v>0</v>
      </c>
      <c r="Z38" s="93">
        <v>0</v>
      </c>
      <c r="AA38" s="93">
        <v>0</v>
      </c>
      <c r="AB38" s="93">
        <v>0</v>
      </c>
      <c r="AC38" s="93">
        <v>0</v>
      </c>
      <c r="AD38" s="93">
        <v>0</v>
      </c>
      <c r="AE38" s="93">
        <v>0</v>
      </c>
      <c r="AF38" s="93">
        <v>0</v>
      </c>
      <c r="AG38" s="93">
        <v>0</v>
      </c>
      <c r="AH38" s="113">
        <v>0</v>
      </c>
      <c r="AI38" s="112">
        <v>0</v>
      </c>
      <c r="AJ38" s="112">
        <v>0</v>
      </c>
      <c r="AK38" s="112">
        <v>0</v>
      </c>
      <c r="AL38" s="112">
        <v>0</v>
      </c>
      <c r="AM38" s="112">
        <v>0</v>
      </c>
      <c r="AN38" s="112">
        <v>0</v>
      </c>
      <c r="AO38" s="112">
        <v>0</v>
      </c>
      <c r="AP38" s="112">
        <v>0</v>
      </c>
      <c r="AQ38" s="112">
        <v>0</v>
      </c>
      <c r="AR38" s="112">
        <v>0</v>
      </c>
      <c r="AS38" s="112">
        <v>0</v>
      </c>
      <c r="AT38" s="142">
        <v>1</v>
      </c>
      <c r="AU38" s="143">
        <v>1</v>
      </c>
      <c r="AV38" s="143">
        <v>1</v>
      </c>
      <c r="AW38" s="143">
        <v>1</v>
      </c>
      <c r="AX38" s="143">
        <v>1</v>
      </c>
      <c r="AY38" s="143">
        <v>1</v>
      </c>
      <c r="AZ38" s="143">
        <v>1</v>
      </c>
      <c r="BA38" s="143">
        <v>1</v>
      </c>
      <c r="BB38" s="143">
        <v>1</v>
      </c>
      <c r="BC38" s="143">
        <v>1</v>
      </c>
      <c r="BD38" s="143">
        <v>1</v>
      </c>
      <c r="BE38" s="143">
        <v>1</v>
      </c>
      <c r="BF38" s="173">
        <v>1</v>
      </c>
      <c r="BG38" s="174">
        <v>1</v>
      </c>
      <c r="BH38" s="174">
        <v>1</v>
      </c>
      <c r="BI38" s="174">
        <v>1</v>
      </c>
      <c r="BJ38" s="174">
        <v>1</v>
      </c>
      <c r="BK38" s="174">
        <v>1</v>
      </c>
      <c r="BL38" s="174">
        <v>1</v>
      </c>
      <c r="BM38" s="174">
        <v>1</v>
      </c>
      <c r="BN38" s="174">
        <v>1</v>
      </c>
      <c r="BO38" s="174">
        <v>1</v>
      </c>
      <c r="BP38" s="174">
        <v>1</v>
      </c>
      <c r="BQ38" s="174">
        <v>1</v>
      </c>
      <c r="BR38" s="59">
        <v>2</v>
      </c>
      <c r="BS38" s="58">
        <v>2</v>
      </c>
      <c r="BT38" s="58">
        <v>2</v>
      </c>
      <c r="BU38" s="58">
        <v>2</v>
      </c>
      <c r="BV38" s="58">
        <v>2</v>
      </c>
      <c r="BW38" s="58">
        <v>2</v>
      </c>
      <c r="BX38" s="58">
        <v>2</v>
      </c>
      <c r="BY38" s="58">
        <v>2</v>
      </c>
      <c r="BZ38" s="58">
        <v>2</v>
      </c>
      <c r="CA38" s="58">
        <v>2</v>
      </c>
      <c r="CB38" s="58">
        <v>2</v>
      </c>
      <c r="CC38" s="210">
        <v>2</v>
      </c>
      <c r="CE38" s="19">
        <f t="shared" si="37"/>
        <v>0</v>
      </c>
      <c r="CF38" s="22">
        <f t="shared" si="38"/>
        <v>0</v>
      </c>
      <c r="CG38" s="111">
        <f t="shared" si="39"/>
        <v>0</v>
      </c>
      <c r="CH38" s="141">
        <f t="shared" si="40"/>
        <v>1</v>
      </c>
      <c r="CI38" s="172">
        <f t="shared" si="41"/>
        <v>1</v>
      </c>
      <c r="CJ38" s="19">
        <f t="shared" si="42"/>
        <v>2</v>
      </c>
    </row>
    <row r="39" spans="1:88" s="4" customFormat="1">
      <c r="A39" s="17"/>
      <c r="B39" s="162" t="s">
        <v>15</v>
      </c>
      <c r="C39" s="223" t="s">
        <v>14</v>
      </c>
      <c r="D39" s="25" t="s">
        <v>13</v>
      </c>
      <c r="E39" s="18" t="s">
        <v>13</v>
      </c>
      <c r="F39" s="18" t="s">
        <v>13</v>
      </c>
      <c r="G39" s="18" t="s">
        <v>13</v>
      </c>
      <c r="H39" s="18" t="s">
        <v>13</v>
      </c>
      <c r="I39" s="18" t="s">
        <v>13</v>
      </c>
      <c r="J39" s="59">
        <v>0</v>
      </c>
      <c r="K39" s="58">
        <v>0</v>
      </c>
      <c r="L39" s="58">
        <v>0</v>
      </c>
      <c r="M39" s="58">
        <v>0</v>
      </c>
      <c r="N39" s="58">
        <v>0</v>
      </c>
      <c r="O39" s="58">
        <v>0</v>
      </c>
      <c r="P39" s="58">
        <v>0</v>
      </c>
      <c r="Q39" s="58">
        <v>0</v>
      </c>
      <c r="R39" s="58">
        <v>0</v>
      </c>
      <c r="S39" s="58">
        <v>0</v>
      </c>
      <c r="T39" s="58">
        <v>0</v>
      </c>
      <c r="U39" s="58">
        <v>0</v>
      </c>
      <c r="V39" s="94">
        <v>0</v>
      </c>
      <c r="W39" s="93">
        <v>0</v>
      </c>
      <c r="X39" s="93">
        <v>0</v>
      </c>
      <c r="Y39" s="93">
        <v>0</v>
      </c>
      <c r="Z39" s="93">
        <v>0</v>
      </c>
      <c r="AA39" s="93">
        <v>0</v>
      </c>
      <c r="AB39" s="93">
        <v>0</v>
      </c>
      <c r="AC39" s="93">
        <v>0</v>
      </c>
      <c r="AD39" s="93">
        <v>0</v>
      </c>
      <c r="AE39" s="93">
        <v>0</v>
      </c>
      <c r="AF39" s="93">
        <v>0</v>
      </c>
      <c r="AG39" s="93">
        <v>0</v>
      </c>
      <c r="AH39" s="113">
        <v>0</v>
      </c>
      <c r="AI39" s="112">
        <v>0</v>
      </c>
      <c r="AJ39" s="112">
        <v>0</v>
      </c>
      <c r="AK39" s="112">
        <v>0</v>
      </c>
      <c r="AL39" s="112">
        <v>0</v>
      </c>
      <c r="AM39" s="112">
        <v>0</v>
      </c>
      <c r="AN39" s="112">
        <v>0</v>
      </c>
      <c r="AO39" s="112">
        <v>0</v>
      </c>
      <c r="AP39" s="112">
        <v>0</v>
      </c>
      <c r="AQ39" s="112">
        <v>0</v>
      </c>
      <c r="AR39" s="112">
        <v>0</v>
      </c>
      <c r="AS39" s="112">
        <v>0</v>
      </c>
      <c r="AT39" s="142">
        <v>0</v>
      </c>
      <c r="AU39" s="143">
        <v>0</v>
      </c>
      <c r="AV39" s="143">
        <v>0</v>
      </c>
      <c r="AW39" s="143">
        <v>0</v>
      </c>
      <c r="AX39" s="143">
        <v>0</v>
      </c>
      <c r="AY39" s="143">
        <v>0</v>
      </c>
      <c r="AZ39" s="143">
        <v>0</v>
      </c>
      <c r="BA39" s="143">
        <v>0</v>
      </c>
      <c r="BB39" s="143">
        <v>0</v>
      </c>
      <c r="BC39" s="143">
        <v>0</v>
      </c>
      <c r="BD39" s="143">
        <v>0</v>
      </c>
      <c r="BE39" s="143">
        <v>0</v>
      </c>
      <c r="BF39" s="173">
        <v>0</v>
      </c>
      <c r="BG39" s="174">
        <v>0</v>
      </c>
      <c r="BH39" s="174">
        <v>0</v>
      </c>
      <c r="BI39" s="174">
        <v>0</v>
      </c>
      <c r="BJ39" s="174">
        <v>0</v>
      </c>
      <c r="BK39" s="174">
        <v>0</v>
      </c>
      <c r="BL39" s="174">
        <v>0</v>
      </c>
      <c r="BM39" s="174">
        <v>0</v>
      </c>
      <c r="BN39" s="174">
        <v>0</v>
      </c>
      <c r="BO39" s="174">
        <v>0</v>
      </c>
      <c r="BP39" s="174">
        <v>0</v>
      </c>
      <c r="BQ39" s="174">
        <v>0</v>
      </c>
      <c r="BR39" s="59">
        <v>0</v>
      </c>
      <c r="BS39" s="58">
        <v>0</v>
      </c>
      <c r="BT39" s="58">
        <v>0</v>
      </c>
      <c r="BU39" s="58">
        <v>0</v>
      </c>
      <c r="BV39" s="58">
        <v>0</v>
      </c>
      <c r="BW39" s="58">
        <v>0</v>
      </c>
      <c r="BX39" s="58">
        <v>0</v>
      </c>
      <c r="BY39" s="58">
        <v>0</v>
      </c>
      <c r="BZ39" s="58">
        <v>0</v>
      </c>
      <c r="CA39" s="58">
        <v>0</v>
      </c>
      <c r="CB39" s="58">
        <v>0</v>
      </c>
      <c r="CC39" s="210">
        <v>0</v>
      </c>
      <c r="CE39" s="19">
        <f t="shared" si="37"/>
        <v>0</v>
      </c>
      <c r="CF39" s="22">
        <f t="shared" si="38"/>
        <v>0</v>
      </c>
      <c r="CG39" s="111">
        <f t="shared" si="39"/>
        <v>0</v>
      </c>
      <c r="CH39" s="141">
        <f t="shared" si="40"/>
        <v>0</v>
      </c>
      <c r="CI39" s="172">
        <f t="shared" si="41"/>
        <v>0</v>
      </c>
      <c r="CJ39" s="19">
        <f t="shared" si="42"/>
        <v>0</v>
      </c>
    </row>
    <row r="40" spans="1:88" s="4" customFormat="1">
      <c r="A40" s="17"/>
      <c r="B40" s="162" t="s">
        <v>15</v>
      </c>
      <c r="C40" s="223" t="s">
        <v>14</v>
      </c>
      <c r="D40" s="25" t="s">
        <v>13</v>
      </c>
      <c r="E40" s="18" t="s">
        <v>13</v>
      </c>
      <c r="F40" s="18" t="s">
        <v>13</v>
      </c>
      <c r="G40" s="18" t="s">
        <v>13</v>
      </c>
      <c r="H40" s="18" t="s">
        <v>13</v>
      </c>
      <c r="I40" s="18" t="s">
        <v>13</v>
      </c>
      <c r="J40" s="59">
        <v>0</v>
      </c>
      <c r="K40" s="58">
        <v>0</v>
      </c>
      <c r="L40" s="58">
        <v>0</v>
      </c>
      <c r="M40" s="58">
        <v>0</v>
      </c>
      <c r="N40" s="58">
        <v>0</v>
      </c>
      <c r="O40" s="58">
        <v>0</v>
      </c>
      <c r="P40" s="58">
        <v>0</v>
      </c>
      <c r="Q40" s="58">
        <v>0</v>
      </c>
      <c r="R40" s="58">
        <v>0</v>
      </c>
      <c r="S40" s="58">
        <v>0</v>
      </c>
      <c r="T40" s="58">
        <v>0</v>
      </c>
      <c r="U40" s="58">
        <v>0</v>
      </c>
      <c r="V40" s="94">
        <v>0</v>
      </c>
      <c r="W40" s="93">
        <v>0</v>
      </c>
      <c r="X40" s="93">
        <v>0</v>
      </c>
      <c r="Y40" s="93">
        <v>0</v>
      </c>
      <c r="Z40" s="93">
        <v>0</v>
      </c>
      <c r="AA40" s="93">
        <v>0</v>
      </c>
      <c r="AB40" s="93">
        <v>0</v>
      </c>
      <c r="AC40" s="93">
        <v>0</v>
      </c>
      <c r="AD40" s="93">
        <v>0</v>
      </c>
      <c r="AE40" s="93">
        <v>0</v>
      </c>
      <c r="AF40" s="93">
        <v>0</v>
      </c>
      <c r="AG40" s="93">
        <v>0</v>
      </c>
      <c r="AH40" s="113">
        <v>0</v>
      </c>
      <c r="AI40" s="112">
        <v>0</v>
      </c>
      <c r="AJ40" s="112">
        <v>0</v>
      </c>
      <c r="AK40" s="112">
        <v>0</v>
      </c>
      <c r="AL40" s="112">
        <v>0</v>
      </c>
      <c r="AM40" s="112">
        <v>0</v>
      </c>
      <c r="AN40" s="112">
        <v>0</v>
      </c>
      <c r="AO40" s="112">
        <v>0</v>
      </c>
      <c r="AP40" s="112">
        <v>0</v>
      </c>
      <c r="AQ40" s="112">
        <v>0</v>
      </c>
      <c r="AR40" s="112">
        <v>0</v>
      </c>
      <c r="AS40" s="112">
        <v>0</v>
      </c>
      <c r="AT40" s="142">
        <v>0</v>
      </c>
      <c r="AU40" s="143">
        <v>0</v>
      </c>
      <c r="AV40" s="143">
        <v>0</v>
      </c>
      <c r="AW40" s="143">
        <v>0</v>
      </c>
      <c r="AX40" s="143">
        <v>0</v>
      </c>
      <c r="AY40" s="143">
        <v>0</v>
      </c>
      <c r="AZ40" s="143">
        <v>0</v>
      </c>
      <c r="BA40" s="143">
        <v>0</v>
      </c>
      <c r="BB40" s="143">
        <v>0</v>
      </c>
      <c r="BC40" s="143">
        <v>0</v>
      </c>
      <c r="BD40" s="143">
        <v>0</v>
      </c>
      <c r="BE40" s="143">
        <v>0</v>
      </c>
      <c r="BF40" s="173">
        <v>0</v>
      </c>
      <c r="BG40" s="174">
        <v>0</v>
      </c>
      <c r="BH40" s="174">
        <v>0</v>
      </c>
      <c r="BI40" s="174">
        <v>0</v>
      </c>
      <c r="BJ40" s="174">
        <v>0</v>
      </c>
      <c r="BK40" s="174">
        <v>0</v>
      </c>
      <c r="BL40" s="174">
        <v>0</v>
      </c>
      <c r="BM40" s="174">
        <v>0</v>
      </c>
      <c r="BN40" s="174">
        <v>0</v>
      </c>
      <c r="BO40" s="174">
        <v>0</v>
      </c>
      <c r="BP40" s="174">
        <v>0</v>
      </c>
      <c r="BQ40" s="174">
        <v>0</v>
      </c>
      <c r="BR40" s="59">
        <v>0</v>
      </c>
      <c r="BS40" s="58">
        <v>0</v>
      </c>
      <c r="BT40" s="58">
        <v>0</v>
      </c>
      <c r="BU40" s="58">
        <v>0</v>
      </c>
      <c r="BV40" s="58">
        <v>0</v>
      </c>
      <c r="BW40" s="58">
        <v>0</v>
      </c>
      <c r="BX40" s="58">
        <v>0</v>
      </c>
      <c r="BY40" s="58">
        <v>0</v>
      </c>
      <c r="BZ40" s="58">
        <v>0</v>
      </c>
      <c r="CA40" s="58">
        <v>0</v>
      </c>
      <c r="CB40" s="58">
        <v>0</v>
      </c>
      <c r="CC40" s="210">
        <v>0</v>
      </c>
      <c r="CE40" s="19">
        <f t="shared" si="37"/>
        <v>0</v>
      </c>
      <c r="CF40" s="22">
        <f t="shared" si="38"/>
        <v>0</v>
      </c>
      <c r="CG40" s="111">
        <f t="shared" si="39"/>
        <v>0</v>
      </c>
      <c r="CH40" s="141">
        <f t="shared" si="40"/>
        <v>0</v>
      </c>
      <c r="CI40" s="172">
        <f t="shared" si="41"/>
        <v>0</v>
      </c>
      <c r="CJ40" s="19">
        <f t="shared" si="42"/>
        <v>0</v>
      </c>
    </row>
    <row r="41" spans="1:88" s="4" customFormat="1">
      <c r="A41" s="17"/>
      <c r="B41" s="162" t="s">
        <v>15</v>
      </c>
      <c r="C41" s="223" t="s">
        <v>14</v>
      </c>
      <c r="D41" s="25" t="s">
        <v>13</v>
      </c>
      <c r="E41" s="18" t="s">
        <v>13</v>
      </c>
      <c r="F41" s="18" t="s">
        <v>13</v>
      </c>
      <c r="G41" s="18" t="s">
        <v>13</v>
      </c>
      <c r="H41" s="18" t="s">
        <v>13</v>
      </c>
      <c r="I41" s="18" t="s">
        <v>13</v>
      </c>
      <c r="J41" s="59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94">
        <v>0</v>
      </c>
      <c r="W41" s="93">
        <v>0</v>
      </c>
      <c r="X41" s="93">
        <v>0</v>
      </c>
      <c r="Y41" s="93">
        <v>0</v>
      </c>
      <c r="Z41" s="93">
        <v>0</v>
      </c>
      <c r="AA41" s="93">
        <v>0</v>
      </c>
      <c r="AB41" s="93">
        <v>0</v>
      </c>
      <c r="AC41" s="93">
        <v>0</v>
      </c>
      <c r="AD41" s="93">
        <v>0</v>
      </c>
      <c r="AE41" s="93">
        <v>0</v>
      </c>
      <c r="AF41" s="93">
        <v>0</v>
      </c>
      <c r="AG41" s="93">
        <v>0</v>
      </c>
      <c r="AH41" s="113">
        <v>0</v>
      </c>
      <c r="AI41" s="112">
        <v>0</v>
      </c>
      <c r="AJ41" s="112">
        <v>0</v>
      </c>
      <c r="AK41" s="112">
        <v>0</v>
      </c>
      <c r="AL41" s="112">
        <v>0</v>
      </c>
      <c r="AM41" s="112">
        <v>0</v>
      </c>
      <c r="AN41" s="112">
        <v>0</v>
      </c>
      <c r="AO41" s="112">
        <v>0</v>
      </c>
      <c r="AP41" s="112">
        <v>0</v>
      </c>
      <c r="AQ41" s="112">
        <v>0</v>
      </c>
      <c r="AR41" s="112">
        <v>0</v>
      </c>
      <c r="AS41" s="112">
        <v>0</v>
      </c>
      <c r="AT41" s="142">
        <v>0</v>
      </c>
      <c r="AU41" s="143">
        <v>0</v>
      </c>
      <c r="AV41" s="143">
        <v>0</v>
      </c>
      <c r="AW41" s="143">
        <v>0</v>
      </c>
      <c r="AX41" s="143">
        <v>0</v>
      </c>
      <c r="AY41" s="143">
        <v>0</v>
      </c>
      <c r="AZ41" s="143">
        <v>0</v>
      </c>
      <c r="BA41" s="143">
        <v>0</v>
      </c>
      <c r="BB41" s="143">
        <v>0</v>
      </c>
      <c r="BC41" s="143">
        <v>0</v>
      </c>
      <c r="BD41" s="143">
        <v>0</v>
      </c>
      <c r="BE41" s="143">
        <v>0</v>
      </c>
      <c r="BF41" s="173">
        <v>0</v>
      </c>
      <c r="BG41" s="174">
        <v>0</v>
      </c>
      <c r="BH41" s="174">
        <v>0</v>
      </c>
      <c r="BI41" s="174">
        <v>0</v>
      </c>
      <c r="BJ41" s="174">
        <v>0</v>
      </c>
      <c r="BK41" s="174">
        <v>0</v>
      </c>
      <c r="BL41" s="174">
        <v>0</v>
      </c>
      <c r="BM41" s="174">
        <v>0</v>
      </c>
      <c r="BN41" s="174">
        <v>0</v>
      </c>
      <c r="BO41" s="174">
        <v>0</v>
      </c>
      <c r="BP41" s="174">
        <v>0</v>
      </c>
      <c r="BQ41" s="174">
        <v>0</v>
      </c>
      <c r="BR41" s="59">
        <v>0</v>
      </c>
      <c r="BS41" s="58">
        <v>0</v>
      </c>
      <c r="BT41" s="58">
        <v>0</v>
      </c>
      <c r="BU41" s="58">
        <v>0</v>
      </c>
      <c r="BV41" s="58">
        <v>0</v>
      </c>
      <c r="BW41" s="58">
        <v>0</v>
      </c>
      <c r="BX41" s="58">
        <v>0</v>
      </c>
      <c r="BY41" s="58">
        <v>0</v>
      </c>
      <c r="BZ41" s="58">
        <v>0</v>
      </c>
      <c r="CA41" s="58">
        <v>0</v>
      </c>
      <c r="CB41" s="58">
        <v>0</v>
      </c>
      <c r="CC41" s="210">
        <v>0</v>
      </c>
      <c r="CE41" s="19">
        <f t="shared" si="37"/>
        <v>0</v>
      </c>
      <c r="CF41" s="22">
        <f t="shared" si="38"/>
        <v>0</v>
      </c>
      <c r="CG41" s="111">
        <f t="shared" si="39"/>
        <v>0</v>
      </c>
      <c r="CH41" s="141">
        <f t="shared" si="40"/>
        <v>0</v>
      </c>
      <c r="CI41" s="172">
        <f t="shared" si="41"/>
        <v>0</v>
      </c>
      <c r="CJ41" s="19">
        <f t="shared" si="42"/>
        <v>0</v>
      </c>
    </row>
    <row r="42" spans="1:88" s="4" customFormat="1">
      <c r="A42" s="17"/>
      <c r="B42" s="162" t="s">
        <v>15</v>
      </c>
      <c r="C42" s="223" t="s">
        <v>14</v>
      </c>
      <c r="D42" s="25" t="s">
        <v>13</v>
      </c>
      <c r="E42" s="18" t="s">
        <v>13</v>
      </c>
      <c r="F42" s="18" t="s">
        <v>13</v>
      </c>
      <c r="G42" s="18" t="s">
        <v>13</v>
      </c>
      <c r="H42" s="18" t="s">
        <v>13</v>
      </c>
      <c r="I42" s="18" t="s">
        <v>13</v>
      </c>
      <c r="J42" s="59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94">
        <v>0</v>
      </c>
      <c r="W42" s="93">
        <v>0</v>
      </c>
      <c r="X42" s="93">
        <v>0</v>
      </c>
      <c r="Y42" s="93">
        <v>0</v>
      </c>
      <c r="Z42" s="93">
        <v>0</v>
      </c>
      <c r="AA42" s="93">
        <v>0</v>
      </c>
      <c r="AB42" s="93">
        <v>0</v>
      </c>
      <c r="AC42" s="93">
        <v>0</v>
      </c>
      <c r="AD42" s="93">
        <v>0</v>
      </c>
      <c r="AE42" s="93">
        <v>0</v>
      </c>
      <c r="AF42" s="93">
        <v>0</v>
      </c>
      <c r="AG42" s="93">
        <v>0</v>
      </c>
      <c r="AH42" s="113">
        <v>0</v>
      </c>
      <c r="AI42" s="112">
        <v>0</v>
      </c>
      <c r="AJ42" s="112">
        <v>0</v>
      </c>
      <c r="AK42" s="112">
        <v>0</v>
      </c>
      <c r="AL42" s="112">
        <v>0</v>
      </c>
      <c r="AM42" s="112">
        <v>0</v>
      </c>
      <c r="AN42" s="112">
        <v>0</v>
      </c>
      <c r="AO42" s="112">
        <v>0</v>
      </c>
      <c r="AP42" s="112">
        <v>0</v>
      </c>
      <c r="AQ42" s="112">
        <v>0</v>
      </c>
      <c r="AR42" s="112">
        <v>0</v>
      </c>
      <c r="AS42" s="112">
        <v>0</v>
      </c>
      <c r="AT42" s="142">
        <v>0</v>
      </c>
      <c r="AU42" s="143">
        <v>0</v>
      </c>
      <c r="AV42" s="143">
        <v>0</v>
      </c>
      <c r="AW42" s="143">
        <v>0</v>
      </c>
      <c r="AX42" s="143">
        <v>0</v>
      </c>
      <c r="AY42" s="143">
        <v>0</v>
      </c>
      <c r="AZ42" s="143">
        <v>0</v>
      </c>
      <c r="BA42" s="143">
        <v>0</v>
      </c>
      <c r="BB42" s="143">
        <v>0</v>
      </c>
      <c r="BC42" s="143">
        <v>0</v>
      </c>
      <c r="BD42" s="143">
        <v>0</v>
      </c>
      <c r="BE42" s="143">
        <v>0</v>
      </c>
      <c r="BF42" s="173">
        <v>0</v>
      </c>
      <c r="BG42" s="174">
        <v>0</v>
      </c>
      <c r="BH42" s="174">
        <v>0</v>
      </c>
      <c r="BI42" s="174">
        <v>0</v>
      </c>
      <c r="BJ42" s="174">
        <v>0</v>
      </c>
      <c r="BK42" s="174">
        <v>0</v>
      </c>
      <c r="BL42" s="174">
        <v>0</v>
      </c>
      <c r="BM42" s="174">
        <v>0</v>
      </c>
      <c r="BN42" s="174">
        <v>0</v>
      </c>
      <c r="BO42" s="174">
        <v>0</v>
      </c>
      <c r="BP42" s="174">
        <v>0</v>
      </c>
      <c r="BQ42" s="174">
        <v>0</v>
      </c>
      <c r="BR42" s="59">
        <v>0</v>
      </c>
      <c r="BS42" s="58">
        <v>0</v>
      </c>
      <c r="BT42" s="58">
        <v>0</v>
      </c>
      <c r="BU42" s="58">
        <v>0</v>
      </c>
      <c r="BV42" s="58">
        <v>0</v>
      </c>
      <c r="BW42" s="58">
        <v>0</v>
      </c>
      <c r="BX42" s="58">
        <v>0</v>
      </c>
      <c r="BY42" s="58">
        <v>0</v>
      </c>
      <c r="BZ42" s="58">
        <v>0</v>
      </c>
      <c r="CA42" s="58">
        <v>0</v>
      </c>
      <c r="CB42" s="58">
        <v>0</v>
      </c>
      <c r="CC42" s="210">
        <v>0</v>
      </c>
      <c r="CE42" s="19">
        <f t="shared" si="37"/>
        <v>0</v>
      </c>
      <c r="CF42" s="22">
        <f t="shared" si="38"/>
        <v>0</v>
      </c>
      <c r="CG42" s="111">
        <f t="shared" si="39"/>
        <v>0</v>
      </c>
      <c r="CH42" s="141">
        <f t="shared" si="40"/>
        <v>0</v>
      </c>
      <c r="CI42" s="172">
        <f t="shared" si="41"/>
        <v>0</v>
      </c>
      <c r="CJ42" s="19">
        <f t="shared" si="42"/>
        <v>0</v>
      </c>
    </row>
    <row r="43" spans="1:88" s="4" customFormat="1">
      <c r="A43" s="17"/>
      <c r="B43" s="162" t="s">
        <v>15</v>
      </c>
      <c r="C43" s="224" t="s">
        <v>14</v>
      </c>
      <c r="D43" s="60" t="s">
        <v>13</v>
      </c>
      <c r="E43" s="18" t="s">
        <v>13</v>
      </c>
      <c r="F43" s="18" t="s">
        <v>13</v>
      </c>
      <c r="G43" s="18" t="s">
        <v>13</v>
      </c>
      <c r="H43" s="18" t="s">
        <v>13</v>
      </c>
      <c r="I43" s="18" t="s">
        <v>13</v>
      </c>
      <c r="J43" s="59">
        <v>0</v>
      </c>
      <c r="K43" s="58">
        <v>0</v>
      </c>
      <c r="L43" s="58">
        <v>0</v>
      </c>
      <c r="M43" s="58">
        <v>0</v>
      </c>
      <c r="N43" s="58">
        <v>0</v>
      </c>
      <c r="O43" s="58">
        <v>0</v>
      </c>
      <c r="P43" s="58">
        <v>0</v>
      </c>
      <c r="Q43" s="58">
        <v>0</v>
      </c>
      <c r="R43" s="58">
        <v>0</v>
      </c>
      <c r="S43" s="58">
        <v>0</v>
      </c>
      <c r="T43" s="58">
        <v>0</v>
      </c>
      <c r="U43" s="58">
        <v>0</v>
      </c>
      <c r="V43" s="94">
        <v>0</v>
      </c>
      <c r="W43" s="93">
        <v>0</v>
      </c>
      <c r="X43" s="93">
        <v>0</v>
      </c>
      <c r="Y43" s="93">
        <v>0</v>
      </c>
      <c r="Z43" s="93">
        <v>0</v>
      </c>
      <c r="AA43" s="93">
        <v>0</v>
      </c>
      <c r="AB43" s="93">
        <v>0</v>
      </c>
      <c r="AC43" s="93">
        <v>0</v>
      </c>
      <c r="AD43" s="93">
        <v>0</v>
      </c>
      <c r="AE43" s="93">
        <v>0</v>
      </c>
      <c r="AF43" s="93">
        <v>0</v>
      </c>
      <c r="AG43" s="93">
        <v>0</v>
      </c>
      <c r="AH43" s="113">
        <v>0</v>
      </c>
      <c r="AI43" s="112">
        <v>0</v>
      </c>
      <c r="AJ43" s="112">
        <v>0</v>
      </c>
      <c r="AK43" s="112">
        <v>0</v>
      </c>
      <c r="AL43" s="112">
        <v>0</v>
      </c>
      <c r="AM43" s="112">
        <v>0</v>
      </c>
      <c r="AN43" s="112">
        <v>0</v>
      </c>
      <c r="AO43" s="112">
        <v>0</v>
      </c>
      <c r="AP43" s="112">
        <v>0</v>
      </c>
      <c r="AQ43" s="112">
        <v>0</v>
      </c>
      <c r="AR43" s="112">
        <v>0</v>
      </c>
      <c r="AS43" s="112">
        <v>0</v>
      </c>
      <c r="AT43" s="142">
        <v>0</v>
      </c>
      <c r="AU43" s="143">
        <v>0</v>
      </c>
      <c r="AV43" s="143">
        <v>0</v>
      </c>
      <c r="AW43" s="143">
        <v>0</v>
      </c>
      <c r="AX43" s="143">
        <v>0</v>
      </c>
      <c r="AY43" s="143">
        <v>0</v>
      </c>
      <c r="AZ43" s="143">
        <v>0</v>
      </c>
      <c r="BA43" s="143">
        <v>0</v>
      </c>
      <c r="BB43" s="143">
        <v>0</v>
      </c>
      <c r="BC43" s="143">
        <v>0</v>
      </c>
      <c r="BD43" s="143">
        <v>0</v>
      </c>
      <c r="BE43" s="143">
        <v>0</v>
      </c>
      <c r="BF43" s="173">
        <v>0</v>
      </c>
      <c r="BG43" s="174">
        <v>0</v>
      </c>
      <c r="BH43" s="174">
        <v>0</v>
      </c>
      <c r="BI43" s="174">
        <v>0</v>
      </c>
      <c r="BJ43" s="174">
        <v>0</v>
      </c>
      <c r="BK43" s="174">
        <v>0</v>
      </c>
      <c r="BL43" s="174">
        <v>0</v>
      </c>
      <c r="BM43" s="174">
        <v>0</v>
      </c>
      <c r="BN43" s="174">
        <v>0</v>
      </c>
      <c r="BO43" s="174">
        <v>0</v>
      </c>
      <c r="BP43" s="174">
        <v>0</v>
      </c>
      <c r="BQ43" s="174">
        <v>0</v>
      </c>
      <c r="BR43" s="59">
        <v>0</v>
      </c>
      <c r="BS43" s="58">
        <v>0</v>
      </c>
      <c r="BT43" s="58">
        <v>0</v>
      </c>
      <c r="BU43" s="58">
        <v>0</v>
      </c>
      <c r="BV43" s="58">
        <v>0</v>
      </c>
      <c r="BW43" s="58">
        <v>0</v>
      </c>
      <c r="BX43" s="58">
        <v>0</v>
      </c>
      <c r="BY43" s="58">
        <v>0</v>
      </c>
      <c r="BZ43" s="58">
        <v>0</v>
      </c>
      <c r="CA43" s="58">
        <v>0</v>
      </c>
      <c r="CB43" s="58">
        <v>0</v>
      </c>
      <c r="CC43" s="210">
        <v>0</v>
      </c>
      <c r="CE43" s="19">
        <f t="shared" si="37"/>
        <v>0</v>
      </c>
      <c r="CF43" s="22">
        <f t="shared" si="38"/>
        <v>0</v>
      </c>
      <c r="CG43" s="111">
        <f t="shared" si="39"/>
        <v>0</v>
      </c>
      <c r="CH43" s="141">
        <f t="shared" si="40"/>
        <v>0</v>
      </c>
      <c r="CI43" s="172">
        <f t="shared" si="41"/>
        <v>0</v>
      </c>
      <c r="CJ43" s="19">
        <f t="shared" si="42"/>
        <v>0</v>
      </c>
    </row>
    <row r="44" spans="1:88" s="4" customFormat="1">
      <c r="A44" s="17"/>
      <c r="B44" s="16" t="s">
        <v>150</v>
      </c>
      <c r="C44" s="221"/>
      <c r="D44" s="14"/>
      <c r="E44" s="28"/>
      <c r="F44" s="28"/>
      <c r="G44" s="28"/>
      <c r="H44" s="28"/>
      <c r="I44" s="28"/>
      <c r="J44" s="10">
        <f t="shared" ref="J44:U44" si="43">SUM(J36:J43)</f>
        <v>0</v>
      </c>
      <c r="K44" s="9">
        <f t="shared" si="43"/>
        <v>0</v>
      </c>
      <c r="L44" s="9">
        <f t="shared" si="43"/>
        <v>0</v>
      </c>
      <c r="M44" s="9">
        <f t="shared" si="43"/>
        <v>0</v>
      </c>
      <c r="N44" s="9">
        <f t="shared" si="43"/>
        <v>0</v>
      </c>
      <c r="O44" s="9">
        <f t="shared" si="43"/>
        <v>0</v>
      </c>
      <c r="P44" s="9">
        <f t="shared" si="43"/>
        <v>0</v>
      </c>
      <c r="Q44" s="9">
        <f t="shared" si="43"/>
        <v>1</v>
      </c>
      <c r="R44" s="9">
        <f t="shared" si="43"/>
        <v>1</v>
      </c>
      <c r="S44" s="9">
        <f t="shared" si="43"/>
        <v>1</v>
      </c>
      <c r="T44" s="9">
        <f t="shared" si="43"/>
        <v>1</v>
      </c>
      <c r="U44" s="9">
        <f t="shared" si="43"/>
        <v>1</v>
      </c>
      <c r="V44" s="13">
        <f t="shared" ref="V44:AG44" si="44">SUM(V36:V43)</f>
        <v>1</v>
      </c>
      <c r="W44" s="12">
        <f t="shared" si="44"/>
        <v>1</v>
      </c>
      <c r="X44" s="12">
        <f t="shared" si="44"/>
        <v>1</v>
      </c>
      <c r="Y44" s="12">
        <f t="shared" si="44"/>
        <v>2</v>
      </c>
      <c r="Z44" s="12">
        <f t="shared" si="44"/>
        <v>2</v>
      </c>
      <c r="AA44" s="12">
        <f t="shared" si="44"/>
        <v>2</v>
      </c>
      <c r="AB44" s="12">
        <f t="shared" si="44"/>
        <v>2</v>
      </c>
      <c r="AC44" s="12">
        <f t="shared" si="44"/>
        <v>2</v>
      </c>
      <c r="AD44" s="12">
        <f t="shared" si="44"/>
        <v>2</v>
      </c>
      <c r="AE44" s="12">
        <f t="shared" si="44"/>
        <v>2</v>
      </c>
      <c r="AF44" s="12">
        <f t="shared" si="44"/>
        <v>2</v>
      </c>
      <c r="AG44" s="12">
        <f t="shared" si="44"/>
        <v>2</v>
      </c>
      <c r="AH44" s="114">
        <f t="shared" ref="AH44:AS44" si="45">SUM(AH36:AH43)</f>
        <v>2</v>
      </c>
      <c r="AI44" s="115">
        <f t="shared" si="45"/>
        <v>2</v>
      </c>
      <c r="AJ44" s="115">
        <f t="shared" si="45"/>
        <v>2</v>
      </c>
      <c r="AK44" s="115">
        <f t="shared" si="45"/>
        <v>2</v>
      </c>
      <c r="AL44" s="115">
        <f t="shared" si="45"/>
        <v>2</v>
      </c>
      <c r="AM44" s="115">
        <f t="shared" si="45"/>
        <v>2</v>
      </c>
      <c r="AN44" s="115">
        <f t="shared" si="45"/>
        <v>2</v>
      </c>
      <c r="AO44" s="115">
        <f t="shared" si="45"/>
        <v>2</v>
      </c>
      <c r="AP44" s="115">
        <f t="shared" si="45"/>
        <v>2</v>
      </c>
      <c r="AQ44" s="115">
        <f t="shared" si="45"/>
        <v>2</v>
      </c>
      <c r="AR44" s="115">
        <f t="shared" si="45"/>
        <v>2</v>
      </c>
      <c r="AS44" s="115">
        <f t="shared" si="45"/>
        <v>2</v>
      </c>
      <c r="AT44" s="144">
        <f t="shared" ref="AT44:BE44" si="46">SUM(AT36:AT43)</f>
        <v>4</v>
      </c>
      <c r="AU44" s="145">
        <f t="shared" si="46"/>
        <v>4</v>
      </c>
      <c r="AV44" s="145">
        <f t="shared" si="46"/>
        <v>4</v>
      </c>
      <c r="AW44" s="145">
        <f t="shared" si="46"/>
        <v>4</v>
      </c>
      <c r="AX44" s="145">
        <f t="shared" si="46"/>
        <v>4</v>
      </c>
      <c r="AY44" s="145">
        <f t="shared" si="46"/>
        <v>4</v>
      </c>
      <c r="AZ44" s="145">
        <f t="shared" si="46"/>
        <v>4</v>
      </c>
      <c r="BA44" s="145">
        <f t="shared" si="46"/>
        <v>4</v>
      </c>
      <c r="BB44" s="145">
        <f t="shared" si="46"/>
        <v>4</v>
      </c>
      <c r="BC44" s="145">
        <f t="shared" si="46"/>
        <v>4</v>
      </c>
      <c r="BD44" s="145">
        <f t="shared" si="46"/>
        <v>4</v>
      </c>
      <c r="BE44" s="145">
        <f t="shared" si="46"/>
        <v>4</v>
      </c>
      <c r="BF44" s="175">
        <f t="shared" ref="BF44:BQ44" si="47">SUM(BF36:BF43)</f>
        <v>5</v>
      </c>
      <c r="BG44" s="176">
        <f t="shared" si="47"/>
        <v>5</v>
      </c>
      <c r="BH44" s="176">
        <f t="shared" si="47"/>
        <v>5</v>
      </c>
      <c r="BI44" s="176">
        <f t="shared" si="47"/>
        <v>5</v>
      </c>
      <c r="BJ44" s="176">
        <f t="shared" si="47"/>
        <v>5</v>
      </c>
      <c r="BK44" s="176">
        <f t="shared" si="47"/>
        <v>5</v>
      </c>
      <c r="BL44" s="176">
        <f t="shared" si="47"/>
        <v>5</v>
      </c>
      <c r="BM44" s="176">
        <f t="shared" si="47"/>
        <v>5</v>
      </c>
      <c r="BN44" s="176">
        <f t="shared" si="47"/>
        <v>5</v>
      </c>
      <c r="BO44" s="176">
        <f t="shared" si="47"/>
        <v>5</v>
      </c>
      <c r="BP44" s="176">
        <f t="shared" si="47"/>
        <v>5</v>
      </c>
      <c r="BQ44" s="176">
        <f t="shared" si="47"/>
        <v>5</v>
      </c>
      <c r="BR44" s="10">
        <f t="shared" ref="BR44:CC44" si="48">SUM(BR36:BR43)</f>
        <v>7</v>
      </c>
      <c r="BS44" s="9">
        <f t="shared" si="48"/>
        <v>7</v>
      </c>
      <c r="BT44" s="9">
        <f t="shared" si="48"/>
        <v>7</v>
      </c>
      <c r="BU44" s="9">
        <f t="shared" si="48"/>
        <v>7</v>
      </c>
      <c r="BV44" s="9">
        <f t="shared" si="48"/>
        <v>7</v>
      </c>
      <c r="BW44" s="9">
        <f t="shared" si="48"/>
        <v>7</v>
      </c>
      <c r="BX44" s="9">
        <f t="shared" si="48"/>
        <v>7</v>
      </c>
      <c r="BY44" s="9">
        <f t="shared" si="48"/>
        <v>7</v>
      </c>
      <c r="BZ44" s="9">
        <f t="shared" si="48"/>
        <v>7</v>
      </c>
      <c r="CA44" s="9">
        <f t="shared" si="48"/>
        <v>7</v>
      </c>
      <c r="CB44" s="9">
        <f t="shared" si="48"/>
        <v>7</v>
      </c>
      <c r="CC44" s="190">
        <f t="shared" si="48"/>
        <v>7</v>
      </c>
      <c r="CE44" s="8">
        <f t="shared" si="37"/>
        <v>1</v>
      </c>
      <c r="CF44" s="11">
        <f t="shared" si="38"/>
        <v>2</v>
      </c>
      <c r="CG44" s="116">
        <f t="shared" si="39"/>
        <v>2</v>
      </c>
      <c r="CH44" s="146">
        <f t="shared" si="40"/>
        <v>4</v>
      </c>
      <c r="CI44" s="177">
        <f t="shared" si="41"/>
        <v>5</v>
      </c>
      <c r="CJ44" s="8">
        <f t="shared" si="42"/>
        <v>7</v>
      </c>
    </row>
    <row r="45" spans="1:88" s="4" customFormat="1">
      <c r="A45" s="17"/>
      <c r="B45" s="37" t="s">
        <v>131</v>
      </c>
      <c r="C45" s="223"/>
      <c r="D45" s="25"/>
      <c r="E45" s="18"/>
      <c r="F45" s="18"/>
      <c r="G45" s="18"/>
      <c r="H45" s="18"/>
      <c r="I45" s="18"/>
      <c r="J45" s="33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6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107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36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67"/>
      <c r="BG45" s="168"/>
      <c r="BH45" s="168"/>
      <c r="BI45" s="168"/>
      <c r="BJ45" s="168"/>
      <c r="BK45" s="168"/>
      <c r="BL45" s="168"/>
      <c r="BM45" s="168"/>
      <c r="BN45" s="168"/>
      <c r="BO45" s="168"/>
      <c r="BP45" s="168"/>
      <c r="BQ45" s="168"/>
      <c r="BR45" s="33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E45" s="31"/>
      <c r="CF45" s="34"/>
      <c r="CG45" s="109"/>
      <c r="CH45" s="138"/>
      <c r="CI45" s="169"/>
      <c r="CJ45" s="31"/>
    </row>
    <row r="46" spans="1:88" s="4" customFormat="1">
      <c r="A46" s="17"/>
      <c r="B46" s="162" t="s">
        <v>135</v>
      </c>
      <c r="C46" s="223" t="s">
        <v>14</v>
      </c>
      <c r="D46" s="25" t="s">
        <v>13</v>
      </c>
      <c r="E46" s="18" t="s">
        <v>13</v>
      </c>
      <c r="F46" s="18" t="s">
        <v>13</v>
      </c>
      <c r="G46" s="18" t="s">
        <v>13</v>
      </c>
      <c r="H46" s="18" t="s">
        <v>13</v>
      </c>
      <c r="I46" s="18" t="s">
        <v>13</v>
      </c>
      <c r="J46" s="59">
        <v>0</v>
      </c>
      <c r="K46" s="58">
        <v>0</v>
      </c>
      <c r="L46" s="58">
        <v>0</v>
      </c>
      <c r="M46" s="58">
        <v>0</v>
      </c>
      <c r="N46" s="58">
        <v>0</v>
      </c>
      <c r="O46" s="58">
        <v>0</v>
      </c>
      <c r="P46" s="58">
        <v>0</v>
      </c>
      <c r="Q46" s="58">
        <v>0</v>
      </c>
      <c r="R46" s="58">
        <v>0</v>
      </c>
      <c r="S46" s="58">
        <v>0</v>
      </c>
      <c r="T46" s="58">
        <v>0</v>
      </c>
      <c r="U46" s="58">
        <v>0</v>
      </c>
      <c r="V46" s="94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113">
        <v>0</v>
      </c>
      <c r="AI46" s="112">
        <v>0</v>
      </c>
      <c r="AJ46" s="112">
        <v>0</v>
      </c>
      <c r="AK46" s="112">
        <v>0</v>
      </c>
      <c r="AL46" s="112">
        <v>0</v>
      </c>
      <c r="AM46" s="112">
        <v>0</v>
      </c>
      <c r="AN46" s="112">
        <v>0</v>
      </c>
      <c r="AO46" s="112">
        <v>0</v>
      </c>
      <c r="AP46" s="112">
        <v>0</v>
      </c>
      <c r="AQ46" s="112">
        <v>0</v>
      </c>
      <c r="AR46" s="112">
        <v>0</v>
      </c>
      <c r="AS46" s="112">
        <v>0</v>
      </c>
      <c r="AT46" s="142">
        <v>1</v>
      </c>
      <c r="AU46" s="143">
        <v>1</v>
      </c>
      <c r="AV46" s="143">
        <v>1</v>
      </c>
      <c r="AW46" s="143">
        <v>1</v>
      </c>
      <c r="AX46" s="143">
        <v>1</v>
      </c>
      <c r="AY46" s="143">
        <v>1</v>
      </c>
      <c r="AZ46" s="143">
        <v>1</v>
      </c>
      <c r="BA46" s="143">
        <v>1</v>
      </c>
      <c r="BB46" s="143">
        <v>1</v>
      </c>
      <c r="BC46" s="143">
        <v>1</v>
      </c>
      <c r="BD46" s="143">
        <v>1</v>
      </c>
      <c r="BE46" s="143">
        <v>1</v>
      </c>
      <c r="BF46" s="173">
        <v>2</v>
      </c>
      <c r="BG46" s="174">
        <v>2</v>
      </c>
      <c r="BH46" s="174">
        <v>2</v>
      </c>
      <c r="BI46" s="174">
        <v>2</v>
      </c>
      <c r="BJ46" s="174">
        <v>2</v>
      </c>
      <c r="BK46" s="174">
        <v>2</v>
      </c>
      <c r="BL46" s="174">
        <v>2</v>
      </c>
      <c r="BM46" s="174">
        <v>2</v>
      </c>
      <c r="BN46" s="174">
        <v>2</v>
      </c>
      <c r="BO46" s="174">
        <v>2</v>
      </c>
      <c r="BP46" s="174">
        <v>2</v>
      </c>
      <c r="BQ46" s="174">
        <v>2</v>
      </c>
      <c r="BR46" s="59">
        <v>2</v>
      </c>
      <c r="BS46" s="58">
        <v>2</v>
      </c>
      <c r="BT46" s="58">
        <v>2</v>
      </c>
      <c r="BU46" s="58">
        <v>2</v>
      </c>
      <c r="BV46" s="58">
        <v>2</v>
      </c>
      <c r="BW46" s="58">
        <v>2</v>
      </c>
      <c r="BX46" s="58">
        <v>2</v>
      </c>
      <c r="BY46" s="58">
        <v>2</v>
      </c>
      <c r="BZ46" s="58">
        <v>2</v>
      </c>
      <c r="CA46" s="58">
        <v>2</v>
      </c>
      <c r="CB46" s="58">
        <v>2</v>
      </c>
      <c r="CC46" s="58">
        <v>2</v>
      </c>
      <c r="CE46" s="19">
        <f t="shared" ref="CE46:CE53" si="49">U46</f>
        <v>0</v>
      </c>
      <c r="CF46" s="22">
        <f t="shared" ref="CF46:CF53" si="50">AG46</f>
        <v>0</v>
      </c>
      <c r="CG46" s="111">
        <f t="shared" ref="CG46:CG53" si="51">AS46</f>
        <v>0</v>
      </c>
      <c r="CH46" s="141">
        <f t="shared" ref="CH46:CH53" si="52">BE46</f>
        <v>1</v>
      </c>
      <c r="CI46" s="172">
        <f t="shared" ref="CI46:CI53" si="53">BQ46</f>
        <v>2</v>
      </c>
      <c r="CJ46" s="19">
        <f t="shared" ref="CJ46:CJ53" si="54">CC46</f>
        <v>2</v>
      </c>
    </row>
    <row r="47" spans="1:88" s="4" customFormat="1">
      <c r="A47" s="17"/>
      <c r="B47" s="162" t="s">
        <v>136</v>
      </c>
      <c r="C47" s="223" t="s">
        <v>14</v>
      </c>
      <c r="D47" s="25" t="s">
        <v>13</v>
      </c>
      <c r="E47" s="18" t="s">
        <v>13</v>
      </c>
      <c r="F47" s="18" t="s">
        <v>13</v>
      </c>
      <c r="G47" s="18" t="s">
        <v>13</v>
      </c>
      <c r="H47" s="18" t="s">
        <v>13</v>
      </c>
      <c r="I47" s="18" t="s">
        <v>13</v>
      </c>
      <c r="J47" s="59">
        <v>0</v>
      </c>
      <c r="K47" s="58">
        <v>0</v>
      </c>
      <c r="L47" s="58">
        <v>0</v>
      </c>
      <c r="M47" s="58">
        <v>0</v>
      </c>
      <c r="N47" s="58">
        <v>0</v>
      </c>
      <c r="O47" s="58">
        <v>0</v>
      </c>
      <c r="P47" s="58">
        <v>0</v>
      </c>
      <c r="Q47" s="58">
        <v>0</v>
      </c>
      <c r="R47" s="58">
        <v>0</v>
      </c>
      <c r="S47" s="58">
        <v>0</v>
      </c>
      <c r="T47" s="58">
        <v>0</v>
      </c>
      <c r="U47" s="58">
        <v>0</v>
      </c>
      <c r="V47" s="94">
        <v>0</v>
      </c>
      <c r="W47" s="93">
        <v>0</v>
      </c>
      <c r="X47" s="93">
        <v>0</v>
      </c>
      <c r="Y47" s="93">
        <v>0</v>
      </c>
      <c r="Z47" s="93">
        <v>0</v>
      </c>
      <c r="AA47" s="93">
        <v>0</v>
      </c>
      <c r="AB47" s="93">
        <v>0</v>
      </c>
      <c r="AC47" s="93">
        <v>0</v>
      </c>
      <c r="AD47" s="93">
        <v>0</v>
      </c>
      <c r="AE47" s="93">
        <v>0</v>
      </c>
      <c r="AF47" s="93">
        <v>0</v>
      </c>
      <c r="AG47" s="93">
        <v>0</v>
      </c>
      <c r="AH47" s="113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12">
        <v>0</v>
      </c>
      <c r="AP47" s="112">
        <v>0</v>
      </c>
      <c r="AQ47" s="112">
        <v>0</v>
      </c>
      <c r="AR47" s="112">
        <v>0</v>
      </c>
      <c r="AS47" s="112">
        <v>0</v>
      </c>
      <c r="AT47" s="142">
        <v>0</v>
      </c>
      <c r="AU47" s="143">
        <v>0</v>
      </c>
      <c r="AV47" s="143">
        <v>0</v>
      </c>
      <c r="AW47" s="143">
        <v>0</v>
      </c>
      <c r="AX47" s="143">
        <v>0</v>
      </c>
      <c r="AY47" s="143">
        <v>0</v>
      </c>
      <c r="AZ47" s="143">
        <v>0</v>
      </c>
      <c r="BA47" s="143">
        <v>0</v>
      </c>
      <c r="BB47" s="143">
        <v>0</v>
      </c>
      <c r="BC47" s="143">
        <v>0</v>
      </c>
      <c r="BD47" s="143">
        <v>0</v>
      </c>
      <c r="BE47" s="143">
        <v>0</v>
      </c>
      <c r="BF47" s="173">
        <v>1</v>
      </c>
      <c r="BG47" s="174">
        <v>1</v>
      </c>
      <c r="BH47" s="174">
        <v>1</v>
      </c>
      <c r="BI47" s="174">
        <v>1</v>
      </c>
      <c r="BJ47" s="174">
        <v>1</v>
      </c>
      <c r="BK47" s="174">
        <v>1</v>
      </c>
      <c r="BL47" s="174">
        <v>1</v>
      </c>
      <c r="BM47" s="174">
        <v>1</v>
      </c>
      <c r="BN47" s="174">
        <v>1</v>
      </c>
      <c r="BO47" s="174">
        <v>1</v>
      </c>
      <c r="BP47" s="174">
        <v>1</v>
      </c>
      <c r="BQ47" s="174">
        <v>1</v>
      </c>
      <c r="BR47" s="59">
        <v>2</v>
      </c>
      <c r="BS47" s="58">
        <v>2</v>
      </c>
      <c r="BT47" s="58">
        <v>2</v>
      </c>
      <c r="BU47" s="58">
        <v>2</v>
      </c>
      <c r="BV47" s="58">
        <v>2</v>
      </c>
      <c r="BW47" s="58">
        <v>2</v>
      </c>
      <c r="BX47" s="58">
        <v>2</v>
      </c>
      <c r="BY47" s="58">
        <v>2</v>
      </c>
      <c r="BZ47" s="58">
        <v>2</v>
      </c>
      <c r="CA47" s="58">
        <v>2</v>
      </c>
      <c r="CB47" s="58">
        <v>2</v>
      </c>
      <c r="CC47" s="58">
        <v>2</v>
      </c>
      <c r="CE47" s="19">
        <f t="shared" si="49"/>
        <v>0</v>
      </c>
      <c r="CF47" s="22">
        <f t="shared" si="50"/>
        <v>0</v>
      </c>
      <c r="CG47" s="111">
        <f t="shared" si="51"/>
        <v>0</v>
      </c>
      <c r="CH47" s="141">
        <f t="shared" si="52"/>
        <v>0</v>
      </c>
      <c r="CI47" s="172">
        <f t="shared" si="53"/>
        <v>1</v>
      </c>
      <c r="CJ47" s="19">
        <f t="shared" si="54"/>
        <v>2</v>
      </c>
    </row>
    <row r="48" spans="1:88" s="4" customFormat="1">
      <c r="A48" s="17"/>
      <c r="B48" s="162" t="s">
        <v>137</v>
      </c>
      <c r="C48" s="223" t="s">
        <v>14</v>
      </c>
      <c r="D48" s="25" t="s">
        <v>13</v>
      </c>
      <c r="E48" s="18" t="s">
        <v>13</v>
      </c>
      <c r="F48" s="18" t="s">
        <v>13</v>
      </c>
      <c r="G48" s="18" t="s">
        <v>13</v>
      </c>
      <c r="H48" s="18" t="s">
        <v>13</v>
      </c>
      <c r="I48" s="18" t="s">
        <v>13</v>
      </c>
      <c r="J48" s="59">
        <v>0</v>
      </c>
      <c r="K48" s="58">
        <v>0</v>
      </c>
      <c r="L48" s="58">
        <v>0</v>
      </c>
      <c r="M48" s="58">
        <v>0</v>
      </c>
      <c r="N48" s="58">
        <v>0</v>
      </c>
      <c r="O48" s="58">
        <v>0</v>
      </c>
      <c r="P48" s="58">
        <v>0</v>
      </c>
      <c r="Q48" s="58">
        <v>0</v>
      </c>
      <c r="R48" s="58">
        <v>0</v>
      </c>
      <c r="S48" s="58">
        <v>0</v>
      </c>
      <c r="T48" s="58">
        <v>0</v>
      </c>
      <c r="U48" s="58">
        <v>0</v>
      </c>
      <c r="V48" s="94">
        <v>0</v>
      </c>
      <c r="W48" s="93">
        <v>0</v>
      </c>
      <c r="X48" s="93">
        <v>0</v>
      </c>
      <c r="Y48" s="93">
        <v>0</v>
      </c>
      <c r="Z48" s="93">
        <v>0</v>
      </c>
      <c r="AA48" s="93">
        <v>0</v>
      </c>
      <c r="AB48" s="93">
        <v>0</v>
      </c>
      <c r="AC48" s="93">
        <v>0</v>
      </c>
      <c r="AD48" s="93">
        <v>0</v>
      </c>
      <c r="AE48" s="93">
        <v>0</v>
      </c>
      <c r="AF48" s="93">
        <v>0</v>
      </c>
      <c r="AG48" s="93">
        <v>0</v>
      </c>
      <c r="AH48" s="113">
        <v>0</v>
      </c>
      <c r="AI48" s="112">
        <v>0</v>
      </c>
      <c r="AJ48" s="112">
        <v>0</v>
      </c>
      <c r="AK48" s="112">
        <v>0</v>
      </c>
      <c r="AL48" s="112">
        <v>0</v>
      </c>
      <c r="AM48" s="112">
        <v>0</v>
      </c>
      <c r="AN48" s="112">
        <v>0</v>
      </c>
      <c r="AO48" s="112">
        <v>0</v>
      </c>
      <c r="AP48" s="112">
        <v>0</v>
      </c>
      <c r="AQ48" s="112">
        <v>0</v>
      </c>
      <c r="AR48" s="112">
        <v>0</v>
      </c>
      <c r="AS48" s="112">
        <v>0</v>
      </c>
      <c r="AT48" s="142">
        <v>1</v>
      </c>
      <c r="AU48" s="143">
        <v>1</v>
      </c>
      <c r="AV48" s="143">
        <v>1</v>
      </c>
      <c r="AW48" s="143">
        <v>1</v>
      </c>
      <c r="AX48" s="143">
        <v>1</v>
      </c>
      <c r="AY48" s="143">
        <v>1</v>
      </c>
      <c r="AZ48" s="143">
        <v>1</v>
      </c>
      <c r="BA48" s="143">
        <v>1</v>
      </c>
      <c r="BB48" s="143">
        <v>1</v>
      </c>
      <c r="BC48" s="143">
        <v>1</v>
      </c>
      <c r="BD48" s="143">
        <v>1</v>
      </c>
      <c r="BE48" s="143">
        <v>1</v>
      </c>
      <c r="BF48" s="173">
        <v>2</v>
      </c>
      <c r="BG48" s="174">
        <v>2</v>
      </c>
      <c r="BH48" s="174">
        <v>2</v>
      </c>
      <c r="BI48" s="174">
        <v>2</v>
      </c>
      <c r="BJ48" s="174">
        <v>2</v>
      </c>
      <c r="BK48" s="174">
        <v>2</v>
      </c>
      <c r="BL48" s="174">
        <v>2</v>
      </c>
      <c r="BM48" s="174">
        <v>2</v>
      </c>
      <c r="BN48" s="174">
        <v>2</v>
      </c>
      <c r="BO48" s="174">
        <v>2</v>
      </c>
      <c r="BP48" s="174">
        <v>2</v>
      </c>
      <c r="BQ48" s="174">
        <v>2</v>
      </c>
      <c r="BR48" s="59">
        <v>3</v>
      </c>
      <c r="BS48" s="58">
        <v>3</v>
      </c>
      <c r="BT48" s="58">
        <v>3</v>
      </c>
      <c r="BU48" s="58">
        <v>3</v>
      </c>
      <c r="BV48" s="58">
        <v>3</v>
      </c>
      <c r="BW48" s="58">
        <v>3</v>
      </c>
      <c r="BX48" s="58">
        <v>3</v>
      </c>
      <c r="BY48" s="58">
        <v>3</v>
      </c>
      <c r="BZ48" s="58">
        <v>3</v>
      </c>
      <c r="CA48" s="58">
        <v>3</v>
      </c>
      <c r="CB48" s="58">
        <v>3</v>
      </c>
      <c r="CC48" s="58">
        <v>3</v>
      </c>
      <c r="CE48" s="19">
        <f t="shared" si="49"/>
        <v>0</v>
      </c>
      <c r="CF48" s="22">
        <f t="shared" si="50"/>
        <v>0</v>
      </c>
      <c r="CG48" s="111">
        <f t="shared" si="51"/>
        <v>0</v>
      </c>
      <c r="CH48" s="141">
        <f t="shared" si="52"/>
        <v>1</v>
      </c>
      <c r="CI48" s="172">
        <f t="shared" si="53"/>
        <v>2</v>
      </c>
      <c r="CJ48" s="19">
        <f t="shared" si="54"/>
        <v>3</v>
      </c>
    </row>
    <row r="49" spans="1:88" s="4" customFormat="1" ht="14" customHeight="1">
      <c r="A49" s="17"/>
      <c r="B49" s="162" t="s">
        <v>15</v>
      </c>
      <c r="C49" s="223" t="s">
        <v>14</v>
      </c>
      <c r="D49" s="25" t="s">
        <v>13</v>
      </c>
      <c r="E49" s="18" t="s">
        <v>13</v>
      </c>
      <c r="F49" s="18" t="s">
        <v>13</v>
      </c>
      <c r="G49" s="18" t="s">
        <v>13</v>
      </c>
      <c r="H49" s="18" t="s">
        <v>13</v>
      </c>
      <c r="I49" s="18" t="s">
        <v>13</v>
      </c>
      <c r="J49" s="59">
        <v>0</v>
      </c>
      <c r="K49" s="58">
        <v>0</v>
      </c>
      <c r="L49" s="58">
        <v>0</v>
      </c>
      <c r="M49" s="58">
        <v>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94">
        <v>0</v>
      </c>
      <c r="W49" s="93">
        <v>0</v>
      </c>
      <c r="X49" s="93">
        <v>0</v>
      </c>
      <c r="Y49" s="93">
        <v>0</v>
      </c>
      <c r="Z49" s="93">
        <v>0</v>
      </c>
      <c r="AA49" s="93">
        <v>0</v>
      </c>
      <c r="AB49" s="93">
        <v>0</v>
      </c>
      <c r="AC49" s="93">
        <v>0</v>
      </c>
      <c r="AD49" s="93">
        <v>0</v>
      </c>
      <c r="AE49" s="93">
        <v>0</v>
      </c>
      <c r="AF49" s="93">
        <v>0</v>
      </c>
      <c r="AG49" s="93">
        <v>0</v>
      </c>
      <c r="AH49" s="113">
        <v>0</v>
      </c>
      <c r="AI49" s="112">
        <v>0</v>
      </c>
      <c r="AJ49" s="112">
        <v>0</v>
      </c>
      <c r="AK49" s="112">
        <v>0</v>
      </c>
      <c r="AL49" s="112">
        <v>0</v>
      </c>
      <c r="AM49" s="112">
        <v>0</v>
      </c>
      <c r="AN49" s="112">
        <v>0</v>
      </c>
      <c r="AO49" s="112">
        <v>0</v>
      </c>
      <c r="AP49" s="112">
        <v>0</v>
      </c>
      <c r="AQ49" s="112">
        <v>0</v>
      </c>
      <c r="AR49" s="112">
        <v>0</v>
      </c>
      <c r="AS49" s="112">
        <v>0</v>
      </c>
      <c r="AT49" s="142">
        <v>0</v>
      </c>
      <c r="AU49" s="143">
        <v>0</v>
      </c>
      <c r="AV49" s="143">
        <v>0</v>
      </c>
      <c r="AW49" s="143">
        <v>0</v>
      </c>
      <c r="AX49" s="143">
        <v>0</v>
      </c>
      <c r="AY49" s="143">
        <v>0</v>
      </c>
      <c r="AZ49" s="143">
        <v>0</v>
      </c>
      <c r="BA49" s="143">
        <v>0</v>
      </c>
      <c r="BB49" s="143">
        <v>0</v>
      </c>
      <c r="BC49" s="143">
        <v>0</v>
      </c>
      <c r="BD49" s="143">
        <v>0</v>
      </c>
      <c r="BE49" s="143">
        <v>0</v>
      </c>
      <c r="BF49" s="173">
        <v>0</v>
      </c>
      <c r="BG49" s="174">
        <v>0</v>
      </c>
      <c r="BH49" s="174">
        <v>0</v>
      </c>
      <c r="BI49" s="174">
        <v>0</v>
      </c>
      <c r="BJ49" s="174">
        <v>0</v>
      </c>
      <c r="BK49" s="174">
        <v>0</v>
      </c>
      <c r="BL49" s="174">
        <v>0</v>
      </c>
      <c r="BM49" s="174">
        <v>0</v>
      </c>
      <c r="BN49" s="174">
        <v>0</v>
      </c>
      <c r="BO49" s="174">
        <v>0</v>
      </c>
      <c r="BP49" s="174">
        <v>0</v>
      </c>
      <c r="BQ49" s="174">
        <v>0</v>
      </c>
      <c r="BR49" s="59">
        <v>0</v>
      </c>
      <c r="BS49" s="58">
        <v>0</v>
      </c>
      <c r="BT49" s="58">
        <v>0</v>
      </c>
      <c r="BU49" s="58">
        <v>0</v>
      </c>
      <c r="BV49" s="58">
        <v>0</v>
      </c>
      <c r="BW49" s="58">
        <v>0</v>
      </c>
      <c r="BX49" s="58">
        <v>0</v>
      </c>
      <c r="BY49" s="58">
        <v>0</v>
      </c>
      <c r="BZ49" s="58">
        <v>0</v>
      </c>
      <c r="CA49" s="58">
        <v>0</v>
      </c>
      <c r="CB49" s="58">
        <v>0</v>
      </c>
      <c r="CC49" s="58">
        <v>0</v>
      </c>
      <c r="CE49" s="19">
        <f t="shared" si="49"/>
        <v>0</v>
      </c>
      <c r="CF49" s="22">
        <f t="shared" si="50"/>
        <v>0</v>
      </c>
      <c r="CG49" s="111">
        <f t="shared" si="51"/>
        <v>0</v>
      </c>
      <c r="CH49" s="141">
        <f t="shared" si="52"/>
        <v>0</v>
      </c>
      <c r="CI49" s="172">
        <f t="shared" si="53"/>
        <v>0</v>
      </c>
      <c r="CJ49" s="19">
        <f t="shared" si="54"/>
        <v>0</v>
      </c>
    </row>
    <row r="50" spans="1:88" s="4" customFormat="1" ht="14" customHeight="1">
      <c r="A50" s="17"/>
      <c r="B50" s="162" t="s">
        <v>15</v>
      </c>
      <c r="C50" s="223" t="s">
        <v>14</v>
      </c>
      <c r="D50" s="25" t="s">
        <v>13</v>
      </c>
      <c r="E50" s="18" t="s">
        <v>13</v>
      </c>
      <c r="F50" s="18" t="s">
        <v>13</v>
      </c>
      <c r="G50" s="18" t="s">
        <v>13</v>
      </c>
      <c r="H50" s="18" t="s">
        <v>13</v>
      </c>
      <c r="I50" s="18" t="s">
        <v>13</v>
      </c>
      <c r="J50" s="59">
        <v>0</v>
      </c>
      <c r="K50" s="58">
        <v>0</v>
      </c>
      <c r="L50" s="58">
        <v>0</v>
      </c>
      <c r="M50" s="58">
        <v>0</v>
      </c>
      <c r="N50" s="58">
        <v>0</v>
      </c>
      <c r="O50" s="58">
        <v>0</v>
      </c>
      <c r="P50" s="58">
        <v>0</v>
      </c>
      <c r="Q50" s="58">
        <v>0</v>
      </c>
      <c r="R50" s="58">
        <v>0</v>
      </c>
      <c r="S50" s="58">
        <v>0</v>
      </c>
      <c r="T50" s="58">
        <v>0</v>
      </c>
      <c r="U50" s="58">
        <v>0</v>
      </c>
      <c r="V50" s="94">
        <v>0</v>
      </c>
      <c r="W50" s="93">
        <v>0</v>
      </c>
      <c r="X50" s="93">
        <v>0</v>
      </c>
      <c r="Y50" s="93">
        <v>0</v>
      </c>
      <c r="Z50" s="93">
        <v>0</v>
      </c>
      <c r="AA50" s="93">
        <v>0</v>
      </c>
      <c r="AB50" s="93">
        <v>0</v>
      </c>
      <c r="AC50" s="93">
        <v>0</v>
      </c>
      <c r="AD50" s="93">
        <v>0</v>
      </c>
      <c r="AE50" s="93">
        <v>0</v>
      </c>
      <c r="AF50" s="93">
        <v>0</v>
      </c>
      <c r="AG50" s="93">
        <v>0</v>
      </c>
      <c r="AH50" s="113">
        <v>0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12">
        <v>0</v>
      </c>
      <c r="AP50" s="112">
        <v>0</v>
      </c>
      <c r="AQ50" s="112">
        <v>0</v>
      </c>
      <c r="AR50" s="112">
        <v>0</v>
      </c>
      <c r="AS50" s="112">
        <v>0</v>
      </c>
      <c r="AT50" s="142">
        <v>0</v>
      </c>
      <c r="AU50" s="143">
        <v>0</v>
      </c>
      <c r="AV50" s="143">
        <v>0</v>
      </c>
      <c r="AW50" s="143">
        <v>0</v>
      </c>
      <c r="AX50" s="143">
        <v>0</v>
      </c>
      <c r="AY50" s="143">
        <v>0</v>
      </c>
      <c r="AZ50" s="143">
        <v>0</v>
      </c>
      <c r="BA50" s="143">
        <v>0</v>
      </c>
      <c r="BB50" s="143">
        <v>0</v>
      </c>
      <c r="BC50" s="143">
        <v>0</v>
      </c>
      <c r="BD50" s="143">
        <v>0</v>
      </c>
      <c r="BE50" s="143">
        <v>0</v>
      </c>
      <c r="BF50" s="173">
        <v>0</v>
      </c>
      <c r="BG50" s="174">
        <v>0</v>
      </c>
      <c r="BH50" s="174">
        <v>0</v>
      </c>
      <c r="BI50" s="174">
        <v>0</v>
      </c>
      <c r="BJ50" s="174">
        <v>0</v>
      </c>
      <c r="BK50" s="174">
        <v>0</v>
      </c>
      <c r="BL50" s="174">
        <v>0</v>
      </c>
      <c r="BM50" s="174">
        <v>0</v>
      </c>
      <c r="BN50" s="174">
        <v>0</v>
      </c>
      <c r="BO50" s="174">
        <v>0</v>
      </c>
      <c r="BP50" s="174">
        <v>0</v>
      </c>
      <c r="BQ50" s="174">
        <v>0</v>
      </c>
      <c r="BR50" s="59">
        <v>0</v>
      </c>
      <c r="BS50" s="58">
        <v>0</v>
      </c>
      <c r="BT50" s="58">
        <v>0</v>
      </c>
      <c r="BU50" s="58">
        <v>0</v>
      </c>
      <c r="BV50" s="58">
        <v>0</v>
      </c>
      <c r="BW50" s="58">
        <v>0</v>
      </c>
      <c r="BX50" s="58">
        <v>0</v>
      </c>
      <c r="BY50" s="58">
        <v>0</v>
      </c>
      <c r="BZ50" s="58">
        <v>0</v>
      </c>
      <c r="CA50" s="58">
        <v>0</v>
      </c>
      <c r="CB50" s="58">
        <v>0</v>
      </c>
      <c r="CC50" s="58">
        <v>0</v>
      </c>
      <c r="CE50" s="19">
        <f t="shared" si="49"/>
        <v>0</v>
      </c>
      <c r="CF50" s="22">
        <f t="shared" si="50"/>
        <v>0</v>
      </c>
      <c r="CG50" s="111">
        <f t="shared" si="51"/>
        <v>0</v>
      </c>
      <c r="CH50" s="141">
        <f t="shared" si="52"/>
        <v>0</v>
      </c>
      <c r="CI50" s="172">
        <f t="shared" si="53"/>
        <v>0</v>
      </c>
      <c r="CJ50" s="19">
        <f t="shared" si="54"/>
        <v>0</v>
      </c>
    </row>
    <row r="51" spans="1:88" s="4" customFormat="1" ht="14" customHeight="1">
      <c r="A51" s="17"/>
      <c r="B51" s="162" t="s">
        <v>15</v>
      </c>
      <c r="C51" s="223" t="s">
        <v>14</v>
      </c>
      <c r="D51" s="25" t="s">
        <v>13</v>
      </c>
      <c r="E51" s="18" t="s">
        <v>13</v>
      </c>
      <c r="F51" s="18" t="s">
        <v>13</v>
      </c>
      <c r="G51" s="18" t="s">
        <v>13</v>
      </c>
      <c r="H51" s="18" t="s">
        <v>13</v>
      </c>
      <c r="I51" s="18" t="s">
        <v>13</v>
      </c>
      <c r="J51" s="59">
        <v>0</v>
      </c>
      <c r="K51" s="58">
        <v>0</v>
      </c>
      <c r="L51" s="58">
        <v>0</v>
      </c>
      <c r="M51" s="58">
        <v>0</v>
      </c>
      <c r="N51" s="58">
        <v>0</v>
      </c>
      <c r="O51" s="58">
        <v>0</v>
      </c>
      <c r="P51" s="58">
        <v>0</v>
      </c>
      <c r="Q51" s="58">
        <v>0</v>
      </c>
      <c r="R51" s="58">
        <v>0</v>
      </c>
      <c r="S51" s="58">
        <v>0</v>
      </c>
      <c r="T51" s="58">
        <v>0</v>
      </c>
      <c r="U51" s="58">
        <v>0</v>
      </c>
      <c r="V51" s="94">
        <v>0</v>
      </c>
      <c r="W51" s="93">
        <v>0</v>
      </c>
      <c r="X51" s="93">
        <v>0</v>
      </c>
      <c r="Y51" s="93">
        <v>0</v>
      </c>
      <c r="Z51" s="93">
        <v>0</v>
      </c>
      <c r="AA51" s="93">
        <v>0</v>
      </c>
      <c r="AB51" s="93">
        <v>0</v>
      </c>
      <c r="AC51" s="93">
        <v>0</v>
      </c>
      <c r="AD51" s="93">
        <v>0</v>
      </c>
      <c r="AE51" s="93">
        <v>0</v>
      </c>
      <c r="AF51" s="93">
        <v>0</v>
      </c>
      <c r="AG51" s="93">
        <v>0</v>
      </c>
      <c r="AH51" s="113">
        <v>0</v>
      </c>
      <c r="AI51" s="112">
        <v>0</v>
      </c>
      <c r="AJ51" s="112">
        <v>0</v>
      </c>
      <c r="AK51" s="112">
        <v>0</v>
      </c>
      <c r="AL51" s="112">
        <v>0</v>
      </c>
      <c r="AM51" s="112">
        <v>0</v>
      </c>
      <c r="AN51" s="112">
        <v>0</v>
      </c>
      <c r="AO51" s="112">
        <v>0</v>
      </c>
      <c r="AP51" s="112">
        <v>0</v>
      </c>
      <c r="AQ51" s="112">
        <v>0</v>
      </c>
      <c r="AR51" s="112">
        <v>0</v>
      </c>
      <c r="AS51" s="112">
        <v>0</v>
      </c>
      <c r="AT51" s="142">
        <v>0</v>
      </c>
      <c r="AU51" s="143">
        <v>0</v>
      </c>
      <c r="AV51" s="143">
        <v>0</v>
      </c>
      <c r="AW51" s="143">
        <v>0</v>
      </c>
      <c r="AX51" s="143">
        <v>0</v>
      </c>
      <c r="AY51" s="143">
        <v>0</v>
      </c>
      <c r="AZ51" s="143">
        <v>0</v>
      </c>
      <c r="BA51" s="143">
        <v>0</v>
      </c>
      <c r="BB51" s="143">
        <v>0</v>
      </c>
      <c r="BC51" s="143">
        <v>0</v>
      </c>
      <c r="BD51" s="143">
        <v>0</v>
      </c>
      <c r="BE51" s="143">
        <v>0</v>
      </c>
      <c r="BF51" s="173">
        <v>0</v>
      </c>
      <c r="BG51" s="174">
        <v>0</v>
      </c>
      <c r="BH51" s="174">
        <v>0</v>
      </c>
      <c r="BI51" s="174">
        <v>0</v>
      </c>
      <c r="BJ51" s="174">
        <v>0</v>
      </c>
      <c r="BK51" s="174">
        <v>0</v>
      </c>
      <c r="BL51" s="174">
        <v>0</v>
      </c>
      <c r="BM51" s="174">
        <v>0</v>
      </c>
      <c r="BN51" s="174">
        <v>0</v>
      </c>
      <c r="BO51" s="174">
        <v>0</v>
      </c>
      <c r="BP51" s="174">
        <v>0</v>
      </c>
      <c r="BQ51" s="174">
        <v>0</v>
      </c>
      <c r="BR51" s="59">
        <v>0</v>
      </c>
      <c r="BS51" s="58">
        <v>0</v>
      </c>
      <c r="BT51" s="58">
        <v>0</v>
      </c>
      <c r="BU51" s="58">
        <v>0</v>
      </c>
      <c r="BV51" s="58">
        <v>0</v>
      </c>
      <c r="BW51" s="58">
        <v>0</v>
      </c>
      <c r="BX51" s="58">
        <v>0</v>
      </c>
      <c r="BY51" s="58">
        <v>0</v>
      </c>
      <c r="BZ51" s="58">
        <v>0</v>
      </c>
      <c r="CA51" s="58">
        <v>0</v>
      </c>
      <c r="CB51" s="58">
        <v>0</v>
      </c>
      <c r="CC51" s="58">
        <v>0</v>
      </c>
      <c r="CE51" s="19">
        <f t="shared" si="49"/>
        <v>0</v>
      </c>
      <c r="CF51" s="22">
        <f t="shared" si="50"/>
        <v>0</v>
      </c>
      <c r="CG51" s="111">
        <f t="shared" si="51"/>
        <v>0</v>
      </c>
      <c r="CH51" s="141">
        <f t="shared" si="52"/>
        <v>0</v>
      </c>
      <c r="CI51" s="172">
        <f t="shared" si="53"/>
        <v>0</v>
      </c>
      <c r="CJ51" s="19">
        <f t="shared" si="54"/>
        <v>0</v>
      </c>
    </row>
    <row r="52" spans="1:88" s="4" customFormat="1" ht="14" customHeight="1">
      <c r="A52" s="17"/>
      <c r="B52" s="162" t="s">
        <v>15</v>
      </c>
      <c r="C52" s="223" t="s">
        <v>14</v>
      </c>
      <c r="D52" s="25" t="s">
        <v>13</v>
      </c>
      <c r="E52" s="18" t="s">
        <v>13</v>
      </c>
      <c r="F52" s="18" t="s">
        <v>13</v>
      </c>
      <c r="G52" s="18" t="s">
        <v>13</v>
      </c>
      <c r="H52" s="18" t="s">
        <v>13</v>
      </c>
      <c r="I52" s="18" t="s">
        <v>13</v>
      </c>
      <c r="J52" s="59">
        <v>0</v>
      </c>
      <c r="K52" s="58">
        <v>0</v>
      </c>
      <c r="L52" s="58">
        <v>0</v>
      </c>
      <c r="M52" s="58">
        <v>0</v>
      </c>
      <c r="N52" s="58">
        <v>0</v>
      </c>
      <c r="O52" s="58">
        <v>0</v>
      </c>
      <c r="P52" s="58">
        <v>0</v>
      </c>
      <c r="Q52" s="58">
        <v>0</v>
      </c>
      <c r="R52" s="58">
        <v>0</v>
      </c>
      <c r="S52" s="58">
        <v>0</v>
      </c>
      <c r="T52" s="58">
        <v>0</v>
      </c>
      <c r="U52" s="58">
        <v>0</v>
      </c>
      <c r="V52" s="94">
        <v>0</v>
      </c>
      <c r="W52" s="93">
        <v>0</v>
      </c>
      <c r="X52" s="93">
        <v>0</v>
      </c>
      <c r="Y52" s="93">
        <v>0</v>
      </c>
      <c r="Z52" s="93">
        <v>0</v>
      </c>
      <c r="AA52" s="93">
        <v>0</v>
      </c>
      <c r="AB52" s="93">
        <v>0</v>
      </c>
      <c r="AC52" s="93">
        <v>0</v>
      </c>
      <c r="AD52" s="93">
        <v>0</v>
      </c>
      <c r="AE52" s="93">
        <v>0</v>
      </c>
      <c r="AF52" s="93">
        <v>0</v>
      </c>
      <c r="AG52" s="93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2">
        <v>0</v>
      </c>
      <c r="AP52" s="112">
        <v>0</v>
      </c>
      <c r="AQ52" s="112">
        <v>0</v>
      </c>
      <c r="AR52" s="112">
        <v>0</v>
      </c>
      <c r="AS52" s="112">
        <v>0</v>
      </c>
      <c r="AT52" s="142">
        <v>0</v>
      </c>
      <c r="AU52" s="143">
        <v>0</v>
      </c>
      <c r="AV52" s="143">
        <v>0</v>
      </c>
      <c r="AW52" s="143">
        <v>0</v>
      </c>
      <c r="AX52" s="143">
        <v>0</v>
      </c>
      <c r="AY52" s="143">
        <v>0</v>
      </c>
      <c r="AZ52" s="143">
        <v>0</v>
      </c>
      <c r="BA52" s="143">
        <v>0</v>
      </c>
      <c r="BB52" s="143">
        <v>0</v>
      </c>
      <c r="BC52" s="143">
        <v>0</v>
      </c>
      <c r="BD52" s="143">
        <v>0</v>
      </c>
      <c r="BE52" s="143">
        <v>0</v>
      </c>
      <c r="BF52" s="173">
        <v>0</v>
      </c>
      <c r="BG52" s="174">
        <v>0</v>
      </c>
      <c r="BH52" s="174">
        <v>0</v>
      </c>
      <c r="BI52" s="174">
        <v>0</v>
      </c>
      <c r="BJ52" s="174">
        <v>0</v>
      </c>
      <c r="BK52" s="174">
        <v>0</v>
      </c>
      <c r="BL52" s="174">
        <v>0</v>
      </c>
      <c r="BM52" s="174">
        <v>0</v>
      </c>
      <c r="BN52" s="174">
        <v>0</v>
      </c>
      <c r="BO52" s="174">
        <v>0</v>
      </c>
      <c r="BP52" s="174">
        <v>0</v>
      </c>
      <c r="BQ52" s="174">
        <v>0</v>
      </c>
      <c r="BR52" s="59">
        <v>0</v>
      </c>
      <c r="BS52" s="58">
        <v>0</v>
      </c>
      <c r="BT52" s="58">
        <v>0</v>
      </c>
      <c r="BU52" s="58">
        <v>0</v>
      </c>
      <c r="BV52" s="58">
        <v>0</v>
      </c>
      <c r="BW52" s="58">
        <v>0</v>
      </c>
      <c r="BX52" s="58">
        <v>0</v>
      </c>
      <c r="BY52" s="58">
        <v>0</v>
      </c>
      <c r="BZ52" s="58">
        <v>0</v>
      </c>
      <c r="CA52" s="58">
        <v>0</v>
      </c>
      <c r="CB52" s="58">
        <v>0</v>
      </c>
      <c r="CC52" s="58">
        <v>0</v>
      </c>
      <c r="CE52" s="19">
        <f t="shared" si="49"/>
        <v>0</v>
      </c>
      <c r="CF52" s="22">
        <f t="shared" si="50"/>
        <v>0</v>
      </c>
      <c r="CG52" s="111">
        <f t="shared" si="51"/>
        <v>0</v>
      </c>
      <c r="CH52" s="141">
        <f t="shared" si="52"/>
        <v>0</v>
      </c>
      <c r="CI52" s="172">
        <f t="shared" si="53"/>
        <v>0</v>
      </c>
      <c r="CJ52" s="19">
        <f t="shared" si="54"/>
        <v>0</v>
      </c>
    </row>
    <row r="53" spans="1:88" s="4" customFormat="1" ht="14" customHeight="1">
      <c r="A53" s="17"/>
      <c r="B53" s="16" t="s">
        <v>132</v>
      </c>
      <c r="C53" s="221"/>
      <c r="D53" s="14"/>
      <c r="E53" s="28"/>
      <c r="F53" s="28"/>
      <c r="G53" s="28"/>
      <c r="H53" s="28"/>
      <c r="I53" s="28"/>
      <c r="J53" s="10">
        <f t="shared" ref="J53:U53" si="55">SUM(J46:J52)</f>
        <v>0</v>
      </c>
      <c r="K53" s="9">
        <f t="shared" si="55"/>
        <v>0</v>
      </c>
      <c r="L53" s="9">
        <f t="shared" si="55"/>
        <v>0</v>
      </c>
      <c r="M53" s="9">
        <f t="shared" si="55"/>
        <v>0</v>
      </c>
      <c r="N53" s="9">
        <f t="shared" si="55"/>
        <v>0</v>
      </c>
      <c r="O53" s="9">
        <f t="shared" si="55"/>
        <v>0</v>
      </c>
      <c r="P53" s="9">
        <f t="shared" si="55"/>
        <v>0</v>
      </c>
      <c r="Q53" s="9">
        <f t="shared" si="55"/>
        <v>0</v>
      </c>
      <c r="R53" s="9">
        <f t="shared" si="55"/>
        <v>0</v>
      </c>
      <c r="S53" s="9">
        <f t="shared" si="55"/>
        <v>0</v>
      </c>
      <c r="T53" s="9">
        <f t="shared" si="55"/>
        <v>0</v>
      </c>
      <c r="U53" s="9">
        <f t="shared" si="55"/>
        <v>0</v>
      </c>
      <c r="V53" s="13">
        <f t="shared" ref="V53:AG53" si="56">SUM(V46:V52)</f>
        <v>0</v>
      </c>
      <c r="W53" s="12">
        <f t="shared" si="56"/>
        <v>0</v>
      </c>
      <c r="X53" s="12">
        <f t="shared" si="56"/>
        <v>0</v>
      </c>
      <c r="Y53" s="12">
        <f t="shared" si="56"/>
        <v>0</v>
      </c>
      <c r="Z53" s="12">
        <f t="shared" si="56"/>
        <v>0</v>
      </c>
      <c r="AA53" s="12">
        <f t="shared" si="56"/>
        <v>0</v>
      </c>
      <c r="AB53" s="12">
        <f t="shared" si="56"/>
        <v>0</v>
      </c>
      <c r="AC53" s="12">
        <f t="shared" si="56"/>
        <v>0</v>
      </c>
      <c r="AD53" s="12">
        <f t="shared" si="56"/>
        <v>0</v>
      </c>
      <c r="AE53" s="12">
        <f t="shared" si="56"/>
        <v>0</v>
      </c>
      <c r="AF53" s="12">
        <f t="shared" si="56"/>
        <v>0</v>
      </c>
      <c r="AG53" s="12">
        <f t="shared" si="56"/>
        <v>0</v>
      </c>
      <c r="AH53" s="114">
        <f t="shared" ref="AH53:AS53" si="57">SUM(AH46:AH52)</f>
        <v>0</v>
      </c>
      <c r="AI53" s="115">
        <f t="shared" si="57"/>
        <v>0</v>
      </c>
      <c r="AJ53" s="115">
        <f t="shared" si="57"/>
        <v>0</v>
      </c>
      <c r="AK53" s="115">
        <f t="shared" si="57"/>
        <v>0</v>
      </c>
      <c r="AL53" s="115">
        <f t="shared" si="57"/>
        <v>0</v>
      </c>
      <c r="AM53" s="115">
        <f t="shared" si="57"/>
        <v>0</v>
      </c>
      <c r="AN53" s="115">
        <f t="shared" si="57"/>
        <v>0</v>
      </c>
      <c r="AO53" s="115">
        <f t="shared" si="57"/>
        <v>0</v>
      </c>
      <c r="AP53" s="115">
        <f t="shared" si="57"/>
        <v>0</v>
      </c>
      <c r="AQ53" s="115">
        <f t="shared" si="57"/>
        <v>0</v>
      </c>
      <c r="AR53" s="115">
        <f t="shared" si="57"/>
        <v>0</v>
      </c>
      <c r="AS53" s="115">
        <f t="shared" si="57"/>
        <v>0</v>
      </c>
      <c r="AT53" s="144">
        <f t="shared" ref="AT53:BE53" si="58">SUM(AT46:AT52)</f>
        <v>2</v>
      </c>
      <c r="AU53" s="145">
        <f t="shared" si="58"/>
        <v>2</v>
      </c>
      <c r="AV53" s="145">
        <f t="shared" si="58"/>
        <v>2</v>
      </c>
      <c r="AW53" s="145">
        <f t="shared" si="58"/>
        <v>2</v>
      </c>
      <c r="AX53" s="145">
        <f t="shared" si="58"/>
        <v>2</v>
      </c>
      <c r="AY53" s="145">
        <f t="shared" si="58"/>
        <v>2</v>
      </c>
      <c r="AZ53" s="145">
        <f t="shared" si="58"/>
        <v>2</v>
      </c>
      <c r="BA53" s="145">
        <f t="shared" si="58"/>
        <v>2</v>
      </c>
      <c r="BB53" s="145">
        <f t="shared" si="58"/>
        <v>2</v>
      </c>
      <c r="BC53" s="145">
        <f t="shared" si="58"/>
        <v>2</v>
      </c>
      <c r="BD53" s="145">
        <f t="shared" si="58"/>
        <v>2</v>
      </c>
      <c r="BE53" s="145">
        <f t="shared" si="58"/>
        <v>2</v>
      </c>
      <c r="BF53" s="175">
        <f t="shared" ref="BF53:BQ53" si="59">SUM(BF46:BF52)</f>
        <v>5</v>
      </c>
      <c r="BG53" s="176">
        <f t="shared" si="59"/>
        <v>5</v>
      </c>
      <c r="BH53" s="176">
        <f t="shared" si="59"/>
        <v>5</v>
      </c>
      <c r="BI53" s="176">
        <f t="shared" si="59"/>
        <v>5</v>
      </c>
      <c r="BJ53" s="176">
        <f t="shared" si="59"/>
        <v>5</v>
      </c>
      <c r="BK53" s="176">
        <f t="shared" si="59"/>
        <v>5</v>
      </c>
      <c r="BL53" s="176">
        <f t="shared" si="59"/>
        <v>5</v>
      </c>
      <c r="BM53" s="176">
        <f t="shared" si="59"/>
        <v>5</v>
      </c>
      <c r="BN53" s="176">
        <f t="shared" si="59"/>
        <v>5</v>
      </c>
      <c r="BO53" s="176">
        <f t="shared" si="59"/>
        <v>5</v>
      </c>
      <c r="BP53" s="176">
        <f t="shared" si="59"/>
        <v>5</v>
      </c>
      <c r="BQ53" s="176">
        <f t="shared" si="59"/>
        <v>5</v>
      </c>
      <c r="BR53" s="10">
        <f t="shared" ref="BR53:CC53" si="60">SUM(BR46:BR52)</f>
        <v>7</v>
      </c>
      <c r="BS53" s="9">
        <f t="shared" si="60"/>
        <v>7</v>
      </c>
      <c r="BT53" s="9">
        <f t="shared" si="60"/>
        <v>7</v>
      </c>
      <c r="BU53" s="9">
        <f t="shared" si="60"/>
        <v>7</v>
      </c>
      <c r="BV53" s="9">
        <f t="shared" si="60"/>
        <v>7</v>
      </c>
      <c r="BW53" s="9">
        <f t="shared" si="60"/>
        <v>7</v>
      </c>
      <c r="BX53" s="9">
        <f t="shared" si="60"/>
        <v>7</v>
      </c>
      <c r="BY53" s="9">
        <f t="shared" si="60"/>
        <v>7</v>
      </c>
      <c r="BZ53" s="9">
        <f t="shared" si="60"/>
        <v>7</v>
      </c>
      <c r="CA53" s="9">
        <f t="shared" si="60"/>
        <v>7</v>
      </c>
      <c r="CB53" s="9">
        <f t="shared" si="60"/>
        <v>7</v>
      </c>
      <c r="CC53" s="9">
        <f t="shared" si="60"/>
        <v>7</v>
      </c>
      <c r="CE53" s="8">
        <f t="shared" si="49"/>
        <v>0</v>
      </c>
      <c r="CF53" s="11">
        <f t="shared" si="50"/>
        <v>0</v>
      </c>
      <c r="CG53" s="116">
        <f t="shared" si="51"/>
        <v>0</v>
      </c>
      <c r="CH53" s="146">
        <f t="shared" si="52"/>
        <v>2</v>
      </c>
      <c r="CI53" s="177">
        <f t="shared" si="53"/>
        <v>5</v>
      </c>
      <c r="CJ53" s="8">
        <f t="shared" si="54"/>
        <v>7</v>
      </c>
    </row>
    <row r="54" spans="1:88" s="4" customFormat="1" ht="14" customHeight="1">
      <c r="A54" s="17"/>
      <c r="B54" s="37" t="s">
        <v>60</v>
      </c>
      <c r="C54" s="223"/>
      <c r="D54" s="25"/>
      <c r="E54" s="18"/>
      <c r="F54" s="18"/>
      <c r="G54" s="18"/>
      <c r="H54" s="18"/>
      <c r="I54" s="18"/>
      <c r="J54" s="33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6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107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36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67"/>
      <c r="BG54" s="168"/>
      <c r="BH54" s="168"/>
      <c r="BI54" s="168"/>
      <c r="BJ54" s="168"/>
      <c r="BK54" s="168"/>
      <c r="BL54" s="168"/>
      <c r="BM54" s="168"/>
      <c r="BN54" s="168"/>
      <c r="BO54" s="168"/>
      <c r="BP54" s="168"/>
      <c r="BQ54" s="168"/>
      <c r="BR54" s="33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E54" s="31"/>
      <c r="CF54" s="34"/>
      <c r="CG54" s="109"/>
      <c r="CH54" s="138"/>
      <c r="CI54" s="169"/>
      <c r="CJ54" s="31"/>
    </row>
    <row r="55" spans="1:88" s="4" customFormat="1" ht="14" customHeight="1">
      <c r="A55" s="17"/>
      <c r="B55" s="162" t="s">
        <v>15</v>
      </c>
      <c r="C55" s="223" t="s">
        <v>14</v>
      </c>
      <c r="D55" s="25" t="s">
        <v>13</v>
      </c>
      <c r="E55" s="18" t="s">
        <v>13</v>
      </c>
      <c r="F55" s="18" t="s">
        <v>13</v>
      </c>
      <c r="G55" s="18" t="s">
        <v>13</v>
      </c>
      <c r="H55" s="18" t="s">
        <v>13</v>
      </c>
      <c r="I55" s="18" t="s">
        <v>13</v>
      </c>
      <c r="J55" s="59">
        <v>0</v>
      </c>
      <c r="K55" s="58">
        <v>0</v>
      </c>
      <c r="L55" s="58">
        <v>0</v>
      </c>
      <c r="M55" s="58">
        <v>0</v>
      </c>
      <c r="N55" s="58">
        <v>0</v>
      </c>
      <c r="O55" s="58">
        <v>0</v>
      </c>
      <c r="P55" s="58">
        <v>0</v>
      </c>
      <c r="Q55" s="58">
        <v>0</v>
      </c>
      <c r="R55" s="58">
        <v>0</v>
      </c>
      <c r="S55" s="58">
        <v>0</v>
      </c>
      <c r="T55" s="58">
        <v>0</v>
      </c>
      <c r="U55" s="58">
        <v>0</v>
      </c>
      <c r="V55" s="94">
        <v>0</v>
      </c>
      <c r="W55" s="93">
        <v>0</v>
      </c>
      <c r="X55" s="93">
        <v>0</v>
      </c>
      <c r="Y55" s="93">
        <v>0</v>
      </c>
      <c r="Z55" s="93">
        <v>0</v>
      </c>
      <c r="AA55" s="93">
        <v>0</v>
      </c>
      <c r="AB55" s="93">
        <v>0</v>
      </c>
      <c r="AC55" s="93">
        <v>0</v>
      </c>
      <c r="AD55" s="93">
        <v>0</v>
      </c>
      <c r="AE55" s="93">
        <v>0</v>
      </c>
      <c r="AF55" s="93">
        <v>0</v>
      </c>
      <c r="AG55" s="93">
        <v>0</v>
      </c>
      <c r="AH55" s="113">
        <v>1</v>
      </c>
      <c r="AI55" s="112">
        <v>2</v>
      </c>
      <c r="AJ55" s="112">
        <v>3</v>
      </c>
      <c r="AK55" s="112">
        <v>4</v>
      </c>
      <c r="AL55" s="112">
        <v>5</v>
      </c>
      <c r="AM55" s="112">
        <v>6</v>
      </c>
      <c r="AN55" s="112">
        <v>7</v>
      </c>
      <c r="AO55" s="112">
        <v>7</v>
      </c>
      <c r="AP55" s="112">
        <v>7</v>
      </c>
      <c r="AQ55" s="112">
        <v>7</v>
      </c>
      <c r="AR55" s="112">
        <v>7</v>
      </c>
      <c r="AS55" s="112">
        <v>7</v>
      </c>
      <c r="AT55" s="142">
        <v>0</v>
      </c>
      <c r="AU55" s="143">
        <v>0</v>
      </c>
      <c r="AV55" s="143">
        <v>0</v>
      </c>
      <c r="AW55" s="143">
        <v>0</v>
      </c>
      <c r="AX55" s="143">
        <v>0</v>
      </c>
      <c r="AY55" s="143">
        <v>0</v>
      </c>
      <c r="AZ55" s="143">
        <v>0</v>
      </c>
      <c r="BA55" s="143">
        <v>0</v>
      </c>
      <c r="BB55" s="143">
        <v>0</v>
      </c>
      <c r="BC55" s="143">
        <v>0</v>
      </c>
      <c r="BD55" s="143">
        <v>0</v>
      </c>
      <c r="BE55" s="143">
        <v>0</v>
      </c>
      <c r="BF55" s="173">
        <v>1</v>
      </c>
      <c r="BG55" s="174">
        <v>1</v>
      </c>
      <c r="BH55" s="174">
        <v>1</v>
      </c>
      <c r="BI55" s="174">
        <v>1</v>
      </c>
      <c r="BJ55" s="174">
        <v>1</v>
      </c>
      <c r="BK55" s="174">
        <v>1</v>
      </c>
      <c r="BL55" s="174">
        <v>1</v>
      </c>
      <c r="BM55" s="174">
        <v>1</v>
      </c>
      <c r="BN55" s="174">
        <v>1</v>
      </c>
      <c r="BO55" s="174">
        <v>1</v>
      </c>
      <c r="BP55" s="174">
        <v>1</v>
      </c>
      <c r="BQ55" s="174">
        <v>1</v>
      </c>
      <c r="BR55" s="59">
        <v>0</v>
      </c>
      <c r="BS55" s="58">
        <v>0</v>
      </c>
      <c r="BT55" s="58">
        <v>0</v>
      </c>
      <c r="BU55" s="58">
        <v>0</v>
      </c>
      <c r="BV55" s="58">
        <v>0</v>
      </c>
      <c r="BW55" s="58">
        <v>0</v>
      </c>
      <c r="BX55" s="58">
        <v>0</v>
      </c>
      <c r="BY55" s="58">
        <v>0</v>
      </c>
      <c r="BZ55" s="58">
        <v>0</v>
      </c>
      <c r="CA55" s="58">
        <v>0</v>
      </c>
      <c r="CB55" s="58">
        <v>0</v>
      </c>
      <c r="CC55" s="58">
        <v>0</v>
      </c>
      <c r="CE55" s="19">
        <f t="shared" ref="CE55:CE62" si="61">U55</f>
        <v>0</v>
      </c>
      <c r="CF55" s="22">
        <f t="shared" ref="CF55:CF62" si="62">AG55</f>
        <v>0</v>
      </c>
      <c r="CG55" s="111">
        <f t="shared" ref="CG55:CG62" si="63">AS55</f>
        <v>7</v>
      </c>
      <c r="CH55" s="141">
        <f t="shared" ref="CH55:CH62" si="64">BE55</f>
        <v>0</v>
      </c>
      <c r="CI55" s="172">
        <f t="shared" ref="CI55:CI62" si="65">BQ55</f>
        <v>1</v>
      </c>
      <c r="CJ55" s="19">
        <f t="shared" ref="CJ55:CJ62" si="66">CC55</f>
        <v>0</v>
      </c>
    </row>
    <row r="56" spans="1:88" s="4" customFormat="1" ht="14" customHeight="1">
      <c r="A56" s="17"/>
      <c r="B56" s="162" t="s">
        <v>15</v>
      </c>
      <c r="C56" s="223" t="s">
        <v>14</v>
      </c>
      <c r="D56" s="25" t="s">
        <v>13</v>
      </c>
      <c r="E56" s="18" t="s">
        <v>13</v>
      </c>
      <c r="F56" s="18" t="s">
        <v>13</v>
      </c>
      <c r="G56" s="18" t="s">
        <v>13</v>
      </c>
      <c r="H56" s="18" t="s">
        <v>13</v>
      </c>
      <c r="I56" s="18" t="s">
        <v>13</v>
      </c>
      <c r="J56" s="59">
        <v>0</v>
      </c>
      <c r="K56" s="58">
        <v>0</v>
      </c>
      <c r="L56" s="58">
        <v>0</v>
      </c>
      <c r="M56" s="58">
        <v>0</v>
      </c>
      <c r="N56" s="58">
        <v>0</v>
      </c>
      <c r="O56" s="58">
        <v>0</v>
      </c>
      <c r="P56" s="58">
        <v>0</v>
      </c>
      <c r="Q56" s="58">
        <v>0</v>
      </c>
      <c r="R56" s="58">
        <v>0</v>
      </c>
      <c r="S56" s="58">
        <v>0</v>
      </c>
      <c r="T56" s="58">
        <v>0</v>
      </c>
      <c r="U56" s="58">
        <v>0</v>
      </c>
      <c r="V56" s="94">
        <v>0</v>
      </c>
      <c r="W56" s="93">
        <v>0</v>
      </c>
      <c r="X56" s="93">
        <v>0</v>
      </c>
      <c r="Y56" s="93">
        <v>0</v>
      </c>
      <c r="Z56" s="93">
        <v>0</v>
      </c>
      <c r="AA56" s="93">
        <v>0</v>
      </c>
      <c r="AB56" s="93">
        <v>0</v>
      </c>
      <c r="AC56" s="93">
        <v>0</v>
      </c>
      <c r="AD56" s="93">
        <v>0</v>
      </c>
      <c r="AE56" s="93">
        <v>0</v>
      </c>
      <c r="AF56" s="93">
        <v>0</v>
      </c>
      <c r="AG56" s="93">
        <v>0</v>
      </c>
      <c r="AH56" s="113">
        <v>0</v>
      </c>
      <c r="AI56" s="112">
        <v>0</v>
      </c>
      <c r="AJ56" s="112">
        <v>0</v>
      </c>
      <c r="AK56" s="112">
        <v>0</v>
      </c>
      <c r="AL56" s="112">
        <v>0</v>
      </c>
      <c r="AM56" s="112">
        <v>0</v>
      </c>
      <c r="AN56" s="112">
        <v>0</v>
      </c>
      <c r="AO56" s="112">
        <v>0</v>
      </c>
      <c r="AP56" s="112">
        <v>0</v>
      </c>
      <c r="AQ56" s="112">
        <v>0</v>
      </c>
      <c r="AR56" s="112">
        <v>0</v>
      </c>
      <c r="AS56" s="112">
        <v>0</v>
      </c>
      <c r="AT56" s="142">
        <v>0</v>
      </c>
      <c r="AU56" s="143">
        <v>0</v>
      </c>
      <c r="AV56" s="143">
        <v>0</v>
      </c>
      <c r="AW56" s="143">
        <v>0</v>
      </c>
      <c r="AX56" s="143">
        <v>0</v>
      </c>
      <c r="AY56" s="143">
        <v>0</v>
      </c>
      <c r="AZ56" s="143">
        <v>0</v>
      </c>
      <c r="BA56" s="143">
        <v>0</v>
      </c>
      <c r="BB56" s="143">
        <v>0</v>
      </c>
      <c r="BC56" s="143">
        <v>0</v>
      </c>
      <c r="BD56" s="143">
        <v>0</v>
      </c>
      <c r="BE56" s="143">
        <v>0</v>
      </c>
      <c r="BF56" s="173">
        <v>0</v>
      </c>
      <c r="BG56" s="174">
        <v>0</v>
      </c>
      <c r="BH56" s="174">
        <v>0</v>
      </c>
      <c r="BI56" s="174">
        <v>0</v>
      </c>
      <c r="BJ56" s="174">
        <v>0</v>
      </c>
      <c r="BK56" s="174">
        <v>0</v>
      </c>
      <c r="BL56" s="174">
        <v>0</v>
      </c>
      <c r="BM56" s="174">
        <v>0</v>
      </c>
      <c r="BN56" s="174">
        <v>0</v>
      </c>
      <c r="BO56" s="174">
        <v>0</v>
      </c>
      <c r="BP56" s="174">
        <v>0</v>
      </c>
      <c r="BQ56" s="174">
        <v>0</v>
      </c>
      <c r="BR56" s="59">
        <v>0</v>
      </c>
      <c r="BS56" s="58">
        <v>0</v>
      </c>
      <c r="BT56" s="58">
        <v>0</v>
      </c>
      <c r="BU56" s="58">
        <v>0</v>
      </c>
      <c r="BV56" s="58">
        <v>0</v>
      </c>
      <c r="BW56" s="58">
        <v>0</v>
      </c>
      <c r="BX56" s="58">
        <v>0</v>
      </c>
      <c r="BY56" s="58">
        <v>0</v>
      </c>
      <c r="BZ56" s="58">
        <v>0</v>
      </c>
      <c r="CA56" s="58">
        <v>0</v>
      </c>
      <c r="CB56" s="58">
        <v>0</v>
      </c>
      <c r="CC56" s="58">
        <v>0</v>
      </c>
      <c r="CE56" s="19">
        <f t="shared" si="61"/>
        <v>0</v>
      </c>
      <c r="CF56" s="22">
        <f t="shared" si="62"/>
        <v>0</v>
      </c>
      <c r="CG56" s="111">
        <f t="shared" si="63"/>
        <v>0</v>
      </c>
      <c r="CH56" s="141">
        <f t="shared" si="64"/>
        <v>0</v>
      </c>
      <c r="CI56" s="172">
        <f t="shared" si="65"/>
        <v>0</v>
      </c>
      <c r="CJ56" s="19">
        <f t="shared" si="66"/>
        <v>0</v>
      </c>
    </row>
    <row r="57" spans="1:88" s="4" customFormat="1">
      <c r="A57" s="17"/>
      <c r="B57" s="162" t="s">
        <v>15</v>
      </c>
      <c r="C57" s="223" t="s">
        <v>14</v>
      </c>
      <c r="D57" s="25" t="s">
        <v>13</v>
      </c>
      <c r="E57" s="18" t="s">
        <v>13</v>
      </c>
      <c r="F57" s="18" t="s">
        <v>13</v>
      </c>
      <c r="G57" s="18" t="s">
        <v>13</v>
      </c>
      <c r="H57" s="18" t="s">
        <v>13</v>
      </c>
      <c r="I57" s="18" t="s">
        <v>13</v>
      </c>
      <c r="J57" s="59">
        <v>0</v>
      </c>
      <c r="K57" s="58">
        <v>0</v>
      </c>
      <c r="L57" s="58">
        <v>0</v>
      </c>
      <c r="M57" s="58">
        <v>0</v>
      </c>
      <c r="N57" s="58">
        <v>0</v>
      </c>
      <c r="O57" s="58">
        <v>0</v>
      </c>
      <c r="P57" s="58">
        <v>0</v>
      </c>
      <c r="Q57" s="58">
        <v>0</v>
      </c>
      <c r="R57" s="58">
        <v>0</v>
      </c>
      <c r="S57" s="58">
        <v>0</v>
      </c>
      <c r="T57" s="58">
        <v>0</v>
      </c>
      <c r="U57" s="58">
        <v>0</v>
      </c>
      <c r="V57" s="94">
        <v>0</v>
      </c>
      <c r="W57" s="93">
        <v>0</v>
      </c>
      <c r="X57" s="93">
        <v>0</v>
      </c>
      <c r="Y57" s="93">
        <v>0</v>
      </c>
      <c r="Z57" s="93">
        <v>0</v>
      </c>
      <c r="AA57" s="93">
        <v>0</v>
      </c>
      <c r="AB57" s="93">
        <v>0</v>
      </c>
      <c r="AC57" s="93">
        <v>0</v>
      </c>
      <c r="AD57" s="93">
        <v>0</v>
      </c>
      <c r="AE57" s="93">
        <v>0</v>
      </c>
      <c r="AF57" s="93">
        <v>0</v>
      </c>
      <c r="AG57" s="93">
        <v>0</v>
      </c>
      <c r="AH57" s="113">
        <v>0</v>
      </c>
      <c r="AI57" s="112">
        <v>0</v>
      </c>
      <c r="AJ57" s="112">
        <v>0</v>
      </c>
      <c r="AK57" s="112">
        <v>0</v>
      </c>
      <c r="AL57" s="112">
        <v>0</v>
      </c>
      <c r="AM57" s="112">
        <v>0</v>
      </c>
      <c r="AN57" s="112">
        <v>0</v>
      </c>
      <c r="AO57" s="112">
        <v>0</v>
      </c>
      <c r="AP57" s="112">
        <v>0</v>
      </c>
      <c r="AQ57" s="112">
        <v>0</v>
      </c>
      <c r="AR57" s="112">
        <v>0</v>
      </c>
      <c r="AS57" s="112">
        <v>0</v>
      </c>
      <c r="AT57" s="142">
        <v>0</v>
      </c>
      <c r="AU57" s="143">
        <v>0</v>
      </c>
      <c r="AV57" s="143">
        <v>0</v>
      </c>
      <c r="AW57" s="143">
        <v>0</v>
      </c>
      <c r="AX57" s="143">
        <v>0</v>
      </c>
      <c r="AY57" s="143">
        <v>0</v>
      </c>
      <c r="AZ57" s="143">
        <v>0</v>
      </c>
      <c r="BA57" s="143">
        <v>0</v>
      </c>
      <c r="BB57" s="143">
        <v>0</v>
      </c>
      <c r="BC57" s="143">
        <v>0</v>
      </c>
      <c r="BD57" s="143">
        <v>0</v>
      </c>
      <c r="BE57" s="143">
        <v>0</v>
      </c>
      <c r="BF57" s="173">
        <v>0</v>
      </c>
      <c r="BG57" s="174">
        <v>0</v>
      </c>
      <c r="BH57" s="174">
        <v>0</v>
      </c>
      <c r="BI57" s="174">
        <v>0</v>
      </c>
      <c r="BJ57" s="174">
        <v>0</v>
      </c>
      <c r="BK57" s="174">
        <v>0</v>
      </c>
      <c r="BL57" s="174">
        <v>0</v>
      </c>
      <c r="BM57" s="174">
        <v>0</v>
      </c>
      <c r="BN57" s="174">
        <v>0</v>
      </c>
      <c r="BO57" s="174">
        <v>0</v>
      </c>
      <c r="BP57" s="174">
        <v>0</v>
      </c>
      <c r="BQ57" s="174">
        <v>0</v>
      </c>
      <c r="BR57" s="59">
        <v>0</v>
      </c>
      <c r="BS57" s="58">
        <v>0</v>
      </c>
      <c r="BT57" s="58">
        <v>0</v>
      </c>
      <c r="BU57" s="58">
        <v>0</v>
      </c>
      <c r="BV57" s="58">
        <v>0</v>
      </c>
      <c r="BW57" s="58">
        <v>0</v>
      </c>
      <c r="BX57" s="58">
        <v>0</v>
      </c>
      <c r="BY57" s="58">
        <v>0</v>
      </c>
      <c r="BZ57" s="58">
        <v>0</v>
      </c>
      <c r="CA57" s="58">
        <v>0</v>
      </c>
      <c r="CB57" s="58">
        <v>0</v>
      </c>
      <c r="CC57" s="58">
        <v>0</v>
      </c>
      <c r="CE57" s="19">
        <f t="shared" si="61"/>
        <v>0</v>
      </c>
      <c r="CF57" s="22">
        <f t="shared" si="62"/>
        <v>0</v>
      </c>
      <c r="CG57" s="111">
        <f t="shared" si="63"/>
        <v>0</v>
      </c>
      <c r="CH57" s="141">
        <f t="shared" si="64"/>
        <v>0</v>
      </c>
      <c r="CI57" s="172">
        <f t="shared" si="65"/>
        <v>0</v>
      </c>
      <c r="CJ57" s="19">
        <f t="shared" si="66"/>
        <v>0</v>
      </c>
    </row>
    <row r="58" spans="1:88" s="4" customFormat="1">
      <c r="A58" s="17"/>
      <c r="B58" s="162" t="s">
        <v>15</v>
      </c>
      <c r="C58" s="223" t="s">
        <v>14</v>
      </c>
      <c r="D58" s="25" t="s">
        <v>13</v>
      </c>
      <c r="E58" s="18" t="s">
        <v>13</v>
      </c>
      <c r="F58" s="18" t="s">
        <v>13</v>
      </c>
      <c r="G58" s="18" t="s">
        <v>13</v>
      </c>
      <c r="H58" s="18" t="s">
        <v>13</v>
      </c>
      <c r="I58" s="18" t="s">
        <v>13</v>
      </c>
      <c r="J58" s="59">
        <v>0</v>
      </c>
      <c r="K58" s="58">
        <v>0</v>
      </c>
      <c r="L58" s="58">
        <v>0</v>
      </c>
      <c r="M58" s="58">
        <v>0</v>
      </c>
      <c r="N58" s="58">
        <v>0</v>
      </c>
      <c r="O58" s="58">
        <v>0</v>
      </c>
      <c r="P58" s="58">
        <v>0</v>
      </c>
      <c r="Q58" s="58">
        <v>0</v>
      </c>
      <c r="R58" s="58">
        <v>0</v>
      </c>
      <c r="S58" s="58">
        <v>0</v>
      </c>
      <c r="T58" s="58">
        <v>0</v>
      </c>
      <c r="U58" s="58">
        <v>0</v>
      </c>
      <c r="V58" s="94">
        <v>0</v>
      </c>
      <c r="W58" s="93">
        <v>0</v>
      </c>
      <c r="X58" s="93">
        <v>0</v>
      </c>
      <c r="Y58" s="93">
        <v>0</v>
      </c>
      <c r="Z58" s="93">
        <v>0</v>
      </c>
      <c r="AA58" s="93">
        <v>0</v>
      </c>
      <c r="AB58" s="93">
        <v>0</v>
      </c>
      <c r="AC58" s="93">
        <v>0</v>
      </c>
      <c r="AD58" s="93">
        <v>0</v>
      </c>
      <c r="AE58" s="93">
        <v>0</v>
      </c>
      <c r="AF58" s="93">
        <v>0</v>
      </c>
      <c r="AG58" s="93">
        <v>0</v>
      </c>
      <c r="AH58" s="113">
        <v>0</v>
      </c>
      <c r="AI58" s="112">
        <v>0</v>
      </c>
      <c r="AJ58" s="112">
        <v>0</v>
      </c>
      <c r="AK58" s="112">
        <v>0</v>
      </c>
      <c r="AL58" s="112">
        <v>0</v>
      </c>
      <c r="AM58" s="112">
        <v>0</v>
      </c>
      <c r="AN58" s="112">
        <v>0</v>
      </c>
      <c r="AO58" s="112">
        <v>0</v>
      </c>
      <c r="AP58" s="112">
        <v>0</v>
      </c>
      <c r="AQ58" s="112">
        <v>0</v>
      </c>
      <c r="AR58" s="112">
        <v>0</v>
      </c>
      <c r="AS58" s="112">
        <v>0</v>
      </c>
      <c r="AT58" s="142">
        <v>0</v>
      </c>
      <c r="AU58" s="143">
        <v>0</v>
      </c>
      <c r="AV58" s="143">
        <v>0</v>
      </c>
      <c r="AW58" s="143">
        <v>0</v>
      </c>
      <c r="AX58" s="143">
        <v>0</v>
      </c>
      <c r="AY58" s="143">
        <v>0</v>
      </c>
      <c r="AZ58" s="143">
        <v>0</v>
      </c>
      <c r="BA58" s="143">
        <v>0</v>
      </c>
      <c r="BB58" s="143">
        <v>0</v>
      </c>
      <c r="BC58" s="143">
        <v>0</v>
      </c>
      <c r="BD58" s="143">
        <v>0</v>
      </c>
      <c r="BE58" s="143">
        <v>0</v>
      </c>
      <c r="BF58" s="173">
        <v>0</v>
      </c>
      <c r="BG58" s="174">
        <v>0</v>
      </c>
      <c r="BH58" s="174">
        <v>0</v>
      </c>
      <c r="BI58" s="174">
        <v>0</v>
      </c>
      <c r="BJ58" s="174">
        <v>0</v>
      </c>
      <c r="BK58" s="174">
        <v>0</v>
      </c>
      <c r="BL58" s="174">
        <v>0</v>
      </c>
      <c r="BM58" s="174">
        <v>0</v>
      </c>
      <c r="BN58" s="174">
        <v>0</v>
      </c>
      <c r="BO58" s="174">
        <v>0</v>
      </c>
      <c r="BP58" s="174">
        <v>0</v>
      </c>
      <c r="BQ58" s="174">
        <v>0</v>
      </c>
      <c r="BR58" s="59">
        <v>0</v>
      </c>
      <c r="BS58" s="58">
        <v>0</v>
      </c>
      <c r="BT58" s="58">
        <v>0</v>
      </c>
      <c r="BU58" s="58">
        <v>0</v>
      </c>
      <c r="BV58" s="58">
        <v>0</v>
      </c>
      <c r="BW58" s="58">
        <v>0</v>
      </c>
      <c r="BX58" s="58">
        <v>0</v>
      </c>
      <c r="BY58" s="58">
        <v>0</v>
      </c>
      <c r="BZ58" s="58">
        <v>0</v>
      </c>
      <c r="CA58" s="58">
        <v>0</v>
      </c>
      <c r="CB58" s="58">
        <v>0</v>
      </c>
      <c r="CC58" s="58">
        <v>0</v>
      </c>
      <c r="CE58" s="19">
        <f t="shared" si="61"/>
        <v>0</v>
      </c>
      <c r="CF58" s="22">
        <f t="shared" si="62"/>
        <v>0</v>
      </c>
      <c r="CG58" s="111">
        <f t="shared" si="63"/>
        <v>0</v>
      </c>
      <c r="CH58" s="141">
        <f t="shared" si="64"/>
        <v>0</v>
      </c>
      <c r="CI58" s="172">
        <f t="shared" si="65"/>
        <v>0</v>
      </c>
      <c r="CJ58" s="19">
        <f t="shared" si="66"/>
        <v>0</v>
      </c>
    </row>
    <row r="59" spans="1:88" s="4" customFormat="1">
      <c r="A59" s="17"/>
      <c r="B59" s="162" t="s">
        <v>15</v>
      </c>
      <c r="C59" s="223" t="s">
        <v>14</v>
      </c>
      <c r="D59" s="25" t="s">
        <v>13</v>
      </c>
      <c r="E59" s="18" t="s">
        <v>13</v>
      </c>
      <c r="F59" s="18" t="s">
        <v>13</v>
      </c>
      <c r="G59" s="18" t="s">
        <v>13</v>
      </c>
      <c r="H59" s="18" t="s">
        <v>13</v>
      </c>
      <c r="I59" s="18" t="s">
        <v>13</v>
      </c>
      <c r="J59" s="59">
        <v>0</v>
      </c>
      <c r="K59" s="58">
        <v>0</v>
      </c>
      <c r="L59" s="58">
        <v>0</v>
      </c>
      <c r="M59" s="58">
        <v>0</v>
      </c>
      <c r="N59" s="58">
        <v>0</v>
      </c>
      <c r="O59" s="58">
        <v>0</v>
      </c>
      <c r="P59" s="58">
        <v>0</v>
      </c>
      <c r="Q59" s="58">
        <v>0</v>
      </c>
      <c r="R59" s="58">
        <v>0</v>
      </c>
      <c r="S59" s="58">
        <v>0</v>
      </c>
      <c r="T59" s="58">
        <v>0</v>
      </c>
      <c r="U59" s="58">
        <v>0</v>
      </c>
      <c r="V59" s="94">
        <v>0</v>
      </c>
      <c r="W59" s="93">
        <v>0</v>
      </c>
      <c r="X59" s="93">
        <v>0</v>
      </c>
      <c r="Y59" s="93">
        <v>0</v>
      </c>
      <c r="Z59" s="93">
        <v>0</v>
      </c>
      <c r="AA59" s="93">
        <v>0</v>
      </c>
      <c r="AB59" s="93">
        <v>0</v>
      </c>
      <c r="AC59" s="93">
        <v>0</v>
      </c>
      <c r="AD59" s="93">
        <v>0</v>
      </c>
      <c r="AE59" s="93">
        <v>0</v>
      </c>
      <c r="AF59" s="93">
        <v>0</v>
      </c>
      <c r="AG59" s="93">
        <v>0</v>
      </c>
      <c r="AH59" s="113">
        <v>0</v>
      </c>
      <c r="AI59" s="112">
        <v>0</v>
      </c>
      <c r="AJ59" s="112">
        <v>0</v>
      </c>
      <c r="AK59" s="112">
        <v>0</v>
      </c>
      <c r="AL59" s="112">
        <v>0</v>
      </c>
      <c r="AM59" s="112">
        <v>0</v>
      </c>
      <c r="AN59" s="112">
        <v>0</v>
      </c>
      <c r="AO59" s="112">
        <v>0</v>
      </c>
      <c r="AP59" s="112">
        <v>0</v>
      </c>
      <c r="AQ59" s="112">
        <v>0</v>
      </c>
      <c r="AR59" s="112">
        <v>0</v>
      </c>
      <c r="AS59" s="112">
        <v>0</v>
      </c>
      <c r="AT59" s="142">
        <v>0</v>
      </c>
      <c r="AU59" s="143">
        <v>0</v>
      </c>
      <c r="AV59" s="143">
        <v>0</v>
      </c>
      <c r="AW59" s="143">
        <v>0</v>
      </c>
      <c r="AX59" s="143">
        <v>0</v>
      </c>
      <c r="AY59" s="143">
        <v>0</v>
      </c>
      <c r="AZ59" s="143">
        <v>0</v>
      </c>
      <c r="BA59" s="143">
        <v>0</v>
      </c>
      <c r="BB59" s="143">
        <v>0</v>
      </c>
      <c r="BC59" s="143">
        <v>0</v>
      </c>
      <c r="BD59" s="143">
        <v>0</v>
      </c>
      <c r="BE59" s="143">
        <v>0</v>
      </c>
      <c r="BF59" s="173">
        <v>0</v>
      </c>
      <c r="BG59" s="174">
        <v>0</v>
      </c>
      <c r="BH59" s="174">
        <v>0</v>
      </c>
      <c r="BI59" s="174">
        <v>0</v>
      </c>
      <c r="BJ59" s="174">
        <v>0</v>
      </c>
      <c r="BK59" s="174">
        <v>0</v>
      </c>
      <c r="BL59" s="174">
        <v>0</v>
      </c>
      <c r="BM59" s="174">
        <v>0</v>
      </c>
      <c r="BN59" s="174">
        <v>0</v>
      </c>
      <c r="BO59" s="174">
        <v>0</v>
      </c>
      <c r="BP59" s="174">
        <v>0</v>
      </c>
      <c r="BQ59" s="174">
        <v>0</v>
      </c>
      <c r="BR59" s="59">
        <v>0</v>
      </c>
      <c r="BS59" s="58">
        <v>0</v>
      </c>
      <c r="BT59" s="58">
        <v>0</v>
      </c>
      <c r="BU59" s="58">
        <v>0</v>
      </c>
      <c r="BV59" s="58">
        <v>0</v>
      </c>
      <c r="BW59" s="58">
        <v>0</v>
      </c>
      <c r="BX59" s="58">
        <v>0</v>
      </c>
      <c r="BY59" s="58">
        <v>0</v>
      </c>
      <c r="BZ59" s="58">
        <v>0</v>
      </c>
      <c r="CA59" s="58">
        <v>0</v>
      </c>
      <c r="CB59" s="58">
        <v>0</v>
      </c>
      <c r="CC59" s="58">
        <v>0</v>
      </c>
      <c r="CE59" s="19">
        <f t="shared" si="61"/>
        <v>0</v>
      </c>
      <c r="CF59" s="22">
        <f t="shared" si="62"/>
        <v>0</v>
      </c>
      <c r="CG59" s="111">
        <f t="shared" si="63"/>
        <v>0</v>
      </c>
      <c r="CH59" s="141">
        <f t="shared" si="64"/>
        <v>0</v>
      </c>
      <c r="CI59" s="172">
        <f t="shared" si="65"/>
        <v>0</v>
      </c>
      <c r="CJ59" s="19">
        <f t="shared" si="66"/>
        <v>0</v>
      </c>
    </row>
    <row r="60" spans="1:88" s="4" customFormat="1">
      <c r="A60" s="17"/>
      <c r="B60" s="162" t="s">
        <v>15</v>
      </c>
      <c r="C60" s="223" t="s">
        <v>14</v>
      </c>
      <c r="D60" s="25" t="s">
        <v>13</v>
      </c>
      <c r="E60" s="18" t="s">
        <v>13</v>
      </c>
      <c r="F60" s="18" t="s">
        <v>13</v>
      </c>
      <c r="G60" s="18" t="s">
        <v>13</v>
      </c>
      <c r="H60" s="18" t="s">
        <v>13</v>
      </c>
      <c r="I60" s="18" t="s">
        <v>13</v>
      </c>
      <c r="J60" s="59">
        <v>0</v>
      </c>
      <c r="K60" s="58">
        <v>0</v>
      </c>
      <c r="L60" s="58">
        <v>0</v>
      </c>
      <c r="M60" s="58">
        <v>0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94">
        <v>0</v>
      </c>
      <c r="W60" s="93">
        <v>0</v>
      </c>
      <c r="X60" s="93">
        <v>0</v>
      </c>
      <c r="Y60" s="93">
        <v>0</v>
      </c>
      <c r="Z60" s="93">
        <v>0</v>
      </c>
      <c r="AA60" s="93">
        <v>0</v>
      </c>
      <c r="AB60" s="93">
        <v>0</v>
      </c>
      <c r="AC60" s="93">
        <v>0</v>
      </c>
      <c r="AD60" s="93">
        <v>0</v>
      </c>
      <c r="AE60" s="93">
        <v>0</v>
      </c>
      <c r="AF60" s="93">
        <v>0</v>
      </c>
      <c r="AG60" s="93">
        <v>0</v>
      </c>
      <c r="AH60" s="113">
        <v>0</v>
      </c>
      <c r="AI60" s="112">
        <v>0</v>
      </c>
      <c r="AJ60" s="112">
        <v>0</v>
      </c>
      <c r="AK60" s="112">
        <v>0</v>
      </c>
      <c r="AL60" s="112">
        <v>0</v>
      </c>
      <c r="AM60" s="112">
        <v>0</v>
      </c>
      <c r="AN60" s="112">
        <v>0</v>
      </c>
      <c r="AO60" s="112">
        <v>0</v>
      </c>
      <c r="AP60" s="112">
        <v>0</v>
      </c>
      <c r="AQ60" s="112">
        <v>0</v>
      </c>
      <c r="AR60" s="112">
        <v>0</v>
      </c>
      <c r="AS60" s="112">
        <v>0</v>
      </c>
      <c r="AT60" s="142">
        <v>0</v>
      </c>
      <c r="AU60" s="143">
        <v>0</v>
      </c>
      <c r="AV60" s="143">
        <v>0</v>
      </c>
      <c r="AW60" s="143">
        <v>0</v>
      </c>
      <c r="AX60" s="143">
        <v>0</v>
      </c>
      <c r="AY60" s="143">
        <v>0</v>
      </c>
      <c r="AZ60" s="143">
        <v>0</v>
      </c>
      <c r="BA60" s="143">
        <v>0</v>
      </c>
      <c r="BB60" s="143">
        <v>0</v>
      </c>
      <c r="BC60" s="143">
        <v>0</v>
      </c>
      <c r="BD60" s="143">
        <v>0</v>
      </c>
      <c r="BE60" s="143">
        <v>0</v>
      </c>
      <c r="BF60" s="173">
        <v>0</v>
      </c>
      <c r="BG60" s="174">
        <v>0</v>
      </c>
      <c r="BH60" s="174">
        <v>0</v>
      </c>
      <c r="BI60" s="174">
        <v>0</v>
      </c>
      <c r="BJ60" s="174">
        <v>0</v>
      </c>
      <c r="BK60" s="174">
        <v>0</v>
      </c>
      <c r="BL60" s="174">
        <v>0</v>
      </c>
      <c r="BM60" s="174">
        <v>0</v>
      </c>
      <c r="BN60" s="174">
        <v>0</v>
      </c>
      <c r="BO60" s="174">
        <v>0</v>
      </c>
      <c r="BP60" s="174">
        <v>0</v>
      </c>
      <c r="BQ60" s="174">
        <v>0</v>
      </c>
      <c r="BR60" s="59">
        <v>0</v>
      </c>
      <c r="BS60" s="58">
        <v>0</v>
      </c>
      <c r="BT60" s="58">
        <v>0</v>
      </c>
      <c r="BU60" s="58">
        <v>0</v>
      </c>
      <c r="BV60" s="58">
        <v>0</v>
      </c>
      <c r="BW60" s="58">
        <v>0</v>
      </c>
      <c r="BX60" s="58">
        <v>0</v>
      </c>
      <c r="BY60" s="58">
        <v>0</v>
      </c>
      <c r="BZ60" s="58">
        <v>0</v>
      </c>
      <c r="CA60" s="58">
        <v>0</v>
      </c>
      <c r="CB60" s="58">
        <v>0</v>
      </c>
      <c r="CC60" s="58">
        <v>0</v>
      </c>
      <c r="CE60" s="19">
        <f t="shared" si="61"/>
        <v>0</v>
      </c>
      <c r="CF60" s="22">
        <f t="shared" si="62"/>
        <v>0</v>
      </c>
      <c r="CG60" s="111">
        <f t="shared" si="63"/>
        <v>0</v>
      </c>
      <c r="CH60" s="141">
        <f t="shared" si="64"/>
        <v>0</v>
      </c>
      <c r="CI60" s="172">
        <f t="shared" si="65"/>
        <v>0</v>
      </c>
      <c r="CJ60" s="19">
        <f t="shared" si="66"/>
        <v>0</v>
      </c>
    </row>
    <row r="61" spans="1:88" s="4" customFormat="1">
      <c r="A61" s="17"/>
      <c r="B61" s="162" t="s">
        <v>15</v>
      </c>
      <c r="C61" s="223" t="s">
        <v>14</v>
      </c>
      <c r="D61" s="25" t="s">
        <v>13</v>
      </c>
      <c r="E61" s="18" t="s">
        <v>13</v>
      </c>
      <c r="F61" s="18" t="s">
        <v>13</v>
      </c>
      <c r="G61" s="18" t="s">
        <v>13</v>
      </c>
      <c r="H61" s="18" t="s">
        <v>13</v>
      </c>
      <c r="I61" s="18" t="s">
        <v>13</v>
      </c>
      <c r="J61" s="59">
        <v>0</v>
      </c>
      <c r="K61" s="58">
        <v>0</v>
      </c>
      <c r="L61" s="58">
        <v>0</v>
      </c>
      <c r="M61" s="58">
        <v>0</v>
      </c>
      <c r="N61" s="58">
        <v>0</v>
      </c>
      <c r="O61" s="58">
        <v>0</v>
      </c>
      <c r="P61" s="58">
        <v>0</v>
      </c>
      <c r="Q61" s="58">
        <v>0</v>
      </c>
      <c r="R61" s="58">
        <v>0</v>
      </c>
      <c r="S61" s="58">
        <v>0</v>
      </c>
      <c r="T61" s="58">
        <v>0</v>
      </c>
      <c r="U61" s="58">
        <v>0</v>
      </c>
      <c r="V61" s="94">
        <v>0</v>
      </c>
      <c r="W61" s="93">
        <v>0</v>
      </c>
      <c r="X61" s="93">
        <v>0</v>
      </c>
      <c r="Y61" s="93">
        <v>0</v>
      </c>
      <c r="Z61" s="93">
        <v>0</v>
      </c>
      <c r="AA61" s="93">
        <v>0</v>
      </c>
      <c r="AB61" s="93">
        <v>0</v>
      </c>
      <c r="AC61" s="93">
        <v>0</v>
      </c>
      <c r="AD61" s="93">
        <v>0</v>
      </c>
      <c r="AE61" s="93">
        <v>0</v>
      </c>
      <c r="AF61" s="93">
        <v>0</v>
      </c>
      <c r="AG61" s="93">
        <v>0</v>
      </c>
      <c r="AH61" s="113">
        <v>0</v>
      </c>
      <c r="AI61" s="112">
        <v>0</v>
      </c>
      <c r="AJ61" s="112">
        <v>0</v>
      </c>
      <c r="AK61" s="112">
        <v>0</v>
      </c>
      <c r="AL61" s="112">
        <v>0</v>
      </c>
      <c r="AM61" s="112">
        <v>0</v>
      </c>
      <c r="AN61" s="112">
        <v>0</v>
      </c>
      <c r="AO61" s="112">
        <v>0</v>
      </c>
      <c r="AP61" s="112">
        <v>0</v>
      </c>
      <c r="AQ61" s="112">
        <v>0</v>
      </c>
      <c r="AR61" s="112">
        <v>0</v>
      </c>
      <c r="AS61" s="112">
        <v>0</v>
      </c>
      <c r="AT61" s="142">
        <v>0</v>
      </c>
      <c r="AU61" s="143">
        <v>0</v>
      </c>
      <c r="AV61" s="143">
        <v>0</v>
      </c>
      <c r="AW61" s="143">
        <v>0</v>
      </c>
      <c r="AX61" s="143">
        <v>0</v>
      </c>
      <c r="AY61" s="143">
        <v>0</v>
      </c>
      <c r="AZ61" s="143">
        <v>0</v>
      </c>
      <c r="BA61" s="143">
        <v>0</v>
      </c>
      <c r="BB61" s="143">
        <v>0</v>
      </c>
      <c r="BC61" s="143">
        <v>0</v>
      </c>
      <c r="BD61" s="143">
        <v>0</v>
      </c>
      <c r="BE61" s="143">
        <v>0</v>
      </c>
      <c r="BF61" s="173">
        <v>0</v>
      </c>
      <c r="BG61" s="174">
        <v>0</v>
      </c>
      <c r="BH61" s="174">
        <v>0</v>
      </c>
      <c r="BI61" s="174">
        <v>0</v>
      </c>
      <c r="BJ61" s="174">
        <v>0</v>
      </c>
      <c r="BK61" s="174">
        <v>0</v>
      </c>
      <c r="BL61" s="174">
        <v>0</v>
      </c>
      <c r="BM61" s="174">
        <v>0</v>
      </c>
      <c r="BN61" s="174">
        <v>0</v>
      </c>
      <c r="BO61" s="174">
        <v>0</v>
      </c>
      <c r="BP61" s="174">
        <v>0</v>
      </c>
      <c r="BQ61" s="174">
        <v>0</v>
      </c>
      <c r="BR61" s="59">
        <v>0</v>
      </c>
      <c r="BS61" s="58">
        <v>0</v>
      </c>
      <c r="BT61" s="58">
        <v>0</v>
      </c>
      <c r="BU61" s="58">
        <v>0</v>
      </c>
      <c r="BV61" s="58">
        <v>0</v>
      </c>
      <c r="BW61" s="58">
        <v>0</v>
      </c>
      <c r="BX61" s="58">
        <v>0</v>
      </c>
      <c r="BY61" s="58">
        <v>0</v>
      </c>
      <c r="BZ61" s="58">
        <v>0</v>
      </c>
      <c r="CA61" s="58">
        <v>0</v>
      </c>
      <c r="CB61" s="58">
        <v>0</v>
      </c>
      <c r="CC61" s="58">
        <v>0</v>
      </c>
      <c r="CE61" s="19">
        <f t="shared" si="61"/>
        <v>0</v>
      </c>
      <c r="CF61" s="22">
        <f t="shared" si="62"/>
        <v>0</v>
      </c>
      <c r="CG61" s="111">
        <f t="shared" si="63"/>
        <v>0</v>
      </c>
      <c r="CH61" s="141">
        <f t="shared" si="64"/>
        <v>0</v>
      </c>
      <c r="CI61" s="172">
        <f t="shared" si="65"/>
        <v>0</v>
      </c>
      <c r="CJ61" s="19">
        <f t="shared" si="66"/>
        <v>0</v>
      </c>
    </row>
    <row r="62" spans="1:88" s="4" customFormat="1">
      <c r="A62" s="17"/>
      <c r="B62" s="16" t="s">
        <v>12</v>
      </c>
      <c r="C62" s="221"/>
      <c r="D62" s="14"/>
      <c r="E62" s="28"/>
      <c r="F62" s="28"/>
      <c r="G62" s="28"/>
      <c r="H62" s="28"/>
      <c r="I62" s="28"/>
      <c r="J62" s="10">
        <f t="shared" ref="J62:U62" si="67">SUM(J55:J61)</f>
        <v>0</v>
      </c>
      <c r="K62" s="9">
        <f t="shared" si="67"/>
        <v>0</v>
      </c>
      <c r="L62" s="9">
        <f t="shared" si="67"/>
        <v>0</v>
      </c>
      <c r="M62" s="9">
        <f t="shared" si="67"/>
        <v>0</v>
      </c>
      <c r="N62" s="9">
        <f t="shared" si="67"/>
        <v>0</v>
      </c>
      <c r="O62" s="9">
        <f t="shared" si="67"/>
        <v>0</v>
      </c>
      <c r="P62" s="9">
        <f t="shared" si="67"/>
        <v>0</v>
      </c>
      <c r="Q62" s="9">
        <f t="shared" si="67"/>
        <v>0</v>
      </c>
      <c r="R62" s="9">
        <f t="shared" si="67"/>
        <v>0</v>
      </c>
      <c r="S62" s="9">
        <f t="shared" si="67"/>
        <v>0</v>
      </c>
      <c r="T62" s="9">
        <f t="shared" si="67"/>
        <v>0</v>
      </c>
      <c r="U62" s="9">
        <f t="shared" si="67"/>
        <v>0</v>
      </c>
      <c r="V62" s="13">
        <f t="shared" ref="V62:AG62" si="68">SUM(V55:V61)</f>
        <v>0</v>
      </c>
      <c r="W62" s="12">
        <f t="shared" si="68"/>
        <v>0</v>
      </c>
      <c r="X62" s="12">
        <f t="shared" si="68"/>
        <v>0</v>
      </c>
      <c r="Y62" s="12">
        <f t="shared" si="68"/>
        <v>0</v>
      </c>
      <c r="Z62" s="12">
        <f t="shared" si="68"/>
        <v>0</v>
      </c>
      <c r="AA62" s="12">
        <f t="shared" si="68"/>
        <v>0</v>
      </c>
      <c r="AB62" s="12">
        <f t="shared" si="68"/>
        <v>0</v>
      </c>
      <c r="AC62" s="12">
        <f t="shared" si="68"/>
        <v>0</v>
      </c>
      <c r="AD62" s="12">
        <f t="shared" si="68"/>
        <v>0</v>
      </c>
      <c r="AE62" s="12">
        <f t="shared" si="68"/>
        <v>0</v>
      </c>
      <c r="AF62" s="12">
        <f t="shared" si="68"/>
        <v>0</v>
      </c>
      <c r="AG62" s="12">
        <f t="shared" si="68"/>
        <v>0</v>
      </c>
      <c r="AH62" s="114">
        <f t="shared" ref="AH62:AS62" si="69">SUM(AH55:AH61)</f>
        <v>1</v>
      </c>
      <c r="AI62" s="115">
        <f t="shared" si="69"/>
        <v>2</v>
      </c>
      <c r="AJ62" s="115">
        <f t="shared" si="69"/>
        <v>3</v>
      </c>
      <c r="AK62" s="115">
        <f t="shared" si="69"/>
        <v>4</v>
      </c>
      <c r="AL62" s="115">
        <f t="shared" si="69"/>
        <v>5</v>
      </c>
      <c r="AM62" s="115">
        <f t="shared" si="69"/>
        <v>6</v>
      </c>
      <c r="AN62" s="115">
        <f t="shared" si="69"/>
        <v>7</v>
      </c>
      <c r="AO62" s="115">
        <f t="shared" si="69"/>
        <v>7</v>
      </c>
      <c r="AP62" s="115">
        <f t="shared" si="69"/>
        <v>7</v>
      </c>
      <c r="AQ62" s="115">
        <f t="shared" si="69"/>
        <v>7</v>
      </c>
      <c r="AR62" s="115">
        <f t="shared" si="69"/>
        <v>7</v>
      </c>
      <c r="AS62" s="115">
        <f t="shared" si="69"/>
        <v>7</v>
      </c>
      <c r="AT62" s="144">
        <f t="shared" ref="AT62:BE62" si="70">SUM(AT55:AT61)</f>
        <v>0</v>
      </c>
      <c r="AU62" s="145">
        <f t="shared" si="70"/>
        <v>0</v>
      </c>
      <c r="AV62" s="145">
        <f t="shared" si="70"/>
        <v>0</v>
      </c>
      <c r="AW62" s="145">
        <f t="shared" si="70"/>
        <v>0</v>
      </c>
      <c r="AX62" s="145">
        <f t="shared" si="70"/>
        <v>0</v>
      </c>
      <c r="AY62" s="145">
        <f t="shared" si="70"/>
        <v>0</v>
      </c>
      <c r="AZ62" s="145">
        <f t="shared" si="70"/>
        <v>0</v>
      </c>
      <c r="BA62" s="145">
        <f t="shared" si="70"/>
        <v>0</v>
      </c>
      <c r="BB62" s="145">
        <f t="shared" si="70"/>
        <v>0</v>
      </c>
      <c r="BC62" s="145">
        <f t="shared" si="70"/>
        <v>0</v>
      </c>
      <c r="BD62" s="145">
        <f t="shared" si="70"/>
        <v>0</v>
      </c>
      <c r="BE62" s="145">
        <f t="shared" si="70"/>
        <v>0</v>
      </c>
      <c r="BF62" s="175">
        <f t="shared" ref="BF62:BQ62" si="71">SUM(BF55:BF61)</f>
        <v>1</v>
      </c>
      <c r="BG62" s="176">
        <f t="shared" si="71"/>
        <v>1</v>
      </c>
      <c r="BH62" s="176">
        <f t="shared" si="71"/>
        <v>1</v>
      </c>
      <c r="BI62" s="176">
        <f t="shared" si="71"/>
        <v>1</v>
      </c>
      <c r="BJ62" s="176">
        <f t="shared" si="71"/>
        <v>1</v>
      </c>
      <c r="BK62" s="176">
        <f t="shared" si="71"/>
        <v>1</v>
      </c>
      <c r="BL62" s="176">
        <f t="shared" si="71"/>
        <v>1</v>
      </c>
      <c r="BM62" s="176">
        <f t="shared" si="71"/>
        <v>1</v>
      </c>
      <c r="BN62" s="176">
        <f t="shared" si="71"/>
        <v>1</v>
      </c>
      <c r="BO62" s="176">
        <f t="shared" si="71"/>
        <v>1</v>
      </c>
      <c r="BP62" s="176">
        <f t="shared" si="71"/>
        <v>1</v>
      </c>
      <c r="BQ62" s="176">
        <f t="shared" si="71"/>
        <v>1</v>
      </c>
      <c r="BR62" s="10">
        <f t="shared" ref="BR62:CC62" si="72">SUM(BR55:BR61)</f>
        <v>0</v>
      </c>
      <c r="BS62" s="9">
        <f t="shared" si="72"/>
        <v>0</v>
      </c>
      <c r="BT62" s="9">
        <f t="shared" si="72"/>
        <v>0</v>
      </c>
      <c r="BU62" s="9">
        <f t="shared" si="72"/>
        <v>0</v>
      </c>
      <c r="BV62" s="9">
        <f t="shared" si="72"/>
        <v>0</v>
      </c>
      <c r="BW62" s="9">
        <f t="shared" si="72"/>
        <v>0</v>
      </c>
      <c r="BX62" s="9">
        <f t="shared" si="72"/>
        <v>0</v>
      </c>
      <c r="BY62" s="9">
        <f t="shared" si="72"/>
        <v>0</v>
      </c>
      <c r="BZ62" s="9">
        <f t="shared" si="72"/>
        <v>0</v>
      </c>
      <c r="CA62" s="9">
        <f t="shared" si="72"/>
        <v>0</v>
      </c>
      <c r="CB62" s="9">
        <f t="shared" si="72"/>
        <v>0</v>
      </c>
      <c r="CC62" s="9">
        <f t="shared" si="72"/>
        <v>0</v>
      </c>
      <c r="CE62" s="8">
        <f t="shared" si="61"/>
        <v>0</v>
      </c>
      <c r="CF62" s="11">
        <f t="shared" si="62"/>
        <v>0</v>
      </c>
      <c r="CG62" s="116">
        <f t="shared" si="63"/>
        <v>7</v>
      </c>
      <c r="CH62" s="146">
        <f t="shared" si="64"/>
        <v>0</v>
      </c>
      <c r="CI62" s="177">
        <f t="shared" si="65"/>
        <v>1</v>
      </c>
      <c r="CJ62" s="8">
        <f t="shared" si="66"/>
        <v>0</v>
      </c>
    </row>
    <row r="63" spans="1:88" s="4" customFormat="1">
      <c r="A63" s="17"/>
      <c r="B63" s="27"/>
      <c r="C63" s="223"/>
      <c r="D63" s="25"/>
      <c r="E63" s="18"/>
      <c r="F63" s="18"/>
      <c r="G63" s="18"/>
      <c r="H63" s="18"/>
      <c r="I63" s="18"/>
      <c r="J63" s="21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4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120"/>
      <c r="AI63" s="121"/>
      <c r="AJ63" s="121"/>
      <c r="AK63" s="121"/>
      <c r="AL63" s="121"/>
      <c r="AM63" s="121"/>
      <c r="AN63" s="121"/>
      <c r="AO63" s="121"/>
      <c r="AP63" s="121"/>
      <c r="AQ63" s="121"/>
      <c r="AR63" s="121"/>
      <c r="AS63" s="121"/>
      <c r="AT63" s="150"/>
      <c r="AU63" s="151"/>
      <c r="AV63" s="151"/>
      <c r="AW63" s="151"/>
      <c r="AX63" s="151"/>
      <c r="AY63" s="151"/>
      <c r="AZ63" s="151"/>
      <c r="BA63" s="151"/>
      <c r="BB63" s="151"/>
      <c r="BC63" s="151"/>
      <c r="BD63" s="151"/>
      <c r="BE63" s="151"/>
      <c r="BF63" s="181"/>
      <c r="BG63" s="182"/>
      <c r="BH63" s="182"/>
      <c r="BI63" s="182"/>
      <c r="BJ63" s="182"/>
      <c r="BK63" s="182"/>
      <c r="BL63" s="182"/>
      <c r="BM63" s="182"/>
      <c r="BN63" s="182"/>
      <c r="BO63" s="182"/>
      <c r="BP63" s="182"/>
      <c r="BQ63" s="182"/>
      <c r="BR63" s="21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E63" s="19"/>
      <c r="CF63" s="22"/>
      <c r="CG63" s="111"/>
      <c r="CH63" s="141"/>
      <c r="CI63" s="172"/>
      <c r="CJ63" s="19"/>
    </row>
    <row r="64" spans="1:88" s="4" customFormat="1">
      <c r="A64" s="17"/>
      <c r="B64" s="57" t="s">
        <v>11</v>
      </c>
      <c r="C64" s="70"/>
      <c r="D64" s="56"/>
      <c r="E64" s="55"/>
      <c r="F64" s="51"/>
      <c r="G64" s="51"/>
      <c r="H64" s="51"/>
      <c r="I64" s="51"/>
      <c r="J64" s="53">
        <f t="shared" ref="J64:L64" si="73">J13+J24+J34+J53+J62+J44</f>
        <v>0</v>
      </c>
      <c r="K64" s="53">
        <f>K13+K24+K34+K53+K62+K44</f>
        <v>0</v>
      </c>
      <c r="L64" s="53">
        <f t="shared" si="73"/>
        <v>0</v>
      </c>
      <c r="M64" s="53">
        <f>M13+M24+M34+M53+M62+M44</f>
        <v>0</v>
      </c>
      <c r="N64" s="53">
        <f t="shared" ref="N64:U64" si="74">N13+N24+N34+N53+N62+N44</f>
        <v>0</v>
      </c>
      <c r="O64" s="53">
        <f t="shared" si="74"/>
        <v>0</v>
      </c>
      <c r="P64" s="53">
        <f t="shared" si="74"/>
        <v>0</v>
      </c>
      <c r="Q64" s="53">
        <f t="shared" si="74"/>
        <v>6</v>
      </c>
      <c r="R64" s="53">
        <f t="shared" si="74"/>
        <v>7</v>
      </c>
      <c r="S64" s="53">
        <f t="shared" si="74"/>
        <v>9</v>
      </c>
      <c r="T64" s="53">
        <f t="shared" si="74"/>
        <v>12</v>
      </c>
      <c r="U64" s="53">
        <f t="shared" si="74"/>
        <v>14</v>
      </c>
      <c r="V64" s="98">
        <f t="shared" ref="V64:X64" si="75">V13+V24+V34+V53+V62+V44</f>
        <v>18</v>
      </c>
      <c r="W64" s="99">
        <f t="shared" si="75"/>
        <v>19</v>
      </c>
      <c r="X64" s="99">
        <f t="shared" si="75"/>
        <v>21</v>
      </c>
      <c r="Y64" s="99">
        <f>Y13+Y24+Y34+Y53+Y62+Y44</f>
        <v>22</v>
      </c>
      <c r="Z64" s="99">
        <f t="shared" ref="Z64:AG64" si="76">Z13+Z24+Z34+Z53+Z62+Z44</f>
        <v>24</v>
      </c>
      <c r="AA64" s="99">
        <f t="shared" si="76"/>
        <v>24</v>
      </c>
      <c r="AB64" s="99">
        <f t="shared" si="76"/>
        <v>25</v>
      </c>
      <c r="AC64" s="99">
        <f t="shared" si="76"/>
        <v>26</v>
      </c>
      <c r="AD64" s="99">
        <f t="shared" si="76"/>
        <v>27</v>
      </c>
      <c r="AE64" s="99">
        <f t="shared" si="76"/>
        <v>27</v>
      </c>
      <c r="AF64" s="99">
        <f t="shared" si="76"/>
        <v>27</v>
      </c>
      <c r="AG64" s="197">
        <f t="shared" si="76"/>
        <v>27</v>
      </c>
      <c r="AH64" s="122">
        <f t="shared" ref="AH64:AJ64" si="77">AH13+AH24+AH34+AH53+AH62+AH44</f>
        <v>28</v>
      </c>
      <c r="AI64" s="123">
        <f t="shared" si="77"/>
        <v>29</v>
      </c>
      <c r="AJ64" s="123">
        <f t="shared" si="77"/>
        <v>32</v>
      </c>
      <c r="AK64" s="123">
        <f>AK13+AK24+AK34+AK53+AK62+AK44</f>
        <v>33</v>
      </c>
      <c r="AL64" s="123">
        <f t="shared" ref="AL64:AS64" si="78">AL13+AL24+AL34+AL53+AL62+AL44</f>
        <v>34</v>
      </c>
      <c r="AM64" s="123">
        <f t="shared" si="78"/>
        <v>35</v>
      </c>
      <c r="AN64" s="123">
        <f t="shared" si="78"/>
        <v>36</v>
      </c>
      <c r="AO64" s="123">
        <f t="shared" si="78"/>
        <v>36</v>
      </c>
      <c r="AP64" s="123">
        <f t="shared" si="78"/>
        <v>36</v>
      </c>
      <c r="AQ64" s="123">
        <f t="shared" si="78"/>
        <v>37</v>
      </c>
      <c r="AR64" s="123">
        <f t="shared" si="78"/>
        <v>37</v>
      </c>
      <c r="AS64" s="199">
        <f t="shared" si="78"/>
        <v>37</v>
      </c>
      <c r="AT64" s="152">
        <f t="shared" ref="AT64:AV64" si="79">AT13+AT24+AT34+AT53+AT62+AT44</f>
        <v>37</v>
      </c>
      <c r="AU64" s="153">
        <f t="shared" si="79"/>
        <v>37</v>
      </c>
      <c r="AV64" s="153">
        <f t="shared" si="79"/>
        <v>37</v>
      </c>
      <c r="AW64" s="153">
        <f>AW13+AW24+AW34+AW53+AW62+AW44</f>
        <v>38</v>
      </c>
      <c r="AX64" s="153">
        <f t="shared" ref="AX64:BE64" si="80">AX13+AX24+AX34+AX53+AX62+AX44</f>
        <v>38</v>
      </c>
      <c r="AY64" s="153">
        <f t="shared" si="80"/>
        <v>40</v>
      </c>
      <c r="AZ64" s="153">
        <f t="shared" si="80"/>
        <v>41</v>
      </c>
      <c r="BA64" s="153">
        <f t="shared" si="80"/>
        <v>41</v>
      </c>
      <c r="BB64" s="153">
        <f t="shared" si="80"/>
        <v>41</v>
      </c>
      <c r="BC64" s="153">
        <f t="shared" si="80"/>
        <v>43</v>
      </c>
      <c r="BD64" s="153">
        <f t="shared" si="80"/>
        <v>43</v>
      </c>
      <c r="BE64" s="200">
        <f t="shared" si="80"/>
        <v>43</v>
      </c>
      <c r="BF64" s="212">
        <f t="shared" ref="BF64:BH64" si="81">BF13+BF24+BF34+BF53+BF62+BF44</f>
        <v>53</v>
      </c>
      <c r="BG64" s="213">
        <f t="shared" si="81"/>
        <v>53</v>
      </c>
      <c r="BH64" s="213">
        <f t="shared" si="81"/>
        <v>53</v>
      </c>
      <c r="BI64" s="213">
        <f>BI13+BI24+BI34+BI53+BI62+BI44</f>
        <v>53</v>
      </c>
      <c r="BJ64" s="213">
        <f t="shared" ref="BJ64:BQ64" si="82">BJ13+BJ24+BJ34+BJ53+BJ62+BJ44</f>
        <v>53</v>
      </c>
      <c r="BK64" s="213">
        <f t="shared" si="82"/>
        <v>53</v>
      </c>
      <c r="BL64" s="213">
        <f t="shared" si="82"/>
        <v>56</v>
      </c>
      <c r="BM64" s="213">
        <f t="shared" si="82"/>
        <v>56</v>
      </c>
      <c r="BN64" s="213">
        <f t="shared" si="82"/>
        <v>56</v>
      </c>
      <c r="BO64" s="213">
        <f t="shared" si="82"/>
        <v>56</v>
      </c>
      <c r="BP64" s="213">
        <f t="shared" si="82"/>
        <v>57</v>
      </c>
      <c r="BQ64" s="214">
        <f t="shared" si="82"/>
        <v>57</v>
      </c>
      <c r="BR64" s="54">
        <f t="shared" ref="BR64:BT64" si="83">BR13+BR24+BR34+BR53+BR62+BR44</f>
        <v>65</v>
      </c>
      <c r="BS64" s="53">
        <f t="shared" si="83"/>
        <v>65</v>
      </c>
      <c r="BT64" s="53">
        <f t="shared" si="83"/>
        <v>65</v>
      </c>
      <c r="BU64" s="53">
        <f>BU13+BU24+BU34+BU53+BU62+BU44</f>
        <v>66</v>
      </c>
      <c r="BV64" s="53">
        <f t="shared" ref="BV64:CC64" si="84">BV13+BV24+BV34+BV53+BV62+BV44</f>
        <v>66</v>
      </c>
      <c r="BW64" s="53">
        <f t="shared" si="84"/>
        <v>66</v>
      </c>
      <c r="BX64" s="53">
        <f t="shared" si="84"/>
        <v>69</v>
      </c>
      <c r="BY64" s="53">
        <f t="shared" si="84"/>
        <v>71</v>
      </c>
      <c r="BZ64" s="53">
        <f t="shared" si="84"/>
        <v>71</v>
      </c>
      <c r="CA64" s="53">
        <f t="shared" si="84"/>
        <v>71</v>
      </c>
      <c r="CB64" s="53">
        <f t="shared" si="84"/>
        <v>71</v>
      </c>
      <c r="CC64" s="191">
        <f t="shared" si="84"/>
        <v>71</v>
      </c>
      <c r="CE64" s="52">
        <f t="shared" ref="CE64:CJ64" si="85">CE13+CE24+CE34+CE53+CE62+CE44</f>
        <v>14</v>
      </c>
      <c r="CF64" s="100">
        <f t="shared" si="85"/>
        <v>27</v>
      </c>
      <c r="CG64" s="124">
        <f t="shared" si="85"/>
        <v>37</v>
      </c>
      <c r="CH64" s="154">
        <f t="shared" si="85"/>
        <v>43</v>
      </c>
      <c r="CI64" s="215">
        <f t="shared" si="85"/>
        <v>57</v>
      </c>
      <c r="CJ64" s="52">
        <f t="shared" si="85"/>
        <v>71</v>
      </c>
    </row>
    <row r="65" spans="1:88" s="4" customFormat="1">
      <c r="A65" s="17"/>
      <c r="B65" s="50" t="s">
        <v>10</v>
      </c>
      <c r="C65" s="225"/>
      <c r="D65" s="49"/>
      <c r="E65" s="45"/>
      <c r="F65" s="45"/>
      <c r="G65" s="45"/>
      <c r="H65" s="45"/>
      <c r="I65" s="45"/>
      <c r="J65" s="48">
        <f t="shared" ref="J65:U65" si="86">J34</f>
        <v>0</v>
      </c>
      <c r="K65" s="47">
        <f t="shared" si="86"/>
        <v>0</v>
      </c>
      <c r="L65" s="47">
        <f t="shared" si="86"/>
        <v>0</v>
      </c>
      <c r="M65" s="47">
        <f t="shared" si="86"/>
        <v>0</v>
      </c>
      <c r="N65" s="47">
        <f t="shared" si="86"/>
        <v>0</v>
      </c>
      <c r="O65" s="47">
        <f t="shared" si="86"/>
        <v>0</v>
      </c>
      <c r="P65" s="47">
        <f t="shared" si="86"/>
        <v>0</v>
      </c>
      <c r="Q65" s="47">
        <f t="shared" si="86"/>
        <v>3</v>
      </c>
      <c r="R65" s="47">
        <f t="shared" si="86"/>
        <v>4</v>
      </c>
      <c r="S65" s="47">
        <f t="shared" si="86"/>
        <v>6</v>
      </c>
      <c r="T65" s="47">
        <f t="shared" si="86"/>
        <v>9</v>
      </c>
      <c r="U65" s="47">
        <f t="shared" si="86"/>
        <v>11</v>
      </c>
      <c r="V65" s="101">
        <f t="shared" ref="V65:AG65" si="87">V34</f>
        <v>13</v>
      </c>
      <c r="W65" s="102">
        <f t="shared" si="87"/>
        <v>14</v>
      </c>
      <c r="X65" s="102">
        <f t="shared" si="87"/>
        <v>14</v>
      </c>
      <c r="Y65" s="102">
        <f t="shared" si="87"/>
        <v>14</v>
      </c>
      <c r="Z65" s="102">
        <f t="shared" si="87"/>
        <v>16</v>
      </c>
      <c r="AA65" s="102">
        <f t="shared" si="87"/>
        <v>16</v>
      </c>
      <c r="AB65" s="102">
        <f t="shared" si="87"/>
        <v>17</v>
      </c>
      <c r="AC65" s="102">
        <f t="shared" si="87"/>
        <v>17</v>
      </c>
      <c r="AD65" s="102">
        <f t="shared" si="87"/>
        <v>17</v>
      </c>
      <c r="AE65" s="102">
        <f t="shared" si="87"/>
        <v>17</v>
      </c>
      <c r="AF65" s="102">
        <f t="shared" si="87"/>
        <v>17</v>
      </c>
      <c r="AG65" s="196">
        <f t="shared" si="87"/>
        <v>17</v>
      </c>
      <c r="AH65" s="125">
        <f t="shared" ref="AH65:AS65" si="88">AH34</f>
        <v>17</v>
      </c>
      <c r="AI65" s="126">
        <f t="shared" si="88"/>
        <v>17</v>
      </c>
      <c r="AJ65" s="126">
        <f t="shared" si="88"/>
        <v>17</v>
      </c>
      <c r="AK65" s="126">
        <f t="shared" si="88"/>
        <v>17</v>
      </c>
      <c r="AL65" s="126">
        <f t="shared" si="88"/>
        <v>17</v>
      </c>
      <c r="AM65" s="126">
        <f t="shared" si="88"/>
        <v>17</v>
      </c>
      <c r="AN65" s="126">
        <f t="shared" si="88"/>
        <v>17</v>
      </c>
      <c r="AO65" s="126">
        <f t="shared" si="88"/>
        <v>17</v>
      </c>
      <c r="AP65" s="126">
        <f t="shared" si="88"/>
        <v>17</v>
      </c>
      <c r="AQ65" s="126">
        <f t="shared" si="88"/>
        <v>17</v>
      </c>
      <c r="AR65" s="126">
        <f t="shared" si="88"/>
        <v>17</v>
      </c>
      <c r="AS65" s="195">
        <f t="shared" si="88"/>
        <v>17</v>
      </c>
      <c r="AT65" s="155">
        <f t="shared" ref="AT65:BE65" si="89">AT34</f>
        <v>20</v>
      </c>
      <c r="AU65" s="156">
        <f t="shared" si="89"/>
        <v>20</v>
      </c>
      <c r="AV65" s="156">
        <f t="shared" si="89"/>
        <v>20</v>
      </c>
      <c r="AW65" s="156">
        <f t="shared" si="89"/>
        <v>21</v>
      </c>
      <c r="AX65" s="156">
        <f t="shared" si="89"/>
        <v>21</v>
      </c>
      <c r="AY65" s="156">
        <f t="shared" si="89"/>
        <v>23</v>
      </c>
      <c r="AZ65" s="156">
        <f t="shared" si="89"/>
        <v>24</v>
      </c>
      <c r="BA65" s="156">
        <f t="shared" si="89"/>
        <v>24</v>
      </c>
      <c r="BB65" s="156">
        <f t="shared" si="89"/>
        <v>24</v>
      </c>
      <c r="BC65" s="156">
        <f t="shared" si="89"/>
        <v>26</v>
      </c>
      <c r="BD65" s="156">
        <f t="shared" si="89"/>
        <v>26</v>
      </c>
      <c r="BE65" s="194">
        <f t="shared" si="89"/>
        <v>26</v>
      </c>
      <c r="BF65" s="183">
        <f t="shared" ref="BF65:BQ65" si="90">BF34</f>
        <v>28</v>
      </c>
      <c r="BG65" s="184">
        <f t="shared" si="90"/>
        <v>28</v>
      </c>
      <c r="BH65" s="184">
        <f t="shared" si="90"/>
        <v>28</v>
      </c>
      <c r="BI65" s="184">
        <f t="shared" si="90"/>
        <v>28</v>
      </c>
      <c r="BJ65" s="184">
        <f t="shared" si="90"/>
        <v>28</v>
      </c>
      <c r="BK65" s="184">
        <f t="shared" si="90"/>
        <v>28</v>
      </c>
      <c r="BL65" s="184">
        <f t="shared" si="90"/>
        <v>31</v>
      </c>
      <c r="BM65" s="184">
        <f t="shared" si="90"/>
        <v>31</v>
      </c>
      <c r="BN65" s="184">
        <f t="shared" si="90"/>
        <v>31</v>
      </c>
      <c r="BO65" s="184">
        <f t="shared" si="90"/>
        <v>31</v>
      </c>
      <c r="BP65" s="184">
        <f t="shared" si="90"/>
        <v>32</v>
      </c>
      <c r="BQ65" s="193">
        <f t="shared" si="90"/>
        <v>32</v>
      </c>
      <c r="BR65" s="48">
        <f t="shared" ref="BR65:CC65" si="91">BR34</f>
        <v>35</v>
      </c>
      <c r="BS65" s="47">
        <f t="shared" si="91"/>
        <v>35</v>
      </c>
      <c r="BT65" s="47">
        <f t="shared" si="91"/>
        <v>35</v>
      </c>
      <c r="BU65" s="47">
        <f t="shared" si="91"/>
        <v>36</v>
      </c>
      <c r="BV65" s="47">
        <f t="shared" si="91"/>
        <v>36</v>
      </c>
      <c r="BW65" s="47">
        <f t="shared" si="91"/>
        <v>36</v>
      </c>
      <c r="BX65" s="47">
        <f t="shared" si="91"/>
        <v>39</v>
      </c>
      <c r="BY65" s="47">
        <f t="shared" si="91"/>
        <v>41</v>
      </c>
      <c r="BZ65" s="47">
        <f t="shared" si="91"/>
        <v>41</v>
      </c>
      <c r="CA65" s="47">
        <f t="shared" si="91"/>
        <v>41</v>
      </c>
      <c r="CB65" s="47">
        <f t="shared" si="91"/>
        <v>41</v>
      </c>
      <c r="CC65" s="192">
        <f t="shared" si="91"/>
        <v>41</v>
      </c>
      <c r="CE65" s="46">
        <f t="shared" ref="CE65:CJ65" si="92">CE34</f>
        <v>11</v>
      </c>
      <c r="CF65" s="103">
        <f t="shared" si="92"/>
        <v>17</v>
      </c>
      <c r="CG65" s="127">
        <f t="shared" si="92"/>
        <v>17</v>
      </c>
      <c r="CH65" s="157">
        <f t="shared" si="92"/>
        <v>26</v>
      </c>
      <c r="CI65" s="185">
        <f t="shared" si="92"/>
        <v>32</v>
      </c>
      <c r="CJ65" s="46">
        <f t="shared" si="92"/>
        <v>41</v>
      </c>
    </row>
    <row r="66" spans="1:88" s="4" customFormat="1">
      <c r="A66" s="17"/>
      <c r="B66" s="44"/>
      <c r="C66" s="223"/>
      <c r="D66" s="25"/>
      <c r="E66" s="18"/>
      <c r="F66" s="18"/>
      <c r="G66" s="18"/>
      <c r="H66" s="18"/>
      <c r="I66" s="18"/>
      <c r="J66" s="43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104"/>
      <c r="W66" s="105"/>
      <c r="X66" s="105"/>
      <c r="Y66" s="105"/>
      <c r="Z66" s="105"/>
      <c r="AA66" s="105"/>
      <c r="AB66" s="105"/>
      <c r="AC66" s="105"/>
      <c r="AD66" s="105"/>
      <c r="AE66" s="105"/>
      <c r="AF66" s="105"/>
      <c r="AG66" s="105"/>
      <c r="AH66" s="128"/>
      <c r="AI66" s="129"/>
      <c r="AJ66" s="129"/>
      <c r="AK66" s="129"/>
      <c r="AL66" s="129"/>
      <c r="AM66" s="129"/>
      <c r="AN66" s="129"/>
      <c r="AO66" s="129"/>
      <c r="AP66" s="129"/>
      <c r="AQ66" s="129"/>
      <c r="AR66" s="129"/>
      <c r="AS66" s="129"/>
      <c r="AT66" s="158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86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43"/>
      <c r="BS66" s="42"/>
      <c r="BT66" s="42"/>
      <c r="BU66" s="42"/>
      <c r="BV66" s="42"/>
      <c r="BW66" s="42"/>
      <c r="BX66" s="42"/>
      <c r="BY66" s="42"/>
      <c r="BZ66" s="42"/>
      <c r="CA66" s="42"/>
      <c r="CB66" s="42"/>
      <c r="CC66" s="42"/>
      <c r="CE66" s="41"/>
      <c r="CF66" s="106"/>
      <c r="CG66" s="130"/>
      <c r="CH66" s="160"/>
      <c r="CI66" s="188"/>
      <c r="CJ66" s="41"/>
    </row>
    <row r="67" spans="1:88" s="4" customFormat="1">
      <c r="A67" s="17"/>
      <c r="B67" s="27"/>
      <c r="C67" s="223"/>
      <c r="D67" s="25"/>
      <c r="E67" s="18"/>
      <c r="F67" s="18"/>
      <c r="G67" s="18"/>
      <c r="H67" s="18"/>
      <c r="I67" s="18"/>
      <c r="J67" s="21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4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120"/>
      <c r="AI67" s="121"/>
      <c r="AJ67" s="121"/>
      <c r="AK67" s="121"/>
      <c r="AL67" s="121"/>
      <c r="AM67" s="121"/>
      <c r="AN67" s="121"/>
      <c r="AO67" s="121"/>
      <c r="AP67" s="121"/>
      <c r="AQ67" s="121"/>
      <c r="AR67" s="121"/>
      <c r="AS67" s="121"/>
      <c r="AT67" s="150"/>
      <c r="AU67" s="151"/>
      <c r="AV67" s="151"/>
      <c r="AW67" s="151"/>
      <c r="AX67" s="151"/>
      <c r="AY67" s="151"/>
      <c r="AZ67" s="151"/>
      <c r="BA67" s="151"/>
      <c r="BB67" s="151"/>
      <c r="BC67" s="151"/>
      <c r="BD67" s="151"/>
      <c r="BE67" s="151"/>
      <c r="BF67" s="181"/>
      <c r="BG67" s="182"/>
      <c r="BH67" s="182"/>
      <c r="BI67" s="182"/>
      <c r="BJ67" s="182"/>
      <c r="BK67" s="182"/>
      <c r="BL67" s="182"/>
      <c r="BM67" s="182"/>
      <c r="BN67" s="182"/>
      <c r="BO67" s="182"/>
      <c r="BP67" s="182"/>
      <c r="BQ67" s="182"/>
      <c r="BR67" s="21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E67" s="19"/>
      <c r="CF67" s="22"/>
      <c r="CG67" s="111"/>
      <c r="CH67" s="141"/>
      <c r="CI67" s="172"/>
      <c r="CJ67" s="19"/>
    </row>
    <row r="68" spans="1:88" s="4" customFormat="1">
      <c r="A68" s="17"/>
      <c r="B68" s="40" t="s">
        <v>9</v>
      </c>
      <c r="C68" s="223"/>
      <c r="D68" s="25"/>
      <c r="E68" s="18"/>
      <c r="F68" s="18"/>
      <c r="G68" s="18"/>
      <c r="H68" s="18"/>
      <c r="I68" s="18"/>
      <c r="J68" s="33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6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107"/>
      <c r="AI68" s="108"/>
      <c r="AJ68" s="108"/>
      <c r="AK68" s="108"/>
      <c r="AL68" s="108"/>
      <c r="AM68" s="108"/>
      <c r="AN68" s="108"/>
      <c r="AO68" s="108"/>
      <c r="AP68" s="108"/>
      <c r="AQ68" s="108"/>
      <c r="AR68" s="108"/>
      <c r="AS68" s="108"/>
      <c r="AT68" s="136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67"/>
      <c r="BG68" s="168"/>
      <c r="BH68" s="168"/>
      <c r="BI68" s="168"/>
      <c r="BJ68" s="168"/>
      <c r="BK68" s="168"/>
      <c r="BL68" s="168"/>
      <c r="BM68" s="168"/>
      <c r="BN68" s="168"/>
      <c r="BO68" s="168"/>
      <c r="BP68" s="168"/>
      <c r="BQ68" s="168"/>
      <c r="BR68" s="33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E68" s="31"/>
      <c r="CF68" s="34"/>
      <c r="CG68" s="109"/>
      <c r="CH68" s="138"/>
      <c r="CI68" s="169"/>
      <c r="CJ68" s="31"/>
    </row>
    <row r="69" spans="1:88" s="4" customFormat="1">
      <c r="A69" s="17"/>
      <c r="B69" s="37" t="s">
        <v>8</v>
      </c>
      <c r="C69" s="223"/>
      <c r="D69" s="25"/>
      <c r="E69" s="163">
        <v>0.08</v>
      </c>
      <c r="F69" s="163">
        <v>0.08</v>
      </c>
      <c r="G69" s="163">
        <v>0.08</v>
      </c>
      <c r="H69" s="163">
        <v>0.08</v>
      </c>
      <c r="I69" s="163">
        <v>0.08</v>
      </c>
      <c r="J69" s="33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6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107"/>
      <c r="AI69" s="108"/>
      <c r="AJ69" s="108"/>
      <c r="AK69" s="108"/>
      <c r="AL69" s="108"/>
      <c r="AM69" s="108"/>
      <c r="AN69" s="108"/>
      <c r="AO69" s="108"/>
      <c r="AP69" s="108"/>
      <c r="AQ69" s="108"/>
      <c r="AR69" s="108"/>
      <c r="AS69" s="108"/>
      <c r="AT69" s="136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67"/>
      <c r="BG69" s="168"/>
      <c r="BH69" s="168"/>
      <c r="BI69" s="168"/>
      <c r="BJ69" s="168"/>
      <c r="BK69" s="168"/>
      <c r="BL69" s="168"/>
      <c r="BM69" s="168"/>
      <c r="BN69" s="168"/>
      <c r="BO69" s="168"/>
      <c r="BP69" s="168"/>
      <c r="BQ69" s="168"/>
      <c r="BR69" s="33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E69" s="31"/>
      <c r="CF69" s="34"/>
      <c r="CG69" s="109"/>
      <c r="CH69" s="138"/>
      <c r="CI69" s="169"/>
      <c r="CJ69" s="31"/>
    </row>
    <row r="70" spans="1:88" s="4" customFormat="1">
      <c r="A70" s="17"/>
      <c r="B70" s="30" t="str">
        <f t="shared" ref="B70:B76" si="93">B6</f>
        <v>Executive</v>
      </c>
      <c r="C70" s="223" t="s">
        <v>2</v>
      </c>
      <c r="D70" s="222">
        <v>14583</v>
      </c>
      <c r="E70" s="29">
        <f t="shared" ref="E70:I76" si="94">(1+E$69)*D70</f>
        <v>15749.640000000001</v>
      </c>
      <c r="F70" s="39">
        <f t="shared" si="94"/>
        <v>17009.611200000003</v>
      </c>
      <c r="G70" s="39">
        <f t="shared" si="94"/>
        <v>18370.380096000004</v>
      </c>
      <c r="H70" s="39">
        <f t="shared" si="94"/>
        <v>19840.010503680005</v>
      </c>
      <c r="I70" s="39">
        <f t="shared" si="94"/>
        <v>21427.211343974406</v>
      </c>
      <c r="J70" s="21">
        <f t="shared" ref="J70:U70" si="95">$D70*J6</f>
        <v>0</v>
      </c>
      <c r="K70" s="20">
        <f t="shared" si="95"/>
        <v>0</v>
      </c>
      <c r="L70" s="20">
        <f t="shared" si="95"/>
        <v>0</v>
      </c>
      <c r="M70" s="20">
        <f t="shared" si="95"/>
        <v>0</v>
      </c>
      <c r="N70" s="20">
        <f t="shared" si="95"/>
        <v>0</v>
      </c>
      <c r="O70" s="20">
        <f t="shared" si="95"/>
        <v>0</v>
      </c>
      <c r="P70" s="20">
        <f t="shared" si="95"/>
        <v>0</v>
      </c>
      <c r="Q70" s="20">
        <f t="shared" si="95"/>
        <v>29166</v>
      </c>
      <c r="R70" s="20">
        <f t="shared" si="95"/>
        <v>29166</v>
      </c>
      <c r="S70" s="20">
        <f t="shared" si="95"/>
        <v>29166</v>
      </c>
      <c r="T70" s="20">
        <f t="shared" si="95"/>
        <v>29166</v>
      </c>
      <c r="U70" s="20">
        <f t="shared" si="95"/>
        <v>29166</v>
      </c>
      <c r="V70" s="24">
        <f t="shared" ref="V70:AG70" si="96">$E70*V6</f>
        <v>31499.280000000002</v>
      </c>
      <c r="W70" s="23">
        <f t="shared" si="96"/>
        <v>31499.280000000002</v>
      </c>
      <c r="X70" s="23">
        <f t="shared" si="96"/>
        <v>47248.920000000006</v>
      </c>
      <c r="Y70" s="23">
        <f t="shared" si="96"/>
        <v>47248.920000000006</v>
      </c>
      <c r="Z70" s="23">
        <f t="shared" si="96"/>
        <v>47248.920000000006</v>
      </c>
      <c r="AA70" s="23">
        <f t="shared" si="96"/>
        <v>47248.920000000006</v>
      </c>
      <c r="AB70" s="23">
        <f t="shared" si="96"/>
        <v>47248.920000000006</v>
      </c>
      <c r="AC70" s="23">
        <f t="shared" si="96"/>
        <v>47248.920000000006</v>
      </c>
      <c r="AD70" s="23">
        <f t="shared" si="96"/>
        <v>47248.920000000006</v>
      </c>
      <c r="AE70" s="23">
        <f t="shared" si="96"/>
        <v>47248.920000000006</v>
      </c>
      <c r="AF70" s="23">
        <f t="shared" si="96"/>
        <v>47248.920000000006</v>
      </c>
      <c r="AG70" s="23">
        <f t="shared" si="96"/>
        <v>47248.920000000006</v>
      </c>
      <c r="AH70" s="120">
        <f t="shared" ref="AH70:AS70" si="97">$F70*AH6</f>
        <v>51028.833600000013</v>
      </c>
      <c r="AI70" s="121">
        <f t="shared" si="97"/>
        <v>51028.833600000013</v>
      </c>
      <c r="AJ70" s="121">
        <f t="shared" si="97"/>
        <v>85048.056000000011</v>
      </c>
      <c r="AK70" s="121">
        <f t="shared" si="97"/>
        <v>85048.056000000011</v>
      </c>
      <c r="AL70" s="121">
        <f t="shared" si="97"/>
        <v>85048.056000000011</v>
      </c>
      <c r="AM70" s="121">
        <f t="shared" si="97"/>
        <v>85048.056000000011</v>
      </c>
      <c r="AN70" s="121">
        <f t="shared" si="97"/>
        <v>85048.056000000011</v>
      </c>
      <c r="AO70" s="121">
        <f t="shared" si="97"/>
        <v>85048.056000000011</v>
      </c>
      <c r="AP70" s="121">
        <f t="shared" si="97"/>
        <v>85048.056000000011</v>
      </c>
      <c r="AQ70" s="121">
        <f t="shared" si="97"/>
        <v>85048.056000000011</v>
      </c>
      <c r="AR70" s="121">
        <f t="shared" si="97"/>
        <v>85048.056000000011</v>
      </c>
      <c r="AS70" s="121">
        <f t="shared" si="97"/>
        <v>85048.056000000011</v>
      </c>
      <c r="AT70" s="150">
        <f t="shared" ref="AT70:BE70" si="98">$F70*AT6</f>
        <v>51028.833600000013</v>
      </c>
      <c r="AU70" s="151">
        <f t="shared" si="98"/>
        <v>51028.833600000013</v>
      </c>
      <c r="AV70" s="151">
        <f t="shared" si="98"/>
        <v>51028.833600000013</v>
      </c>
      <c r="AW70" s="151">
        <f t="shared" si="98"/>
        <v>51028.833600000013</v>
      </c>
      <c r="AX70" s="151">
        <f t="shared" si="98"/>
        <v>51028.833600000013</v>
      </c>
      <c r="AY70" s="151">
        <f t="shared" si="98"/>
        <v>51028.833600000013</v>
      </c>
      <c r="AZ70" s="151">
        <f t="shared" si="98"/>
        <v>51028.833600000013</v>
      </c>
      <c r="BA70" s="151">
        <f t="shared" si="98"/>
        <v>51028.833600000013</v>
      </c>
      <c r="BB70" s="151">
        <f t="shared" si="98"/>
        <v>51028.833600000013</v>
      </c>
      <c r="BC70" s="151">
        <f t="shared" si="98"/>
        <v>51028.833600000013</v>
      </c>
      <c r="BD70" s="151">
        <f t="shared" si="98"/>
        <v>51028.833600000013</v>
      </c>
      <c r="BE70" s="151">
        <f t="shared" si="98"/>
        <v>51028.833600000013</v>
      </c>
      <c r="BF70" s="181">
        <f t="shared" ref="BF70:BQ70" si="99">$F70*BF6</f>
        <v>51028.833600000013</v>
      </c>
      <c r="BG70" s="182">
        <f t="shared" si="99"/>
        <v>51028.833600000013</v>
      </c>
      <c r="BH70" s="182">
        <f t="shared" si="99"/>
        <v>51028.833600000013</v>
      </c>
      <c r="BI70" s="182">
        <f t="shared" si="99"/>
        <v>51028.833600000013</v>
      </c>
      <c r="BJ70" s="182">
        <f t="shared" si="99"/>
        <v>51028.833600000013</v>
      </c>
      <c r="BK70" s="182">
        <f t="shared" si="99"/>
        <v>51028.833600000013</v>
      </c>
      <c r="BL70" s="182">
        <f t="shared" si="99"/>
        <v>51028.833600000013</v>
      </c>
      <c r="BM70" s="182">
        <f t="shared" si="99"/>
        <v>51028.833600000013</v>
      </c>
      <c r="BN70" s="182">
        <f t="shared" si="99"/>
        <v>51028.833600000013</v>
      </c>
      <c r="BO70" s="182">
        <f t="shared" si="99"/>
        <v>51028.833600000013</v>
      </c>
      <c r="BP70" s="182">
        <f t="shared" si="99"/>
        <v>51028.833600000013</v>
      </c>
      <c r="BQ70" s="182">
        <f t="shared" si="99"/>
        <v>51028.833600000013</v>
      </c>
      <c r="BR70" s="21">
        <f t="shared" ref="BR70:CC70" si="100">$F70*BR6</f>
        <v>68038.444800000012</v>
      </c>
      <c r="BS70" s="20">
        <f t="shared" si="100"/>
        <v>68038.444800000012</v>
      </c>
      <c r="BT70" s="20">
        <f t="shared" si="100"/>
        <v>68038.444800000012</v>
      </c>
      <c r="BU70" s="20">
        <f t="shared" si="100"/>
        <v>68038.444800000012</v>
      </c>
      <c r="BV70" s="20">
        <f t="shared" si="100"/>
        <v>68038.444800000012</v>
      </c>
      <c r="BW70" s="20">
        <f t="shared" si="100"/>
        <v>68038.444800000012</v>
      </c>
      <c r="BX70" s="20">
        <f t="shared" si="100"/>
        <v>68038.444800000012</v>
      </c>
      <c r="BY70" s="20">
        <f t="shared" si="100"/>
        <v>68038.444800000012</v>
      </c>
      <c r="BZ70" s="20">
        <f t="shared" si="100"/>
        <v>68038.444800000012</v>
      </c>
      <c r="CA70" s="20">
        <f t="shared" si="100"/>
        <v>68038.444800000012</v>
      </c>
      <c r="CB70" s="20">
        <f t="shared" si="100"/>
        <v>68038.444800000012</v>
      </c>
      <c r="CC70" s="20">
        <f t="shared" si="100"/>
        <v>68038.444800000012</v>
      </c>
      <c r="CE70" s="19">
        <f t="shared" ref="CE70:CE77" si="101">SUM(J70:U70)</f>
        <v>145830</v>
      </c>
      <c r="CF70" s="22">
        <f t="shared" ref="CF70:CF77" si="102">SUM(V70:AG70)</f>
        <v>535487.76</v>
      </c>
      <c r="CG70" s="111">
        <f t="shared" ref="CG70:CG77" si="103">SUM(AH70:AS70)</f>
        <v>952538.22719999996</v>
      </c>
      <c r="CH70" s="141">
        <f t="shared" ref="CH70:CH77" si="104">SUM(AT70:BE70)</f>
        <v>612346.00320000015</v>
      </c>
      <c r="CI70" s="172">
        <f t="shared" ref="CI70:CI77" si="105">SUM(BF70:BQ70)</f>
        <v>612346.00320000015</v>
      </c>
      <c r="CJ70" s="19">
        <f t="shared" ref="CJ70:CJ77" si="106">SUM(BR70:CC70)</f>
        <v>816461.33760000032</v>
      </c>
    </row>
    <row r="71" spans="1:88" s="4" customFormat="1">
      <c r="A71" s="17"/>
      <c r="B71" s="30" t="str">
        <f t="shared" si="93"/>
        <v>Office Manager</v>
      </c>
      <c r="C71" s="223" t="s">
        <v>2</v>
      </c>
      <c r="D71" s="222">
        <v>4167</v>
      </c>
      <c r="E71" s="29">
        <f t="shared" si="94"/>
        <v>4500.3600000000006</v>
      </c>
      <c r="F71" s="29">
        <f t="shared" si="94"/>
        <v>4860.3888000000006</v>
      </c>
      <c r="G71" s="29">
        <f t="shared" si="94"/>
        <v>5249.2199040000014</v>
      </c>
      <c r="H71" s="29">
        <f t="shared" si="94"/>
        <v>5669.1574963200019</v>
      </c>
      <c r="I71" s="29">
        <f t="shared" si="94"/>
        <v>6122.6900960256025</v>
      </c>
      <c r="J71" s="21">
        <f t="shared" ref="J71:U71" si="107">$D71*J7</f>
        <v>0</v>
      </c>
      <c r="K71" s="20">
        <f t="shared" si="107"/>
        <v>0</v>
      </c>
      <c r="L71" s="20">
        <f t="shared" si="107"/>
        <v>0</v>
      </c>
      <c r="M71" s="20">
        <f t="shared" si="107"/>
        <v>0</v>
      </c>
      <c r="N71" s="20">
        <f t="shared" si="107"/>
        <v>0</v>
      </c>
      <c r="O71" s="20">
        <f t="shared" si="107"/>
        <v>0</v>
      </c>
      <c r="P71" s="20">
        <f t="shared" si="107"/>
        <v>0</v>
      </c>
      <c r="Q71" s="20">
        <f t="shared" si="107"/>
        <v>0</v>
      </c>
      <c r="R71" s="20">
        <f t="shared" si="107"/>
        <v>0</v>
      </c>
      <c r="S71" s="20">
        <f t="shared" si="107"/>
        <v>0</v>
      </c>
      <c r="T71" s="20">
        <f t="shared" si="107"/>
        <v>0</v>
      </c>
      <c r="U71" s="20">
        <f t="shared" si="107"/>
        <v>0</v>
      </c>
      <c r="V71" s="24">
        <f t="shared" ref="V71:AG71" si="108">$E71*V7</f>
        <v>4500.3600000000006</v>
      </c>
      <c r="W71" s="23">
        <f t="shared" si="108"/>
        <v>4500.3600000000006</v>
      </c>
      <c r="X71" s="23">
        <f t="shared" si="108"/>
        <v>4500.3600000000006</v>
      </c>
      <c r="Y71" s="23">
        <f t="shared" si="108"/>
        <v>4500.3600000000006</v>
      </c>
      <c r="Z71" s="23">
        <f t="shared" si="108"/>
        <v>4500.3600000000006</v>
      </c>
      <c r="AA71" s="23">
        <f t="shared" si="108"/>
        <v>4500.3600000000006</v>
      </c>
      <c r="AB71" s="23">
        <f t="shared" si="108"/>
        <v>4500.3600000000006</v>
      </c>
      <c r="AC71" s="23">
        <f t="shared" si="108"/>
        <v>4500.3600000000006</v>
      </c>
      <c r="AD71" s="23">
        <f t="shared" si="108"/>
        <v>4500.3600000000006</v>
      </c>
      <c r="AE71" s="23">
        <f t="shared" si="108"/>
        <v>4500.3600000000006</v>
      </c>
      <c r="AF71" s="23">
        <f t="shared" si="108"/>
        <v>4500.3600000000006</v>
      </c>
      <c r="AG71" s="23">
        <f t="shared" si="108"/>
        <v>4500.3600000000006</v>
      </c>
      <c r="AH71" s="120">
        <f t="shared" ref="AH71:AS71" si="109">$F71*AH7</f>
        <v>4860.3888000000006</v>
      </c>
      <c r="AI71" s="121">
        <f t="shared" si="109"/>
        <v>4860.3888000000006</v>
      </c>
      <c r="AJ71" s="121">
        <f t="shared" si="109"/>
        <v>4860.3888000000006</v>
      </c>
      <c r="AK71" s="121">
        <f t="shared" si="109"/>
        <v>4860.3888000000006</v>
      </c>
      <c r="AL71" s="121">
        <f t="shared" si="109"/>
        <v>4860.3888000000006</v>
      </c>
      <c r="AM71" s="121">
        <f t="shared" si="109"/>
        <v>4860.3888000000006</v>
      </c>
      <c r="AN71" s="121">
        <f t="shared" si="109"/>
        <v>4860.3888000000006</v>
      </c>
      <c r="AO71" s="121">
        <f t="shared" si="109"/>
        <v>4860.3888000000006</v>
      </c>
      <c r="AP71" s="121">
        <f t="shared" si="109"/>
        <v>4860.3888000000006</v>
      </c>
      <c r="AQ71" s="121">
        <f t="shared" si="109"/>
        <v>4860.3888000000006</v>
      </c>
      <c r="AR71" s="121">
        <f t="shared" si="109"/>
        <v>4860.3888000000006</v>
      </c>
      <c r="AS71" s="121">
        <f t="shared" si="109"/>
        <v>4860.3888000000006</v>
      </c>
      <c r="AT71" s="150">
        <f t="shared" ref="AT71:BE71" si="110">$F71*AT7</f>
        <v>9720.7776000000013</v>
      </c>
      <c r="AU71" s="151">
        <f t="shared" si="110"/>
        <v>9720.7776000000013</v>
      </c>
      <c r="AV71" s="151">
        <f t="shared" si="110"/>
        <v>9720.7776000000013</v>
      </c>
      <c r="AW71" s="151">
        <f t="shared" si="110"/>
        <v>9720.7776000000013</v>
      </c>
      <c r="AX71" s="151">
        <f t="shared" si="110"/>
        <v>9720.7776000000013</v>
      </c>
      <c r="AY71" s="151">
        <f t="shared" si="110"/>
        <v>9720.7776000000013</v>
      </c>
      <c r="AZ71" s="151">
        <f t="shared" si="110"/>
        <v>9720.7776000000013</v>
      </c>
      <c r="BA71" s="151">
        <f t="shared" si="110"/>
        <v>9720.7776000000013</v>
      </c>
      <c r="BB71" s="151">
        <f t="shared" si="110"/>
        <v>9720.7776000000013</v>
      </c>
      <c r="BC71" s="151">
        <f t="shared" si="110"/>
        <v>9720.7776000000013</v>
      </c>
      <c r="BD71" s="151">
        <f t="shared" si="110"/>
        <v>9720.7776000000013</v>
      </c>
      <c r="BE71" s="151">
        <f t="shared" si="110"/>
        <v>9720.7776000000013</v>
      </c>
      <c r="BF71" s="181">
        <f t="shared" ref="BF71:BQ71" si="111">$F71*BF7</f>
        <v>9720.7776000000013</v>
      </c>
      <c r="BG71" s="182">
        <f t="shared" si="111"/>
        <v>9720.7776000000013</v>
      </c>
      <c r="BH71" s="182">
        <f t="shared" si="111"/>
        <v>9720.7776000000013</v>
      </c>
      <c r="BI71" s="182">
        <f t="shared" si="111"/>
        <v>9720.7776000000013</v>
      </c>
      <c r="BJ71" s="182">
        <f t="shared" si="111"/>
        <v>9720.7776000000013</v>
      </c>
      <c r="BK71" s="182">
        <f t="shared" si="111"/>
        <v>9720.7776000000013</v>
      </c>
      <c r="BL71" s="182">
        <f t="shared" si="111"/>
        <v>9720.7776000000013</v>
      </c>
      <c r="BM71" s="182">
        <f t="shared" si="111"/>
        <v>9720.7776000000013</v>
      </c>
      <c r="BN71" s="182">
        <f t="shared" si="111"/>
        <v>9720.7776000000013</v>
      </c>
      <c r="BO71" s="182">
        <f t="shared" si="111"/>
        <v>9720.7776000000013</v>
      </c>
      <c r="BP71" s="182">
        <f t="shared" si="111"/>
        <v>9720.7776000000013</v>
      </c>
      <c r="BQ71" s="182">
        <f t="shared" si="111"/>
        <v>9720.7776000000013</v>
      </c>
      <c r="BR71" s="21">
        <f t="shared" ref="BR71:CC71" si="112">$F71*BR7</f>
        <v>9720.7776000000013</v>
      </c>
      <c r="BS71" s="20">
        <f t="shared" si="112"/>
        <v>9720.7776000000013</v>
      </c>
      <c r="BT71" s="20">
        <f t="shared" si="112"/>
        <v>9720.7776000000013</v>
      </c>
      <c r="BU71" s="20">
        <f t="shared" si="112"/>
        <v>9720.7776000000013</v>
      </c>
      <c r="BV71" s="20">
        <f t="shared" si="112"/>
        <v>9720.7776000000013</v>
      </c>
      <c r="BW71" s="20">
        <f t="shared" si="112"/>
        <v>9720.7776000000013</v>
      </c>
      <c r="BX71" s="20">
        <f t="shared" si="112"/>
        <v>9720.7776000000013</v>
      </c>
      <c r="BY71" s="20">
        <f t="shared" si="112"/>
        <v>9720.7776000000013</v>
      </c>
      <c r="BZ71" s="20">
        <f t="shared" si="112"/>
        <v>9720.7776000000013</v>
      </c>
      <c r="CA71" s="20">
        <f t="shared" si="112"/>
        <v>9720.7776000000013</v>
      </c>
      <c r="CB71" s="20">
        <f t="shared" si="112"/>
        <v>9720.7776000000013</v>
      </c>
      <c r="CC71" s="20">
        <f t="shared" si="112"/>
        <v>9720.7776000000013</v>
      </c>
      <c r="CE71" s="19">
        <f t="shared" si="101"/>
        <v>0</v>
      </c>
      <c r="CF71" s="22">
        <f t="shared" si="102"/>
        <v>54004.320000000007</v>
      </c>
      <c r="CG71" s="111">
        <f t="shared" si="103"/>
        <v>58324.665600000008</v>
      </c>
      <c r="CH71" s="141">
        <f t="shared" si="104"/>
        <v>116649.33120000002</v>
      </c>
      <c r="CI71" s="172">
        <f t="shared" si="105"/>
        <v>116649.33120000002</v>
      </c>
      <c r="CJ71" s="19">
        <f t="shared" si="106"/>
        <v>116649.33120000002</v>
      </c>
    </row>
    <row r="72" spans="1:88" s="4" customFormat="1">
      <c r="A72" s="17"/>
      <c r="B72" s="30" t="str">
        <f t="shared" si="93"/>
        <v>Additional Position</v>
      </c>
      <c r="C72" s="223" t="s">
        <v>2</v>
      </c>
      <c r="D72" s="222">
        <v>0</v>
      </c>
      <c r="E72" s="29">
        <f t="shared" si="94"/>
        <v>0</v>
      </c>
      <c r="F72" s="29">
        <f t="shared" si="94"/>
        <v>0</v>
      </c>
      <c r="G72" s="29">
        <f t="shared" si="94"/>
        <v>0</v>
      </c>
      <c r="H72" s="29">
        <f t="shared" si="94"/>
        <v>0</v>
      </c>
      <c r="I72" s="29">
        <f t="shared" si="94"/>
        <v>0</v>
      </c>
      <c r="J72" s="21">
        <f t="shared" ref="J72:U72" si="113">$D72*J8</f>
        <v>0</v>
      </c>
      <c r="K72" s="20">
        <f t="shared" si="113"/>
        <v>0</v>
      </c>
      <c r="L72" s="20">
        <f t="shared" si="113"/>
        <v>0</v>
      </c>
      <c r="M72" s="20">
        <f t="shared" si="113"/>
        <v>0</v>
      </c>
      <c r="N72" s="20">
        <f t="shared" si="113"/>
        <v>0</v>
      </c>
      <c r="O72" s="20">
        <f t="shared" si="113"/>
        <v>0</v>
      </c>
      <c r="P72" s="20">
        <f t="shared" si="113"/>
        <v>0</v>
      </c>
      <c r="Q72" s="20">
        <f t="shared" si="113"/>
        <v>0</v>
      </c>
      <c r="R72" s="20">
        <f t="shared" si="113"/>
        <v>0</v>
      </c>
      <c r="S72" s="20">
        <f t="shared" si="113"/>
        <v>0</v>
      </c>
      <c r="T72" s="20">
        <f t="shared" si="113"/>
        <v>0</v>
      </c>
      <c r="U72" s="20">
        <f t="shared" si="113"/>
        <v>0</v>
      </c>
      <c r="V72" s="24">
        <f t="shared" ref="V72:AG72" si="114">$E72*V8</f>
        <v>0</v>
      </c>
      <c r="W72" s="23">
        <f t="shared" si="114"/>
        <v>0</v>
      </c>
      <c r="X72" s="23">
        <f t="shared" si="114"/>
        <v>0</v>
      </c>
      <c r="Y72" s="23">
        <f t="shared" si="114"/>
        <v>0</v>
      </c>
      <c r="Z72" s="23">
        <f t="shared" si="114"/>
        <v>0</v>
      </c>
      <c r="AA72" s="23">
        <f t="shared" si="114"/>
        <v>0</v>
      </c>
      <c r="AB72" s="23">
        <f t="shared" si="114"/>
        <v>0</v>
      </c>
      <c r="AC72" s="23">
        <f t="shared" si="114"/>
        <v>0</v>
      </c>
      <c r="AD72" s="23">
        <f t="shared" si="114"/>
        <v>0</v>
      </c>
      <c r="AE72" s="23">
        <f t="shared" si="114"/>
        <v>0</v>
      </c>
      <c r="AF72" s="23">
        <f t="shared" si="114"/>
        <v>0</v>
      </c>
      <c r="AG72" s="23">
        <f t="shared" si="114"/>
        <v>0</v>
      </c>
      <c r="AH72" s="120">
        <f t="shared" ref="AH72:AS72" si="115">$F72*AH8</f>
        <v>0</v>
      </c>
      <c r="AI72" s="121">
        <f t="shared" si="115"/>
        <v>0</v>
      </c>
      <c r="AJ72" s="121">
        <f t="shared" si="115"/>
        <v>0</v>
      </c>
      <c r="AK72" s="121">
        <f t="shared" si="115"/>
        <v>0</v>
      </c>
      <c r="AL72" s="121">
        <f t="shared" si="115"/>
        <v>0</v>
      </c>
      <c r="AM72" s="121">
        <f t="shared" si="115"/>
        <v>0</v>
      </c>
      <c r="AN72" s="121">
        <f t="shared" si="115"/>
        <v>0</v>
      </c>
      <c r="AO72" s="121">
        <f t="shared" si="115"/>
        <v>0</v>
      </c>
      <c r="AP72" s="121">
        <f t="shared" si="115"/>
        <v>0</v>
      </c>
      <c r="AQ72" s="121">
        <f t="shared" si="115"/>
        <v>0</v>
      </c>
      <c r="AR72" s="121">
        <f t="shared" si="115"/>
        <v>0</v>
      </c>
      <c r="AS72" s="121">
        <f t="shared" si="115"/>
        <v>0</v>
      </c>
      <c r="AT72" s="150">
        <f t="shared" ref="AT72:BE72" si="116">$F72*AT8</f>
        <v>0</v>
      </c>
      <c r="AU72" s="151">
        <f t="shared" si="116"/>
        <v>0</v>
      </c>
      <c r="AV72" s="151">
        <f t="shared" si="116"/>
        <v>0</v>
      </c>
      <c r="AW72" s="151">
        <f t="shared" si="116"/>
        <v>0</v>
      </c>
      <c r="AX72" s="151">
        <f t="shared" si="116"/>
        <v>0</v>
      </c>
      <c r="AY72" s="151">
        <f t="shared" si="116"/>
        <v>0</v>
      </c>
      <c r="AZ72" s="151">
        <f t="shared" si="116"/>
        <v>0</v>
      </c>
      <c r="BA72" s="151">
        <f t="shared" si="116"/>
        <v>0</v>
      </c>
      <c r="BB72" s="151">
        <f t="shared" si="116"/>
        <v>0</v>
      </c>
      <c r="BC72" s="151">
        <f t="shared" si="116"/>
        <v>0</v>
      </c>
      <c r="BD72" s="151">
        <f t="shared" si="116"/>
        <v>0</v>
      </c>
      <c r="BE72" s="151">
        <f t="shared" si="116"/>
        <v>0</v>
      </c>
      <c r="BF72" s="181">
        <f t="shared" ref="BF72:BQ72" si="117">$F72*BF8</f>
        <v>0</v>
      </c>
      <c r="BG72" s="182">
        <f t="shared" si="117"/>
        <v>0</v>
      </c>
      <c r="BH72" s="182">
        <f t="shared" si="117"/>
        <v>0</v>
      </c>
      <c r="BI72" s="182">
        <f t="shared" si="117"/>
        <v>0</v>
      </c>
      <c r="BJ72" s="182">
        <f t="shared" si="117"/>
        <v>0</v>
      </c>
      <c r="BK72" s="182">
        <f t="shared" si="117"/>
        <v>0</v>
      </c>
      <c r="BL72" s="182">
        <f t="shared" si="117"/>
        <v>0</v>
      </c>
      <c r="BM72" s="182">
        <f t="shared" si="117"/>
        <v>0</v>
      </c>
      <c r="BN72" s="182">
        <f t="shared" si="117"/>
        <v>0</v>
      </c>
      <c r="BO72" s="182">
        <f t="shared" si="117"/>
        <v>0</v>
      </c>
      <c r="BP72" s="182">
        <f t="shared" si="117"/>
        <v>0</v>
      </c>
      <c r="BQ72" s="182">
        <f t="shared" si="117"/>
        <v>0</v>
      </c>
      <c r="BR72" s="21">
        <f t="shared" ref="BR72:CC72" si="118">$F72*BR8</f>
        <v>0</v>
      </c>
      <c r="BS72" s="20">
        <f t="shared" si="118"/>
        <v>0</v>
      </c>
      <c r="BT72" s="20">
        <f t="shared" si="118"/>
        <v>0</v>
      </c>
      <c r="BU72" s="20">
        <f t="shared" si="118"/>
        <v>0</v>
      </c>
      <c r="BV72" s="20">
        <f t="shared" si="118"/>
        <v>0</v>
      </c>
      <c r="BW72" s="20">
        <f t="shared" si="118"/>
        <v>0</v>
      </c>
      <c r="BX72" s="20">
        <f t="shared" si="118"/>
        <v>0</v>
      </c>
      <c r="BY72" s="20">
        <f t="shared" si="118"/>
        <v>0</v>
      </c>
      <c r="BZ72" s="20">
        <f t="shared" si="118"/>
        <v>0</v>
      </c>
      <c r="CA72" s="20">
        <f t="shared" si="118"/>
        <v>0</v>
      </c>
      <c r="CB72" s="20">
        <f t="shared" si="118"/>
        <v>0</v>
      </c>
      <c r="CC72" s="20">
        <f t="shared" si="118"/>
        <v>0</v>
      </c>
      <c r="CE72" s="19">
        <f t="shared" si="101"/>
        <v>0</v>
      </c>
      <c r="CF72" s="22">
        <f t="shared" si="102"/>
        <v>0</v>
      </c>
      <c r="CG72" s="111">
        <f t="shared" si="103"/>
        <v>0</v>
      </c>
      <c r="CH72" s="141">
        <f t="shared" si="104"/>
        <v>0</v>
      </c>
      <c r="CI72" s="172">
        <f t="shared" si="105"/>
        <v>0</v>
      </c>
      <c r="CJ72" s="19">
        <f t="shared" si="106"/>
        <v>0</v>
      </c>
    </row>
    <row r="73" spans="1:88" s="4" customFormat="1">
      <c r="A73" s="17"/>
      <c r="B73" s="30" t="str">
        <f t="shared" si="93"/>
        <v>Additional Position</v>
      </c>
      <c r="C73" s="223" t="s">
        <v>2</v>
      </c>
      <c r="D73" s="222">
        <v>0</v>
      </c>
      <c r="E73" s="29">
        <f t="shared" si="94"/>
        <v>0</v>
      </c>
      <c r="F73" s="29">
        <f t="shared" si="94"/>
        <v>0</v>
      </c>
      <c r="G73" s="29">
        <f t="shared" si="94"/>
        <v>0</v>
      </c>
      <c r="H73" s="29">
        <f t="shared" si="94"/>
        <v>0</v>
      </c>
      <c r="I73" s="29">
        <f t="shared" si="94"/>
        <v>0</v>
      </c>
      <c r="J73" s="21">
        <f t="shared" ref="J73:U73" si="119">$D73*J9</f>
        <v>0</v>
      </c>
      <c r="K73" s="20">
        <f t="shared" si="119"/>
        <v>0</v>
      </c>
      <c r="L73" s="20">
        <f t="shared" si="119"/>
        <v>0</v>
      </c>
      <c r="M73" s="20">
        <f t="shared" si="119"/>
        <v>0</v>
      </c>
      <c r="N73" s="20">
        <f t="shared" si="119"/>
        <v>0</v>
      </c>
      <c r="O73" s="20">
        <f t="shared" si="119"/>
        <v>0</v>
      </c>
      <c r="P73" s="20">
        <f t="shared" si="119"/>
        <v>0</v>
      </c>
      <c r="Q73" s="20">
        <f t="shared" si="119"/>
        <v>0</v>
      </c>
      <c r="R73" s="20">
        <f t="shared" si="119"/>
        <v>0</v>
      </c>
      <c r="S73" s="20">
        <f t="shared" si="119"/>
        <v>0</v>
      </c>
      <c r="T73" s="20">
        <f t="shared" si="119"/>
        <v>0</v>
      </c>
      <c r="U73" s="20">
        <f t="shared" si="119"/>
        <v>0</v>
      </c>
      <c r="V73" s="24">
        <f t="shared" ref="V73:AG73" si="120">$E73*V9</f>
        <v>0</v>
      </c>
      <c r="W73" s="23">
        <f t="shared" si="120"/>
        <v>0</v>
      </c>
      <c r="X73" s="23">
        <f t="shared" si="120"/>
        <v>0</v>
      </c>
      <c r="Y73" s="23">
        <f t="shared" si="120"/>
        <v>0</v>
      </c>
      <c r="Z73" s="23">
        <f t="shared" si="120"/>
        <v>0</v>
      </c>
      <c r="AA73" s="23">
        <f t="shared" si="120"/>
        <v>0</v>
      </c>
      <c r="AB73" s="23">
        <f t="shared" si="120"/>
        <v>0</v>
      </c>
      <c r="AC73" s="23">
        <f t="shared" si="120"/>
        <v>0</v>
      </c>
      <c r="AD73" s="23">
        <f t="shared" si="120"/>
        <v>0</v>
      </c>
      <c r="AE73" s="23">
        <f t="shared" si="120"/>
        <v>0</v>
      </c>
      <c r="AF73" s="23">
        <f t="shared" si="120"/>
        <v>0</v>
      </c>
      <c r="AG73" s="23">
        <f t="shared" si="120"/>
        <v>0</v>
      </c>
      <c r="AH73" s="120">
        <f t="shared" ref="AH73:AS73" si="121">$F73*AH9</f>
        <v>0</v>
      </c>
      <c r="AI73" s="121">
        <f t="shared" si="121"/>
        <v>0</v>
      </c>
      <c r="AJ73" s="121">
        <f t="shared" si="121"/>
        <v>0</v>
      </c>
      <c r="AK73" s="121">
        <f t="shared" si="121"/>
        <v>0</v>
      </c>
      <c r="AL73" s="121">
        <f t="shared" si="121"/>
        <v>0</v>
      </c>
      <c r="AM73" s="121">
        <f t="shared" si="121"/>
        <v>0</v>
      </c>
      <c r="AN73" s="121">
        <f t="shared" si="121"/>
        <v>0</v>
      </c>
      <c r="AO73" s="121">
        <f t="shared" si="121"/>
        <v>0</v>
      </c>
      <c r="AP73" s="121">
        <f t="shared" si="121"/>
        <v>0</v>
      </c>
      <c r="AQ73" s="121">
        <f t="shared" si="121"/>
        <v>0</v>
      </c>
      <c r="AR73" s="121">
        <f t="shared" si="121"/>
        <v>0</v>
      </c>
      <c r="AS73" s="121">
        <f t="shared" si="121"/>
        <v>0</v>
      </c>
      <c r="AT73" s="150">
        <f t="shared" ref="AT73:BE73" si="122">$F73*AT9</f>
        <v>0</v>
      </c>
      <c r="AU73" s="151">
        <f t="shared" si="122"/>
        <v>0</v>
      </c>
      <c r="AV73" s="151">
        <f t="shared" si="122"/>
        <v>0</v>
      </c>
      <c r="AW73" s="151">
        <f t="shared" si="122"/>
        <v>0</v>
      </c>
      <c r="AX73" s="151">
        <f t="shared" si="122"/>
        <v>0</v>
      </c>
      <c r="AY73" s="151">
        <f t="shared" si="122"/>
        <v>0</v>
      </c>
      <c r="AZ73" s="151">
        <f t="shared" si="122"/>
        <v>0</v>
      </c>
      <c r="BA73" s="151">
        <f t="shared" si="122"/>
        <v>0</v>
      </c>
      <c r="BB73" s="151">
        <f t="shared" si="122"/>
        <v>0</v>
      </c>
      <c r="BC73" s="151">
        <f t="shared" si="122"/>
        <v>0</v>
      </c>
      <c r="BD73" s="151">
        <f t="shared" si="122"/>
        <v>0</v>
      </c>
      <c r="BE73" s="151">
        <f t="shared" si="122"/>
        <v>0</v>
      </c>
      <c r="BF73" s="181">
        <f t="shared" ref="BF73:BQ73" si="123">$F73*BF9</f>
        <v>0</v>
      </c>
      <c r="BG73" s="182">
        <f t="shared" si="123"/>
        <v>0</v>
      </c>
      <c r="BH73" s="182">
        <f t="shared" si="123"/>
        <v>0</v>
      </c>
      <c r="BI73" s="182">
        <f t="shared" si="123"/>
        <v>0</v>
      </c>
      <c r="BJ73" s="182">
        <f t="shared" si="123"/>
        <v>0</v>
      </c>
      <c r="BK73" s="182">
        <f t="shared" si="123"/>
        <v>0</v>
      </c>
      <c r="BL73" s="182">
        <f t="shared" si="123"/>
        <v>0</v>
      </c>
      <c r="BM73" s="182">
        <f t="shared" si="123"/>
        <v>0</v>
      </c>
      <c r="BN73" s="182">
        <f t="shared" si="123"/>
        <v>0</v>
      </c>
      <c r="BO73" s="182">
        <f t="shared" si="123"/>
        <v>0</v>
      </c>
      <c r="BP73" s="182">
        <f t="shared" si="123"/>
        <v>0</v>
      </c>
      <c r="BQ73" s="182">
        <f t="shared" si="123"/>
        <v>0</v>
      </c>
      <c r="BR73" s="21">
        <f t="shared" ref="BR73:CC73" si="124">$F73*BR9</f>
        <v>0</v>
      </c>
      <c r="BS73" s="20">
        <f t="shared" si="124"/>
        <v>0</v>
      </c>
      <c r="BT73" s="20">
        <f t="shared" si="124"/>
        <v>0</v>
      </c>
      <c r="BU73" s="20">
        <f t="shared" si="124"/>
        <v>0</v>
      </c>
      <c r="BV73" s="20">
        <f t="shared" si="124"/>
        <v>0</v>
      </c>
      <c r="BW73" s="20">
        <f t="shared" si="124"/>
        <v>0</v>
      </c>
      <c r="BX73" s="20">
        <f t="shared" si="124"/>
        <v>0</v>
      </c>
      <c r="BY73" s="20">
        <f t="shared" si="124"/>
        <v>0</v>
      </c>
      <c r="BZ73" s="20">
        <f t="shared" si="124"/>
        <v>0</v>
      </c>
      <c r="CA73" s="20">
        <f t="shared" si="124"/>
        <v>0</v>
      </c>
      <c r="CB73" s="20">
        <f t="shared" si="124"/>
        <v>0</v>
      </c>
      <c r="CC73" s="20">
        <f t="shared" si="124"/>
        <v>0</v>
      </c>
      <c r="CE73" s="19">
        <f t="shared" si="101"/>
        <v>0</v>
      </c>
      <c r="CF73" s="22">
        <f t="shared" si="102"/>
        <v>0</v>
      </c>
      <c r="CG73" s="111">
        <f t="shared" si="103"/>
        <v>0</v>
      </c>
      <c r="CH73" s="141">
        <f t="shared" si="104"/>
        <v>0</v>
      </c>
      <c r="CI73" s="172">
        <f t="shared" si="105"/>
        <v>0</v>
      </c>
      <c r="CJ73" s="19">
        <f t="shared" si="106"/>
        <v>0</v>
      </c>
    </row>
    <row r="74" spans="1:88" s="4" customFormat="1">
      <c r="A74" s="17"/>
      <c r="B74" s="30" t="str">
        <f t="shared" si="93"/>
        <v>Additional Position</v>
      </c>
      <c r="C74" s="223" t="s">
        <v>2</v>
      </c>
      <c r="D74" s="222">
        <v>0</v>
      </c>
      <c r="E74" s="29">
        <f t="shared" si="94"/>
        <v>0</v>
      </c>
      <c r="F74" s="29">
        <f t="shared" si="94"/>
        <v>0</v>
      </c>
      <c r="G74" s="29">
        <f t="shared" si="94"/>
        <v>0</v>
      </c>
      <c r="H74" s="29">
        <f t="shared" si="94"/>
        <v>0</v>
      </c>
      <c r="I74" s="29">
        <f t="shared" si="94"/>
        <v>0</v>
      </c>
      <c r="J74" s="21">
        <f t="shared" ref="J74:U74" si="125">$D74*J10</f>
        <v>0</v>
      </c>
      <c r="K74" s="20">
        <f t="shared" si="125"/>
        <v>0</v>
      </c>
      <c r="L74" s="20">
        <f t="shared" si="125"/>
        <v>0</v>
      </c>
      <c r="M74" s="20">
        <f t="shared" si="125"/>
        <v>0</v>
      </c>
      <c r="N74" s="20">
        <f t="shared" si="125"/>
        <v>0</v>
      </c>
      <c r="O74" s="20">
        <f t="shared" si="125"/>
        <v>0</v>
      </c>
      <c r="P74" s="20">
        <f t="shared" si="125"/>
        <v>0</v>
      </c>
      <c r="Q74" s="20">
        <f t="shared" si="125"/>
        <v>0</v>
      </c>
      <c r="R74" s="20">
        <f t="shared" si="125"/>
        <v>0</v>
      </c>
      <c r="S74" s="20">
        <f t="shared" si="125"/>
        <v>0</v>
      </c>
      <c r="T74" s="20">
        <f t="shared" si="125"/>
        <v>0</v>
      </c>
      <c r="U74" s="20">
        <f t="shared" si="125"/>
        <v>0</v>
      </c>
      <c r="V74" s="24">
        <f t="shared" ref="V74:AG74" si="126">$E74*V10</f>
        <v>0</v>
      </c>
      <c r="W74" s="23">
        <f t="shared" si="126"/>
        <v>0</v>
      </c>
      <c r="X74" s="23">
        <f t="shared" si="126"/>
        <v>0</v>
      </c>
      <c r="Y74" s="23">
        <f t="shared" si="126"/>
        <v>0</v>
      </c>
      <c r="Z74" s="23">
        <f t="shared" si="126"/>
        <v>0</v>
      </c>
      <c r="AA74" s="23">
        <f t="shared" si="126"/>
        <v>0</v>
      </c>
      <c r="AB74" s="23">
        <f t="shared" si="126"/>
        <v>0</v>
      </c>
      <c r="AC74" s="23">
        <f t="shared" si="126"/>
        <v>0</v>
      </c>
      <c r="AD74" s="23">
        <f t="shared" si="126"/>
        <v>0</v>
      </c>
      <c r="AE74" s="23">
        <f t="shared" si="126"/>
        <v>0</v>
      </c>
      <c r="AF74" s="23">
        <f t="shared" si="126"/>
        <v>0</v>
      </c>
      <c r="AG74" s="23">
        <f t="shared" si="126"/>
        <v>0</v>
      </c>
      <c r="AH74" s="120">
        <f t="shared" ref="AH74:AS74" si="127">$F74*AH10</f>
        <v>0</v>
      </c>
      <c r="AI74" s="121">
        <f t="shared" si="127"/>
        <v>0</v>
      </c>
      <c r="AJ74" s="121">
        <f t="shared" si="127"/>
        <v>0</v>
      </c>
      <c r="AK74" s="121">
        <f t="shared" si="127"/>
        <v>0</v>
      </c>
      <c r="AL74" s="121">
        <f t="shared" si="127"/>
        <v>0</v>
      </c>
      <c r="AM74" s="121">
        <f t="shared" si="127"/>
        <v>0</v>
      </c>
      <c r="AN74" s="121">
        <f t="shared" si="127"/>
        <v>0</v>
      </c>
      <c r="AO74" s="121">
        <f t="shared" si="127"/>
        <v>0</v>
      </c>
      <c r="AP74" s="121">
        <f t="shared" si="127"/>
        <v>0</v>
      </c>
      <c r="AQ74" s="121">
        <f t="shared" si="127"/>
        <v>0</v>
      </c>
      <c r="AR74" s="121">
        <f t="shared" si="127"/>
        <v>0</v>
      </c>
      <c r="AS74" s="121">
        <f t="shared" si="127"/>
        <v>0</v>
      </c>
      <c r="AT74" s="150">
        <f t="shared" ref="AT74:BE74" si="128">$F74*AT10</f>
        <v>0</v>
      </c>
      <c r="AU74" s="151">
        <f t="shared" si="128"/>
        <v>0</v>
      </c>
      <c r="AV74" s="151">
        <f t="shared" si="128"/>
        <v>0</v>
      </c>
      <c r="AW74" s="151">
        <f t="shared" si="128"/>
        <v>0</v>
      </c>
      <c r="AX74" s="151">
        <f t="shared" si="128"/>
        <v>0</v>
      </c>
      <c r="AY74" s="151">
        <f t="shared" si="128"/>
        <v>0</v>
      </c>
      <c r="AZ74" s="151">
        <f t="shared" si="128"/>
        <v>0</v>
      </c>
      <c r="BA74" s="151">
        <f t="shared" si="128"/>
        <v>0</v>
      </c>
      <c r="BB74" s="151">
        <f t="shared" si="128"/>
        <v>0</v>
      </c>
      <c r="BC74" s="151">
        <f t="shared" si="128"/>
        <v>0</v>
      </c>
      <c r="BD74" s="151">
        <f t="shared" si="128"/>
        <v>0</v>
      </c>
      <c r="BE74" s="151">
        <f t="shared" si="128"/>
        <v>0</v>
      </c>
      <c r="BF74" s="181">
        <f t="shared" ref="BF74:BQ74" si="129">$F74*BF10</f>
        <v>0</v>
      </c>
      <c r="BG74" s="182">
        <f t="shared" si="129"/>
        <v>0</v>
      </c>
      <c r="BH74" s="182">
        <f t="shared" si="129"/>
        <v>0</v>
      </c>
      <c r="BI74" s="182">
        <f t="shared" si="129"/>
        <v>0</v>
      </c>
      <c r="BJ74" s="182">
        <f t="shared" si="129"/>
        <v>0</v>
      </c>
      <c r="BK74" s="182">
        <f t="shared" si="129"/>
        <v>0</v>
      </c>
      <c r="BL74" s="182">
        <f t="shared" si="129"/>
        <v>0</v>
      </c>
      <c r="BM74" s="182">
        <f t="shared" si="129"/>
        <v>0</v>
      </c>
      <c r="BN74" s="182">
        <f t="shared" si="129"/>
        <v>0</v>
      </c>
      <c r="BO74" s="182">
        <f t="shared" si="129"/>
        <v>0</v>
      </c>
      <c r="BP74" s="182">
        <f t="shared" si="129"/>
        <v>0</v>
      </c>
      <c r="BQ74" s="182">
        <f t="shared" si="129"/>
        <v>0</v>
      </c>
      <c r="BR74" s="21">
        <f t="shared" ref="BR74:CC74" si="130">$F74*BR10</f>
        <v>0</v>
      </c>
      <c r="BS74" s="20">
        <f t="shared" si="130"/>
        <v>0</v>
      </c>
      <c r="BT74" s="20">
        <f t="shared" si="130"/>
        <v>0</v>
      </c>
      <c r="BU74" s="20">
        <f t="shared" si="130"/>
        <v>0</v>
      </c>
      <c r="BV74" s="20">
        <f t="shared" si="130"/>
        <v>0</v>
      </c>
      <c r="BW74" s="20">
        <f t="shared" si="130"/>
        <v>0</v>
      </c>
      <c r="BX74" s="20">
        <f t="shared" si="130"/>
        <v>0</v>
      </c>
      <c r="BY74" s="20">
        <f t="shared" si="130"/>
        <v>0</v>
      </c>
      <c r="BZ74" s="20">
        <f t="shared" si="130"/>
        <v>0</v>
      </c>
      <c r="CA74" s="20">
        <f t="shared" si="130"/>
        <v>0</v>
      </c>
      <c r="CB74" s="20">
        <f t="shared" si="130"/>
        <v>0</v>
      </c>
      <c r="CC74" s="20">
        <f t="shared" si="130"/>
        <v>0</v>
      </c>
      <c r="CE74" s="19">
        <f t="shared" si="101"/>
        <v>0</v>
      </c>
      <c r="CF74" s="22">
        <f t="shared" si="102"/>
        <v>0</v>
      </c>
      <c r="CG74" s="111">
        <f t="shared" si="103"/>
        <v>0</v>
      </c>
      <c r="CH74" s="141">
        <f t="shared" si="104"/>
        <v>0</v>
      </c>
      <c r="CI74" s="172">
        <f t="shared" si="105"/>
        <v>0</v>
      </c>
      <c r="CJ74" s="19">
        <f t="shared" si="106"/>
        <v>0</v>
      </c>
    </row>
    <row r="75" spans="1:88" s="4" customFormat="1">
      <c r="A75" s="17"/>
      <c r="B75" s="30" t="str">
        <f t="shared" si="93"/>
        <v>Additional Position</v>
      </c>
      <c r="C75" s="223" t="s">
        <v>2</v>
      </c>
      <c r="D75" s="222">
        <v>0</v>
      </c>
      <c r="E75" s="29">
        <f t="shared" si="94"/>
        <v>0</v>
      </c>
      <c r="F75" s="29">
        <f t="shared" si="94"/>
        <v>0</v>
      </c>
      <c r="G75" s="29">
        <f t="shared" si="94"/>
        <v>0</v>
      </c>
      <c r="H75" s="29">
        <f t="shared" si="94"/>
        <v>0</v>
      </c>
      <c r="I75" s="29">
        <f t="shared" si="94"/>
        <v>0</v>
      </c>
      <c r="J75" s="21">
        <f t="shared" ref="J75:U75" si="131">$D75*J11</f>
        <v>0</v>
      </c>
      <c r="K75" s="20">
        <f t="shared" si="131"/>
        <v>0</v>
      </c>
      <c r="L75" s="20">
        <f t="shared" si="131"/>
        <v>0</v>
      </c>
      <c r="M75" s="20">
        <f t="shared" si="131"/>
        <v>0</v>
      </c>
      <c r="N75" s="20">
        <f t="shared" si="131"/>
        <v>0</v>
      </c>
      <c r="O75" s="20">
        <f t="shared" si="131"/>
        <v>0</v>
      </c>
      <c r="P75" s="20">
        <f t="shared" si="131"/>
        <v>0</v>
      </c>
      <c r="Q75" s="20">
        <f t="shared" si="131"/>
        <v>0</v>
      </c>
      <c r="R75" s="20">
        <f t="shared" si="131"/>
        <v>0</v>
      </c>
      <c r="S75" s="20">
        <f t="shared" si="131"/>
        <v>0</v>
      </c>
      <c r="T75" s="20">
        <f t="shared" si="131"/>
        <v>0</v>
      </c>
      <c r="U75" s="20">
        <f t="shared" si="131"/>
        <v>0</v>
      </c>
      <c r="V75" s="24">
        <f t="shared" ref="V75:AG75" si="132">$E75*V11</f>
        <v>0</v>
      </c>
      <c r="W75" s="23">
        <f t="shared" si="132"/>
        <v>0</v>
      </c>
      <c r="X75" s="23">
        <f t="shared" si="132"/>
        <v>0</v>
      </c>
      <c r="Y75" s="23">
        <f t="shared" si="132"/>
        <v>0</v>
      </c>
      <c r="Z75" s="23">
        <f t="shared" si="132"/>
        <v>0</v>
      </c>
      <c r="AA75" s="23">
        <f t="shared" si="132"/>
        <v>0</v>
      </c>
      <c r="AB75" s="23">
        <f t="shared" si="132"/>
        <v>0</v>
      </c>
      <c r="AC75" s="23">
        <f t="shared" si="132"/>
        <v>0</v>
      </c>
      <c r="AD75" s="23">
        <f t="shared" si="132"/>
        <v>0</v>
      </c>
      <c r="AE75" s="23">
        <f t="shared" si="132"/>
        <v>0</v>
      </c>
      <c r="AF75" s="23">
        <f t="shared" si="132"/>
        <v>0</v>
      </c>
      <c r="AG75" s="23">
        <f t="shared" si="132"/>
        <v>0</v>
      </c>
      <c r="AH75" s="120">
        <f t="shared" ref="AH75:AS75" si="133">$F75*AH11</f>
        <v>0</v>
      </c>
      <c r="AI75" s="121">
        <f t="shared" si="133"/>
        <v>0</v>
      </c>
      <c r="AJ75" s="121">
        <f t="shared" si="133"/>
        <v>0</v>
      </c>
      <c r="AK75" s="121">
        <f t="shared" si="133"/>
        <v>0</v>
      </c>
      <c r="AL75" s="121">
        <f t="shared" si="133"/>
        <v>0</v>
      </c>
      <c r="AM75" s="121">
        <f t="shared" si="133"/>
        <v>0</v>
      </c>
      <c r="AN75" s="121">
        <f t="shared" si="133"/>
        <v>0</v>
      </c>
      <c r="AO75" s="121">
        <f t="shared" si="133"/>
        <v>0</v>
      </c>
      <c r="AP75" s="121">
        <f t="shared" si="133"/>
        <v>0</v>
      </c>
      <c r="AQ75" s="121">
        <f t="shared" si="133"/>
        <v>0</v>
      </c>
      <c r="AR75" s="121">
        <f t="shared" si="133"/>
        <v>0</v>
      </c>
      <c r="AS75" s="121">
        <f t="shared" si="133"/>
        <v>0</v>
      </c>
      <c r="AT75" s="150">
        <f t="shared" ref="AT75:BE75" si="134">$F75*AT11</f>
        <v>0</v>
      </c>
      <c r="AU75" s="151">
        <f t="shared" si="134"/>
        <v>0</v>
      </c>
      <c r="AV75" s="151">
        <f t="shared" si="134"/>
        <v>0</v>
      </c>
      <c r="AW75" s="151">
        <f t="shared" si="134"/>
        <v>0</v>
      </c>
      <c r="AX75" s="151">
        <f t="shared" si="134"/>
        <v>0</v>
      </c>
      <c r="AY75" s="151">
        <f t="shared" si="134"/>
        <v>0</v>
      </c>
      <c r="AZ75" s="151">
        <f t="shared" si="134"/>
        <v>0</v>
      </c>
      <c r="BA75" s="151">
        <f t="shared" si="134"/>
        <v>0</v>
      </c>
      <c r="BB75" s="151">
        <f t="shared" si="134"/>
        <v>0</v>
      </c>
      <c r="BC75" s="151">
        <f t="shared" si="134"/>
        <v>0</v>
      </c>
      <c r="BD75" s="151">
        <f t="shared" si="134"/>
        <v>0</v>
      </c>
      <c r="BE75" s="151">
        <f t="shared" si="134"/>
        <v>0</v>
      </c>
      <c r="BF75" s="181">
        <f t="shared" ref="BF75:BQ75" si="135">$F75*BF11</f>
        <v>0</v>
      </c>
      <c r="BG75" s="182">
        <f t="shared" si="135"/>
        <v>0</v>
      </c>
      <c r="BH75" s="182">
        <f t="shared" si="135"/>
        <v>0</v>
      </c>
      <c r="BI75" s="182">
        <f t="shared" si="135"/>
        <v>0</v>
      </c>
      <c r="BJ75" s="182">
        <f t="shared" si="135"/>
        <v>0</v>
      </c>
      <c r="BK75" s="182">
        <f t="shared" si="135"/>
        <v>0</v>
      </c>
      <c r="BL75" s="182">
        <f t="shared" si="135"/>
        <v>0</v>
      </c>
      <c r="BM75" s="182">
        <f t="shared" si="135"/>
        <v>0</v>
      </c>
      <c r="BN75" s="182">
        <f t="shared" si="135"/>
        <v>0</v>
      </c>
      <c r="BO75" s="182">
        <f t="shared" si="135"/>
        <v>0</v>
      </c>
      <c r="BP75" s="182">
        <f t="shared" si="135"/>
        <v>0</v>
      </c>
      <c r="BQ75" s="182">
        <f t="shared" si="135"/>
        <v>0</v>
      </c>
      <c r="BR75" s="21">
        <f t="shared" ref="BR75:CC75" si="136">$F75*BR11</f>
        <v>0</v>
      </c>
      <c r="BS75" s="20">
        <f t="shared" si="136"/>
        <v>0</v>
      </c>
      <c r="BT75" s="20">
        <f t="shared" si="136"/>
        <v>0</v>
      </c>
      <c r="BU75" s="20">
        <f t="shared" si="136"/>
        <v>0</v>
      </c>
      <c r="BV75" s="20">
        <f t="shared" si="136"/>
        <v>0</v>
      </c>
      <c r="BW75" s="20">
        <f t="shared" si="136"/>
        <v>0</v>
      </c>
      <c r="BX75" s="20">
        <f t="shared" si="136"/>
        <v>0</v>
      </c>
      <c r="BY75" s="20">
        <f t="shared" si="136"/>
        <v>0</v>
      </c>
      <c r="BZ75" s="20">
        <f t="shared" si="136"/>
        <v>0</v>
      </c>
      <c r="CA75" s="20">
        <f t="shared" si="136"/>
        <v>0</v>
      </c>
      <c r="CB75" s="20">
        <f t="shared" si="136"/>
        <v>0</v>
      </c>
      <c r="CC75" s="20">
        <f t="shared" si="136"/>
        <v>0</v>
      </c>
      <c r="CE75" s="19">
        <f t="shared" si="101"/>
        <v>0</v>
      </c>
      <c r="CF75" s="22">
        <f t="shared" si="102"/>
        <v>0</v>
      </c>
      <c r="CG75" s="111">
        <f t="shared" si="103"/>
        <v>0</v>
      </c>
      <c r="CH75" s="141">
        <f t="shared" si="104"/>
        <v>0</v>
      </c>
      <c r="CI75" s="172">
        <f t="shared" si="105"/>
        <v>0</v>
      </c>
      <c r="CJ75" s="19">
        <f t="shared" si="106"/>
        <v>0</v>
      </c>
    </row>
    <row r="76" spans="1:88" s="4" customFormat="1">
      <c r="A76" s="17"/>
      <c r="B76" s="30" t="str">
        <f t="shared" si="93"/>
        <v>Additional Position</v>
      </c>
      <c r="C76" s="223" t="s">
        <v>2</v>
      </c>
      <c r="D76" s="222">
        <v>0</v>
      </c>
      <c r="E76" s="29">
        <f t="shared" si="94"/>
        <v>0</v>
      </c>
      <c r="F76" s="29">
        <f t="shared" si="94"/>
        <v>0</v>
      </c>
      <c r="G76" s="29">
        <f t="shared" si="94"/>
        <v>0</v>
      </c>
      <c r="H76" s="29">
        <f t="shared" si="94"/>
        <v>0</v>
      </c>
      <c r="I76" s="29">
        <f t="shared" si="94"/>
        <v>0</v>
      </c>
      <c r="J76" s="21">
        <f t="shared" ref="J76:U76" si="137">$D76*J12</f>
        <v>0</v>
      </c>
      <c r="K76" s="20">
        <f t="shared" si="137"/>
        <v>0</v>
      </c>
      <c r="L76" s="20">
        <f t="shared" si="137"/>
        <v>0</v>
      </c>
      <c r="M76" s="20">
        <f t="shared" si="137"/>
        <v>0</v>
      </c>
      <c r="N76" s="20">
        <f t="shared" si="137"/>
        <v>0</v>
      </c>
      <c r="O76" s="20">
        <f t="shared" si="137"/>
        <v>0</v>
      </c>
      <c r="P76" s="20">
        <f t="shared" si="137"/>
        <v>0</v>
      </c>
      <c r="Q76" s="20">
        <f t="shared" si="137"/>
        <v>0</v>
      </c>
      <c r="R76" s="20">
        <f t="shared" si="137"/>
        <v>0</v>
      </c>
      <c r="S76" s="20">
        <f t="shared" si="137"/>
        <v>0</v>
      </c>
      <c r="T76" s="20">
        <f t="shared" si="137"/>
        <v>0</v>
      </c>
      <c r="U76" s="20">
        <f t="shared" si="137"/>
        <v>0</v>
      </c>
      <c r="V76" s="24">
        <f t="shared" ref="V76:AG76" si="138">$E76*V12</f>
        <v>0</v>
      </c>
      <c r="W76" s="23">
        <f t="shared" si="138"/>
        <v>0</v>
      </c>
      <c r="X76" s="23">
        <f t="shared" si="138"/>
        <v>0</v>
      </c>
      <c r="Y76" s="23">
        <f t="shared" si="138"/>
        <v>0</v>
      </c>
      <c r="Z76" s="23">
        <f t="shared" si="138"/>
        <v>0</v>
      </c>
      <c r="AA76" s="23">
        <f t="shared" si="138"/>
        <v>0</v>
      </c>
      <c r="AB76" s="23">
        <f t="shared" si="138"/>
        <v>0</v>
      </c>
      <c r="AC76" s="23">
        <f t="shared" si="138"/>
        <v>0</v>
      </c>
      <c r="AD76" s="23">
        <f t="shared" si="138"/>
        <v>0</v>
      </c>
      <c r="AE76" s="23">
        <f t="shared" si="138"/>
        <v>0</v>
      </c>
      <c r="AF76" s="23">
        <f t="shared" si="138"/>
        <v>0</v>
      </c>
      <c r="AG76" s="23">
        <f t="shared" si="138"/>
        <v>0</v>
      </c>
      <c r="AH76" s="120">
        <f t="shared" ref="AH76:AS76" si="139">$F76*AH12</f>
        <v>0</v>
      </c>
      <c r="AI76" s="121">
        <f t="shared" si="139"/>
        <v>0</v>
      </c>
      <c r="AJ76" s="121">
        <f t="shared" si="139"/>
        <v>0</v>
      </c>
      <c r="AK76" s="121">
        <f t="shared" si="139"/>
        <v>0</v>
      </c>
      <c r="AL76" s="121">
        <f t="shared" si="139"/>
        <v>0</v>
      </c>
      <c r="AM76" s="121">
        <f t="shared" si="139"/>
        <v>0</v>
      </c>
      <c r="AN76" s="121">
        <f t="shared" si="139"/>
        <v>0</v>
      </c>
      <c r="AO76" s="121">
        <f t="shared" si="139"/>
        <v>0</v>
      </c>
      <c r="AP76" s="121">
        <f t="shared" si="139"/>
        <v>0</v>
      </c>
      <c r="AQ76" s="121">
        <f t="shared" si="139"/>
        <v>0</v>
      </c>
      <c r="AR76" s="121">
        <f t="shared" si="139"/>
        <v>0</v>
      </c>
      <c r="AS76" s="121">
        <f t="shared" si="139"/>
        <v>0</v>
      </c>
      <c r="AT76" s="150">
        <f t="shared" ref="AT76:BE76" si="140">$F76*AT12</f>
        <v>0</v>
      </c>
      <c r="AU76" s="151">
        <f t="shared" si="140"/>
        <v>0</v>
      </c>
      <c r="AV76" s="151">
        <f t="shared" si="140"/>
        <v>0</v>
      </c>
      <c r="AW76" s="151">
        <f t="shared" si="140"/>
        <v>0</v>
      </c>
      <c r="AX76" s="151">
        <f t="shared" si="140"/>
        <v>0</v>
      </c>
      <c r="AY76" s="151">
        <f t="shared" si="140"/>
        <v>0</v>
      </c>
      <c r="AZ76" s="151">
        <f t="shared" si="140"/>
        <v>0</v>
      </c>
      <c r="BA76" s="151">
        <f t="shared" si="140"/>
        <v>0</v>
      </c>
      <c r="BB76" s="151">
        <f t="shared" si="140"/>
        <v>0</v>
      </c>
      <c r="BC76" s="151">
        <f t="shared" si="140"/>
        <v>0</v>
      </c>
      <c r="BD76" s="151">
        <f t="shared" si="140"/>
        <v>0</v>
      </c>
      <c r="BE76" s="151">
        <f t="shared" si="140"/>
        <v>0</v>
      </c>
      <c r="BF76" s="181">
        <f t="shared" ref="BF76:BQ76" si="141">$F76*BF12</f>
        <v>0</v>
      </c>
      <c r="BG76" s="182">
        <f t="shared" si="141"/>
        <v>0</v>
      </c>
      <c r="BH76" s="182">
        <f t="shared" si="141"/>
        <v>0</v>
      </c>
      <c r="BI76" s="182">
        <f t="shared" si="141"/>
        <v>0</v>
      </c>
      <c r="BJ76" s="182">
        <f t="shared" si="141"/>
        <v>0</v>
      </c>
      <c r="BK76" s="182">
        <f t="shared" si="141"/>
        <v>0</v>
      </c>
      <c r="BL76" s="182">
        <f t="shared" si="141"/>
        <v>0</v>
      </c>
      <c r="BM76" s="182">
        <f t="shared" si="141"/>
        <v>0</v>
      </c>
      <c r="BN76" s="182">
        <f t="shared" si="141"/>
        <v>0</v>
      </c>
      <c r="BO76" s="182">
        <f t="shared" si="141"/>
        <v>0</v>
      </c>
      <c r="BP76" s="182">
        <f t="shared" si="141"/>
        <v>0</v>
      </c>
      <c r="BQ76" s="182">
        <f t="shared" si="141"/>
        <v>0</v>
      </c>
      <c r="BR76" s="21">
        <f t="shared" ref="BR76:CC76" si="142">$F76*BR12</f>
        <v>0</v>
      </c>
      <c r="BS76" s="20">
        <f t="shared" si="142"/>
        <v>0</v>
      </c>
      <c r="BT76" s="20">
        <f t="shared" si="142"/>
        <v>0</v>
      </c>
      <c r="BU76" s="20">
        <f t="shared" si="142"/>
        <v>0</v>
      </c>
      <c r="BV76" s="20">
        <f t="shared" si="142"/>
        <v>0</v>
      </c>
      <c r="BW76" s="20">
        <f t="shared" si="142"/>
        <v>0</v>
      </c>
      <c r="BX76" s="20">
        <f t="shared" si="142"/>
        <v>0</v>
      </c>
      <c r="BY76" s="20">
        <f t="shared" si="142"/>
        <v>0</v>
      </c>
      <c r="BZ76" s="20">
        <f t="shared" si="142"/>
        <v>0</v>
      </c>
      <c r="CA76" s="20">
        <f t="shared" si="142"/>
        <v>0</v>
      </c>
      <c r="CB76" s="20">
        <f t="shared" si="142"/>
        <v>0</v>
      </c>
      <c r="CC76" s="20">
        <f t="shared" si="142"/>
        <v>0</v>
      </c>
      <c r="CE76" s="19">
        <f t="shared" si="101"/>
        <v>0</v>
      </c>
      <c r="CF76" s="22">
        <f t="shared" si="102"/>
        <v>0</v>
      </c>
      <c r="CG76" s="111">
        <f t="shared" si="103"/>
        <v>0</v>
      </c>
      <c r="CH76" s="141">
        <f t="shared" si="104"/>
        <v>0</v>
      </c>
      <c r="CI76" s="172">
        <f t="shared" si="105"/>
        <v>0</v>
      </c>
      <c r="CJ76" s="19">
        <f t="shared" si="106"/>
        <v>0</v>
      </c>
    </row>
    <row r="77" spans="1:88" s="4" customFormat="1">
      <c r="A77" s="17"/>
      <c r="B77" s="38" t="s">
        <v>7</v>
      </c>
      <c r="C77" s="221"/>
      <c r="D77" s="14"/>
      <c r="E77" s="28"/>
      <c r="F77" s="28"/>
      <c r="G77" s="28"/>
      <c r="H77" s="28"/>
      <c r="I77" s="28"/>
      <c r="J77" s="10">
        <f t="shared" ref="J77:U77" si="143">SUM(J70:J76)</f>
        <v>0</v>
      </c>
      <c r="K77" s="9">
        <f t="shared" si="143"/>
        <v>0</v>
      </c>
      <c r="L77" s="9">
        <f t="shared" si="143"/>
        <v>0</v>
      </c>
      <c r="M77" s="9">
        <f t="shared" si="143"/>
        <v>0</v>
      </c>
      <c r="N77" s="9">
        <f t="shared" si="143"/>
        <v>0</v>
      </c>
      <c r="O77" s="9">
        <f t="shared" si="143"/>
        <v>0</v>
      </c>
      <c r="P77" s="9">
        <f t="shared" si="143"/>
        <v>0</v>
      </c>
      <c r="Q77" s="9">
        <f t="shared" si="143"/>
        <v>29166</v>
      </c>
      <c r="R77" s="9">
        <f t="shared" si="143"/>
        <v>29166</v>
      </c>
      <c r="S77" s="9">
        <f t="shared" si="143"/>
        <v>29166</v>
      </c>
      <c r="T77" s="9">
        <f t="shared" si="143"/>
        <v>29166</v>
      </c>
      <c r="U77" s="9">
        <f t="shared" si="143"/>
        <v>29166</v>
      </c>
      <c r="V77" s="13">
        <f t="shared" ref="V77:AG77" si="144">SUM(V70:V76)</f>
        <v>35999.64</v>
      </c>
      <c r="W77" s="12">
        <f t="shared" si="144"/>
        <v>35999.64</v>
      </c>
      <c r="X77" s="12">
        <f t="shared" si="144"/>
        <v>51749.280000000006</v>
      </c>
      <c r="Y77" s="12">
        <f t="shared" si="144"/>
        <v>51749.280000000006</v>
      </c>
      <c r="Z77" s="12">
        <f t="shared" si="144"/>
        <v>51749.280000000006</v>
      </c>
      <c r="AA77" s="12">
        <f t="shared" si="144"/>
        <v>51749.280000000006</v>
      </c>
      <c r="AB77" s="12">
        <f t="shared" si="144"/>
        <v>51749.280000000006</v>
      </c>
      <c r="AC77" s="12">
        <f t="shared" si="144"/>
        <v>51749.280000000006</v>
      </c>
      <c r="AD77" s="12">
        <f t="shared" si="144"/>
        <v>51749.280000000006</v>
      </c>
      <c r="AE77" s="12">
        <f t="shared" si="144"/>
        <v>51749.280000000006</v>
      </c>
      <c r="AF77" s="12">
        <f t="shared" si="144"/>
        <v>51749.280000000006</v>
      </c>
      <c r="AG77" s="12">
        <f t="shared" si="144"/>
        <v>51749.280000000006</v>
      </c>
      <c r="AH77" s="114">
        <f t="shared" ref="AH77:AS77" si="145">SUM(AH70:AH76)</f>
        <v>55889.222400000013</v>
      </c>
      <c r="AI77" s="115">
        <f t="shared" si="145"/>
        <v>55889.222400000013</v>
      </c>
      <c r="AJ77" s="115">
        <f t="shared" si="145"/>
        <v>89908.444800000012</v>
      </c>
      <c r="AK77" s="115">
        <f t="shared" si="145"/>
        <v>89908.444800000012</v>
      </c>
      <c r="AL77" s="115">
        <f t="shared" si="145"/>
        <v>89908.444800000012</v>
      </c>
      <c r="AM77" s="115">
        <f t="shared" si="145"/>
        <v>89908.444800000012</v>
      </c>
      <c r="AN77" s="115">
        <f t="shared" si="145"/>
        <v>89908.444800000012</v>
      </c>
      <c r="AO77" s="115">
        <f t="shared" si="145"/>
        <v>89908.444800000012</v>
      </c>
      <c r="AP77" s="115">
        <f t="shared" si="145"/>
        <v>89908.444800000012</v>
      </c>
      <c r="AQ77" s="115">
        <f t="shared" si="145"/>
        <v>89908.444800000012</v>
      </c>
      <c r="AR77" s="115">
        <f t="shared" si="145"/>
        <v>89908.444800000012</v>
      </c>
      <c r="AS77" s="115">
        <f t="shared" si="145"/>
        <v>89908.444800000012</v>
      </c>
      <c r="AT77" s="144">
        <f t="shared" ref="AT77:BE77" si="146">SUM(AT70:AT76)</f>
        <v>60749.611200000014</v>
      </c>
      <c r="AU77" s="145">
        <f t="shared" si="146"/>
        <v>60749.611200000014</v>
      </c>
      <c r="AV77" s="145">
        <f t="shared" si="146"/>
        <v>60749.611200000014</v>
      </c>
      <c r="AW77" s="145">
        <f t="shared" si="146"/>
        <v>60749.611200000014</v>
      </c>
      <c r="AX77" s="145">
        <f t="shared" si="146"/>
        <v>60749.611200000014</v>
      </c>
      <c r="AY77" s="145">
        <f t="shared" si="146"/>
        <v>60749.611200000014</v>
      </c>
      <c r="AZ77" s="145">
        <f t="shared" si="146"/>
        <v>60749.611200000014</v>
      </c>
      <c r="BA77" s="145">
        <f t="shared" si="146"/>
        <v>60749.611200000014</v>
      </c>
      <c r="BB77" s="145">
        <f t="shared" si="146"/>
        <v>60749.611200000014</v>
      </c>
      <c r="BC77" s="145">
        <f t="shared" si="146"/>
        <v>60749.611200000014</v>
      </c>
      <c r="BD77" s="145">
        <f t="shared" si="146"/>
        <v>60749.611200000014</v>
      </c>
      <c r="BE77" s="145">
        <f t="shared" si="146"/>
        <v>60749.611200000014</v>
      </c>
      <c r="BF77" s="175">
        <f t="shared" ref="BF77:BQ77" si="147">SUM(BF70:BF76)</f>
        <v>60749.611200000014</v>
      </c>
      <c r="BG77" s="176">
        <f t="shared" si="147"/>
        <v>60749.611200000014</v>
      </c>
      <c r="BH77" s="176">
        <f t="shared" si="147"/>
        <v>60749.611200000014</v>
      </c>
      <c r="BI77" s="176">
        <f t="shared" si="147"/>
        <v>60749.611200000014</v>
      </c>
      <c r="BJ77" s="176">
        <f t="shared" si="147"/>
        <v>60749.611200000014</v>
      </c>
      <c r="BK77" s="176">
        <f t="shared" si="147"/>
        <v>60749.611200000014</v>
      </c>
      <c r="BL77" s="176">
        <f t="shared" si="147"/>
        <v>60749.611200000014</v>
      </c>
      <c r="BM77" s="176">
        <f t="shared" si="147"/>
        <v>60749.611200000014</v>
      </c>
      <c r="BN77" s="176">
        <f t="shared" si="147"/>
        <v>60749.611200000014</v>
      </c>
      <c r="BO77" s="176">
        <f t="shared" si="147"/>
        <v>60749.611200000014</v>
      </c>
      <c r="BP77" s="176">
        <f t="shared" si="147"/>
        <v>60749.611200000014</v>
      </c>
      <c r="BQ77" s="176">
        <f t="shared" si="147"/>
        <v>60749.611200000014</v>
      </c>
      <c r="BR77" s="10">
        <f t="shared" ref="BR77:CC77" si="148">SUM(BR70:BR76)</f>
        <v>77759.222400000013</v>
      </c>
      <c r="BS77" s="9">
        <f t="shared" si="148"/>
        <v>77759.222400000013</v>
      </c>
      <c r="BT77" s="9">
        <f t="shared" si="148"/>
        <v>77759.222400000013</v>
      </c>
      <c r="BU77" s="9">
        <f t="shared" si="148"/>
        <v>77759.222400000013</v>
      </c>
      <c r="BV77" s="9">
        <f t="shared" si="148"/>
        <v>77759.222400000013</v>
      </c>
      <c r="BW77" s="9">
        <f t="shared" si="148"/>
        <v>77759.222400000013</v>
      </c>
      <c r="BX77" s="9">
        <f t="shared" si="148"/>
        <v>77759.222400000013</v>
      </c>
      <c r="BY77" s="9">
        <f t="shared" si="148"/>
        <v>77759.222400000013</v>
      </c>
      <c r="BZ77" s="9">
        <f t="shared" si="148"/>
        <v>77759.222400000013</v>
      </c>
      <c r="CA77" s="9">
        <f t="shared" si="148"/>
        <v>77759.222400000013</v>
      </c>
      <c r="CB77" s="9">
        <f t="shared" si="148"/>
        <v>77759.222400000013</v>
      </c>
      <c r="CC77" s="9">
        <f t="shared" si="148"/>
        <v>77759.222400000013</v>
      </c>
      <c r="CE77" s="8">
        <f t="shared" si="101"/>
        <v>145830</v>
      </c>
      <c r="CF77" s="11">
        <f t="shared" si="102"/>
        <v>589492.08000000019</v>
      </c>
      <c r="CG77" s="116">
        <f t="shared" si="103"/>
        <v>1010862.8928000004</v>
      </c>
      <c r="CH77" s="146">
        <f t="shared" si="104"/>
        <v>728995.3344000004</v>
      </c>
      <c r="CI77" s="177">
        <f t="shared" si="105"/>
        <v>728995.3344000004</v>
      </c>
      <c r="CJ77" s="8">
        <f t="shared" si="106"/>
        <v>933110.66879999998</v>
      </c>
    </row>
    <row r="78" spans="1:88" s="4" customFormat="1">
      <c r="A78" s="17"/>
      <c r="B78" s="37" t="s">
        <v>6</v>
      </c>
      <c r="C78" s="223"/>
      <c r="D78" s="25"/>
      <c r="E78" s="18"/>
      <c r="F78" s="18"/>
      <c r="G78" s="18"/>
      <c r="H78" s="18"/>
      <c r="I78" s="18"/>
      <c r="J78" s="33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6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107"/>
      <c r="AI78" s="108"/>
      <c r="AJ78" s="108"/>
      <c r="AK78" s="108"/>
      <c r="AL78" s="108"/>
      <c r="AM78" s="108"/>
      <c r="AN78" s="108"/>
      <c r="AO78" s="108"/>
      <c r="AP78" s="108"/>
      <c r="AQ78" s="108"/>
      <c r="AR78" s="108"/>
      <c r="AS78" s="108"/>
      <c r="AT78" s="136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67"/>
      <c r="BG78" s="168"/>
      <c r="BH78" s="168"/>
      <c r="BI78" s="168"/>
      <c r="BJ78" s="168"/>
      <c r="BK78" s="168"/>
      <c r="BL78" s="168"/>
      <c r="BM78" s="168"/>
      <c r="BN78" s="168"/>
      <c r="BO78" s="168"/>
      <c r="BP78" s="168"/>
      <c r="BQ78" s="168"/>
      <c r="BR78" s="33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E78" s="31"/>
      <c r="CF78" s="34"/>
      <c r="CG78" s="109"/>
      <c r="CH78" s="138"/>
      <c r="CI78" s="169"/>
      <c r="CJ78" s="31"/>
    </row>
    <row r="79" spans="1:88" s="4" customFormat="1">
      <c r="A79" s="17"/>
      <c r="B79" s="30" t="str">
        <f t="shared" ref="B79:B87" si="149">B15</f>
        <v>Business Development</v>
      </c>
      <c r="C79" s="223" t="s">
        <v>2</v>
      </c>
      <c r="D79" s="222">
        <v>8333</v>
      </c>
      <c r="E79" s="29">
        <f t="shared" ref="E79:I87" si="150">(1+E$69)*D79</f>
        <v>8999.6400000000012</v>
      </c>
      <c r="F79" s="29">
        <f t="shared" si="150"/>
        <v>9719.6112000000012</v>
      </c>
      <c r="G79" s="29">
        <f t="shared" si="150"/>
        <v>10497.180096000002</v>
      </c>
      <c r="H79" s="29">
        <f t="shared" si="150"/>
        <v>11336.954503680003</v>
      </c>
      <c r="I79" s="29">
        <f t="shared" si="150"/>
        <v>12243.910863974404</v>
      </c>
      <c r="J79" s="21">
        <f t="shared" ref="J79:U79" si="151">$D79*J15</f>
        <v>0</v>
      </c>
      <c r="K79" s="20">
        <f t="shared" si="151"/>
        <v>0</v>
      </c>
      <c r="L79" s="20">
        <f t="shared" si="151"/>
        <v>0</v>
      </c>
      <c r="M79" s="20">
        <f t="shared" si="151"/>
        <v>0</v>
      </c>
      <c r="N79" s="20">
        <f t="shared" si="151"/>
        <v>0</v>
      </c>
      <c r="O79" s="20">
        <f t="shared" si="151"/>
        <v>0</v>
      </c>
      <c r="P79" s="20">
        <f t="shared" si="151"/>
        <v>0</v>
      </c>
      <c r="Q79" s="20">
        <f t="shared" si="151"/>
        <v>0</v>
      </c>
      <c r="R79" s="20">
        <f t="shared" si="151"/>
        <v>0</v>
      </c>
      <c r="S79" s="20">
        <f t="shared" si="151"/>
        <v>0</v>
      </c>
      <c r="T79" s="20">
        <f t="shared" si="151"/>
        <v>0</v>
      </c>
      <c r="U79" s="20">
        <f t="shared" si="151"/>
        <v>0</v>
      </c>
      <c r="V79" s="24">
        <f t="shared" ref="V79:AG79" si="152">$E79*V15</f>
        <v>0</v>
      </c>
      <c r="W79" s="23">
        <f t="shared" si="152"/>
        <v>0</v>
      </c>
      <c r="X79" s="23">
        <f t="shared" si="152"/>
        <v>8999.6400000000012</v>
      </c>
      <c r="Y79" s="23">
        <f t="shared" si="152"/>
        <v>8999.6400000000012</v>
      </c>
      <c r="Z79" s="23">
        <f t="shared" si="152"/>
        <v>8999.6400000000012</v>
      </c>
      <c r="AA79" s="23">
        <f t="shared" si="152"/>
        <v>8999.6400000000012</v>
      </c>
      <c r="AB79" s="23">
        <f t="shared" si="152"/>
        <v>8999.6400000000012</v>
      </c>
      <c r="AC79" s="23">
        <f t="shared" si="152"/>
        <v>8999.6400000000012</v>
      </c>
      <c r="AD79" s="23">
        <f t="shared" si="152"/>
        <v>17999.280000000002</v>
      </c>
      <c r="AE79" s="23">
        <f t="shared" si="152"/>
        <v>17999.280000000002</v>
      </c>
      <c r="AF79" s="23">
        <f t="shared" si="152"/>
        <v>17999.280000000002</v>
      </c>
      <c r="AG79" s="23">
        <f t="shared" si="152"/>
        <v>17999.280000000002</v>
      </c>
      <c r="AH79" s="120">
        <f t="shared" ref="AH79:AS79" si="153">$F79*AH15</f>
        <v>19439.222400000002</v>
      </c>
      <c r="AI79" s="121">
        <f t="shared" si="153"/>
        <v>19439.222400000002</v>
      </c>
      <c r="AJ79" s="121">
        <f t="shared" si="153"/>
        <v>19439.222400000002</v>
      </c>
      <c r="AK79" s="121">
        <f t="shared" si="153"/>
        <v>19439.222400000002</v>
      </c>
      <c r="AL79" s="121">
        <f t="shared" si="153"/>
        <v>19439.222400000002</v>
      </c>
      <c r="AM79" s="121">
        <f t="shared" si="153"/>
        <v>19439.222400000002</v>
      </c>
      <c r="AN79" s="121">
        <f t="shared" si="153"/>
        <v>19439.222400000002</v>
      </c>
      <c r="AO79" s="121">
        <f t="shared" si="153"/>
        <v>19439.222400000002</v>
      </c>
      <c r="AP79" s="121">
        <f t="shared" si="153"/>
        <v>19439.222400000002</v>
      </c>
      <c r="AQ79" s="121">
        <f t="shared" si="153"/>
        <v>19439.222400000002</v>
      </c>
      <c r="AR79" s="121">
        <f t="shared" si="153"/>
        <v>19439.222400000002</v>
      </c>
      <c r="AS79" s="121">
        <f t="shared" si="153"/>
        <v>19439.222400000002</v>
      </c>
      <c r="AT79" s="150">
        <f t="shared" ref="AT79:BE79" si="154">$F79*AT15</f>
        <v>19439.222400000002</v>
      </c>
      <c r="AU79" s="151">
        <f t="shared" si="154"/>
        <v>19439.222400000002</v>
      </c>
      <c r="AV79" s="151">
        <f t="shared" si="154"/>
        <v>19439.222400000002</v>
      </c>
      <c r="AW79" s="151">
        <f t="shared" si="154"/>
        <v>19439.222400000002</v>
      </c>
      <c r="AX79" s="151">
        <f t="shared" si="154"/>
        <v>19439.222400000002</v>
      </c>
      <c r="AY79" s="151">
        <f t="shared" si="154"/>
        <v>19439.222400000002</v>
      </c>
      <c r="AZ79" s="151">
        <f t="shared" si="154"/>
        <v>19439.222400000002</v>
      </c>
      <c r="BA79" s="151">
        <f t="shared" si="154"/>
        <v>19439.222400000002</v>
      </c>
      <c r="BB79" s="151">
        <f t="shared" si="154"/>
        <v>19439.222400000002</v>
      </c>
      <c r="BC79" s="151">
        <f t="shared" si="154"/>
        <v>19439.222400000002</v>
      </c>
      <c r="BD79" s="151">
        <f t="shared" si="154"/>
        <v>19439.222400000002</v>
      </c>
      <c r="BE79" s="151">
        <f t="shared" si="154"/>
        <v>19439.222400000002</v>
      </c>
      <c r="BF79" s="181">
        <f t="shared" ref="BF79:BQ79" si="155">$F79*BF15</f>
        <v>29158.833600000005</v>
      </c>
      <c r="BG79" s="182">
        <f t="shared" si="155"/>
        <v>29158.833600000005</v>
      </c>
      <c r="BH79" s="182">
        <f t="shared" si="155"/>
        <v>29158.833600000005</v>
      </c>
      <c r="BI79" s="182">
        <f t="shared" si="155"/>
        <v>29158.833600000005</v>
      </c>
      <c r="BJ79" s="182">
        <f t="shared" si="155"/>
        <v>29158.833600000005</v>
      </c>
      <c r="BK79" s="182">
        <f t="shared" si="155"/>
        <v>29158.833600000005</v>
      </c>
      <c r="BL79" s="182">
        <f t="shared" si="155"/>
        <v>29158.833600000005</v>
      </c>
      <c r="BM79" s="182">
        <f t="shared" si="155"/>
        <v>29158.833600000005</v>
      </c>
      <c r="BN79" s="182">
        <f t="shared" si="155"/>
        <v>29158.833600000005</v>
      </c>
      <c r="BO79" s="182">
        <f t="shared" si="155"/>
        <v>29158.833600000005</v>
      </c>
      <c r="BP79" s="182">
        <f t="shared" si="155"/>
        <v>29158.833600000005</v>
      </c>
      <c r="BQ79" s="182">
        <f t="shared" si="155"/>
        <v>29158.833600000005</v>
      </c>
      <c r="BR79" s="21">
        <f t="shared" ref="BR79:CC79" si="156">$F79*BR15</f>
        <v>29158.833600000005</v>
      </c>
      <c r="BS79" s="20">
        <f t="shared" si="156"/>
        <v>29158.833600000005</v>
      </c>
      <c r="BT79" s="20">
        <f t="shared" si="156"/>
        <v>29158.833600000005</v>
      </c>
      <c r="BU79" s="20">
        <f t="shared" si="156"/>
        <v>29158.833600000005</v>
      </c>
      <c r="BV79" s="20">
        <f t="shared" si="156"/>
        <v>29158.833600000005</v>
      </c>
      <c r="BW79" s="20">
        <f t="shared" si="156"/>
        <v>29158.833600000005</v>
      </c>
      <c r="BX79" s="20">
        <f t="shared" si="156"/>
        <v>29158.833600000005</v>
      </c>
      <c r="BY79" s="20">
        <f t="shared" si="156"/>
        <v>29158.833600000005</v>
      </c>
      <c r="BZ79" s="20">
        <f t="shared" si="156"/>
        <v>29158.833600000005</v>
      </c>
      <c r="CA79" s="20">
        <f t="shared" si="156"/>
        <v>29158.833600000005</v>
      </c>
      <c r="CB79" s="20">
        <f t="shared" si="156"/>
        <v>29158.833600000005</v>
      </c>
      <c r="CC79" s="20">
        <f t="shared" si="156"/>
        <v>29158.833600000005</v>
      </c>
      <c r="CE79" s="19">
        <f t="shared" ref="CE79:CE88" si="157">SUM(J79:U79)</f>
        <v>0</v>
      </c>
      <c r="CF79" s="22">
        <f t="shared" ref="CF79:CF88" si="158">SUM(V79:AG79)</f>
        <v>125994.96</v>
      </c>
      <c r="CG79" s="111">
        <f t="shared" ref="CG79:CG88" si="159">SUM(AH79:AS79)</f>
        <v>233270.66880000001</v>
      </c>
      <c r="CH79" s="141">
        <f t="shared" ref="CH79:CH88" si="160">SUM(AT79:BE79)</f>
        <v>233270.66880000001</v>
      </c>
      <c r="CI79" s="172">
        <f t="shared" ref="CI79:CI88" si="161">SUM(BF79:BQ79)</f>
        <v>349906.00320000009</v>
      </c>
      <c r="CJ79" s="19">
        <f t="shared" ref="CJ79:CJ88" si="162">SUM(BR79:CC79)</f>
        <v>349906.00320000009</v>
      </c>
    </row>
    <row r="80" spans="1:88" s="4" customFormat="1">
      <c r="A80" s="17"/>
      <c r="B80" s="30" t="str">
        <f t="shared" si="149"/>
        <v xml:space="preserve">Sales </v>
      </c>
      <c r="C80" s="223" t="s">
        <v>2</v>
      </c>
      <c r="D80" s="222">
        <v>5333</v>
      </c>
      <c r="E80" s="29">
        <f t="shared" si="150"/>
        <v>5759.64</v>
      </c>
      <c r="F80" s="29">
        <f t="shared" si="150"/>
        <v>6220.4112000000005</v>
      </c>
      <c r="G80" s="29">
        <f t="shared" si="150"/>
        <v>6718.0440960000005</v>
      </c>
      <c r="H80" s="29">
        <f t="shared" si="150"/>
        <v>7255.487623680001</v>
      </c>
      <c r="I80" s="29">
        <f t="shared" si="150"/>
        <v>7835.9266335744014</v>
      </c>
      <c r="J80" s="21">
        <f t="shared" ref="J80:U80" si="163">$D80*J16</f>
        <v>0</v>
      </c>
      <c r="K80" s="20">
        <f t="shared" si="163"/>
        <v>0</v>
      </c>
      <c r="L80" s="20">
        <f t="shared" si="163"/>
        <v>0</v>
      </c>
      <c r="M80" s="20">
        <f t="shared" si="163"/>
        <v>0</v>
      </c>
      <c r="N80" s="20">
        <f t="shared" si="163"/>
        <v>0</v>
      </c>
      <c r="O80" s="20">
        <f t="shared" si="163"/>
        <v>0</v>
      </c>
      <c r="P80" s="20">
        <f t="shared" si="163"/>
        <v>0</v>
      </c>
      <c r="Q80" s="20">
        <f t="shared" si="163"/>
        <v>0</v>
      </c>
      <c r="R80" s="20">
        <f t="shared" si="163"/>
        <v>0</v>
      </c>
      <c r="S80" s="20">
        <f t="shared" si="163"/>
        <v>0</v>
      </c>
      <c r="T80" s="20">
        <f t="shared" si="163"/>
        <v>0</v>
      </c>
      <c r="U80" s="20">
        <f t="shared" si="163"/>
        <v>0</v>
      </c>
      <c r="V80" s="24">
        <f t="shared" ref="V80:AG80" si="164">$E80*V16</f>
        <v>5759.64</v>
      </c>
      <c r="W80" s="23">
        <f t="shared" si="164"/>
        <v>5759.64</v>
      </c>
      <c r="X80" s="23">
        <f t="shared" si="164"/>
        <v>5759.64</v>
      </c>
      <c r="Y80" s="23">
        <f t="shared" si="164"/>
        <v>5759.64</v>
      </c>
      <c r="Z80" s="23">
        <f t="shared" si="164"/>
        <v>5759.64</v>
      </c>
      <c r="AA80" s="23">
        <f t="shared" si="164"/>
        <v>5759.64</v>
      </c>
      <c r="AB80" s="23">
        <f t="shared" si="164"/>
        <v>5759.64</v>
      </c>
      <c r="AC80" s="23">
        <f t="shared" si="164"/>
        <v>5759.64</v>
      </c>
      <c r="AD80" s="23">
        <f t="shared" si="164"/>
        <v>5759.64</v>
      </c>
      <c r="AE80" s="23">
        <f t="shared" si="164"/>
        <v>5759.64</v>
      </c>
      <c r="AF80" s="23">
        <f t="shared" si="164"/>
        <v>5759.64</v>
      </c>
      <c r="AG80" s="23">
        <f t="shared" si="164"/>
        <v>5759.64</v>
      </c>
      <c r="AH80" s="120">
        <f t="shared" ref="AH80:AS80" si="165">$F80*AH16</f>
        <v>6220.4112000000005</v>
      </c>
      <c r="AI80" s="121">
        <f t="shared" si="165"/>
        <v>6220.4112000000005</v>
      </c>
      <c r="AJ80" s="121">
        <f t="shared" si="165"/>
        <v>6220.4112000000005</v>
      </c>
      <c r="AK80" s="121">
        <f t="shared" si="165"/>
        <v>6220.4112000000005</v>
      </c>
      <c r="AL80" s="121">
        <f t="shared" si="165"/>
        <v>6220.4112000000005</v>
      </c>
      <c r="AM80" s="121">
        <f t="shared" si="165"/>
        <v>6220.4112000000005</v>
      </c>
      <c r="AN80" s="121">
        <f t="shared" si="165"/>
        <v>6220.4112000000005</v>
      </c>
      <c r="AO80" s="121">
        <f t="shared" si="165"/>
        <v>6220.4112000000005</v>
      </c>
      <c r="AP80" s="121">
        <f t="shared" si="165"/>
        <v>6220.4112000000005</v>
      </c>
      <c r="AQ80" s="121">
        <f t="shared" si="165"/>
        <v>6220.4112000000005</v>
      </c>
      <c r="AR80" s="121">
        <f t="shared" si="165"/>
        <v>6220.4112000000005</v>
      </c>
      <c r="AS80" s="121">
        <f t="shared" si="165"/>
        <v>6220.4112000000005</v>
      </c>
      <c r="AT80" s="150">
        <f t="shared" ref="AT80:BE80" si="166">$F80*AT16</f>
        <v>12440.822400000001</v>
      </c>
      <c r="AU80" s="151">
        <f t="shared" si="166"/>
        <v>12440.822400000001</v>
      </c>
      <c r="AV80" s="151">
        <f t="shared" si="166"/>
        <v>12440.822400000001</v>
      </c>
      <c r="AW80" s="151">
        <f t="shared" si="166"/>
        <v>12440.822400000001</v>
      </c>
      <c r="AX80" s="151">
        <f t="shared" si="166"/>
        <v>12440.822400000001</v>
      </c>
      <c r="AY80" s="151">
        <f t="shared" si="166"/>
        <v>12440.822400000001</v>
      </c>
      <c r="AZ80" s="151">
        <f t="shared" si="166"/>
        <v>12440.822400000001</v>
      </c>
      <c r="BA80" s="151">
        <f t="shared" si="166"/>
        <v>12440.822400000001</v>
      </c>
      <c r="BB80" s="151">
        <f t="shared" si="166"/>
        <v>12440.822400000001</v>
      </c>
      <c r="BC80" s="151">
        <f t="shared" si="166"/>
        <v>12440.822400000001</v>
      </c>
      <c r="BD80" s="151">
        <f t="shared" si="166"/>
        <v>12440.822400000001</v>
      </c>
      <c r="BE80" s="151">
        <f t="shared" si="166"/>
        <v>12440.822400000001</v>
      </c>
      <c r="BF80" s="181">
        <f t="shared" ref="BF80:BQ80" si="167">$F80*BF16</f>
        <v>18661.2336</v>
      </c>
      <c r="BG80" s="182">
        <f t="shared" si="167"/>
        <v>18661.2336</v>
      </c>
      <c r="BH80" s="182">
        <f t="shared" si="167"/>
        <v>18661.2336</v>
      </c>
      <c r="BI80" s="182">
        <f t="shared" si="167"/>
        <v>18661.2336</v>
      </c>
      <c r="BJ80" s="182">
        <f t="shared" si="167"/>
        <v>18661.2336</v>
      </c>
      <c r="BK80" s="182">
        <f t="shared" si="167"/>
        <v>18661.2336</v>
      </c>
      <c r="BL80" s="182">
        <f t="shared" si="167"/>
        <v>18661.2336</v>
      </c>
      <c r="BM80" s="182">
        <f t="shared" si="167"/>
        <v>18661.2336</v>
      </c>
      <c r="BN80" s="182">
        <f t="shared" si="167"/>
        <v>18661.2336</v>
      </c>
      <c r="BO80" s="182">
        <f t="shared" si="167"/>
        <v>18661.2336</v>
      </c>
      <c r="BP80" s="182">
        <f t="shared" si="167"/>
        <v>18661.2336</v>
      </c>
      <c r="BQ80" s="182">
        <f t="shared" si="167"/>
        <v>18661.2336</v>
      </c>
      <c r="BR80" s="21">
        <f t="shared" ref="BR80:CC80" si="168">$F80*BR16</f>
        <v>24881.644800000002</v>
      </c>
      <c r="BS80" s="20">
        <f t="shared" si="168"/>
        <v>24881.644800000002</v>
      </c>
      <c r="BT80" s="20">
        <f t="shared" si="168"/>
        <v>24881.644800000002</v>
      </c>
      <c r="BU80" s="20">
        <f t="shared" si="168"/>
        <v>24881.644800000002</v>
      </c>
      <c r="BV80" s="20">
        <f t="shared" si="168"/>
        <v>24881.644800000002</v>
      </c>
      <c r="BW80" s="20">
        <f t="shared" si="168"/>
        <v>24881.644800000002</v>
      </c>
      <c r="BX80" s="20">
        <f t="shared" si="168"/>
        <v>24881.644800000002</v>
      </c>
      <c r="BY80" s="20">
        <f t="shared" si="168"/>
        <v>24881.644800000002</v>
      </c>
      <c r="BZ80" s="20">
        <f t="shared" si="168"/>
        <v>24881.644800000002</v>
      </c>
      <c r="CA80" s="20">
        <f t="shared" si="168"/>
        <v>24881.644800000002</v>
      </c>
      <c r="CB80" s="20">
        <f t="shared" si="168"/>
        <v>24881.644800000002</v>
      </c>
      <c r="CC80" s="20">
        <f t="shared" si="168"/>
        <v>24881.644800000002</v>
      </c>
      <c r="CE80" s="19">
        <f t="shared" si="157"/>
        <v>0</v>
      </c>
      <c r="CF80" s="22">
        <f t="shared" si="158"/>
        <v>69115.680000000008</v>
      </c>
      <c r="CG80" s="111">
        <f t="shared" si="159"/>
        <v>74644.934400000013</v>
      </c>
      <c r="CH80" s="141">
        <f t="shared" si="160"/>
        <v>149289.86880000003</v>
      </c>
      <c r="CI80" s="172">
        <f t="shared" si="161"/>
        <v>223934.80320000005</v>
      </c>
      <c r="CJ80" s="19">
        <f t="shared" si="162"/>
        <v>298579.73760000005</v>
      </c>
    </row>
    <row r="81" spans="1:88" s="4" customFormat="1">
      <c r="A81" s="17"/>
      <c r="B81" s="30" t="str">
        <f t="shared" si="149"/>
        <v>Marketing</v>
      </c>
      <c r="C81" s="223" t="s">
        <v>2</v>
      </c>
      <c r="D81" s="222">
        <v>4000</v>
      </c>
      <c r="E81" s="29">
        <f t="shared" si="150"/>
        <v>4320</v>
      </c>
      <c r="F81" s="29">
        <f t="shared" si="150"/>
        <v>4665.6000000000004</v>
      </c>
      <c r="G81" s="29">
        <f t="shared" si="150"/>
        <v>5038.8480000000009</v>
      </c>
      <c r="H81" s="29">
        <f t="shared" si="150"/>
        <v>5441.9558400000014</v>
      </c>
      <c r="I81" s="29">
        <f t="shared" si="150"/>
        <v>5877.3123072000017</v>
      </c>
      <c r="J81" s="21">
        <f t="shared" ref="J81:U81" si="169">$D81*J17</f>
        <v>0</v>
      </c>
      <c r="K81" s="20">
        <f t="shared" si="169"/>
        <v>0</v>
      </c>
      <c r="L81" s="20">
        <f t="shared" si="169"/>
        <v>0</v>
      </c>
      <c r="M81" s="20">
        <f t="shared" si="169"/>
        <v>0</v>
      </c>
      <c r="N81" s="20">
        <f t="shared" si="169"/>
        <v>0</v>
      </c>
      <c r="O81" s="20">
        <f t="shared" si="169"/>
        <v>0</v>
      </c>
      <c r="P81" s="20">
        <f t="shared" si="169"/>
        <v>0</v>
      </c>
      <c r="Q81" s="20">
        <f t="shared" si="169"/>
        <v>0</v>
      </c>
      <c r="R81" s="20">
        <f t="shared" si="169"/>
        <v>0</v>
      </c>
      <c r="S81" s="20">
        <f t="shared" si="169"/>
        <v>0</v>
      </c>
      <c r="T81" s="20">
        <f t="shared" si="169"/>
        <v>0</v>
      </c>
      <c r="U81" s="20">
        <f t="shared" si="169"/>
        <v>0</v>
      </c>
      <c r="V81" s="24">
        <f t="shared" ref="V81:AG81" si="170">$E81*V17</f>
        <v>0</v>
      </c>
      <c r="W81" s="23">
        <f t="shared" si="170"/>
        <v>0</v>
      </c>
      <c r="X81" s="23">
        <f t="shared" si="170"/>
        <v>0</v>
      </c>
      <c r="Y81" s="23">
        <f t="shared" si="170"/>
        <v>0</v>
      </c>
      <c r="Z81" s="23">
        <f t="shared" si="170"/>
        <v>0</v>
      </c>
      <c r="AA81" s="23">
        <f t="shared" si="170"/>
        <v>0</v>
      </c>
      <c r="AB81" s="23">
        <f t="shared" si="170"/>
        <v>0</v>
      </c>
      <c r="AC81" s="23">
        <f t="shared" si="170"/>
        <v>4320</v>
      </c>
      <c r="AD81" s="23">
        <f t="shared" si="170"/>
        <v>4320</v>
      </c>
      <c r="AE81" s="23">
        <f t="shared" si="170"/>
        <v>4320</v>
      </c>
      <c r="AF81" s="23">
        <f t="shared" si="170"/>
        <v>4320</v>
      </c>
      <c r="AG81" s="23">
        <f t="shared" si="170"/>
        <v>4320</v>
      </c>
      <c r="AH81" s="120">
        <f t="shared" ref="AH81:AS81" si="171">$F81*AH17</f>
        <v>4665.6000000000004</v>
      </c>
      <c r="AI81" s="121">
        <f t="shared" si="171"/>
        <v>4665.6000000000004</v>
      </c>
      <c r="AJ81" s="121">
        <f t="shared" si="171"/>
        <v>4665.6000000000004</v>
      </c>
      <c r="AK81" s="121">
        <f t="shared" si="171"/>
        <v>4665.6000000000004</v>
      </c>
      <c r="AL81" s="121">
        <f t="shared" si="171"/>
        <v>4665.6000000000004</v>
      </c>
      <c r="AM81" s="121">
        <f t="shared" si="171"/>
        <v>4665.6000000000004</v>
      </c>
      <c r="AN81" s="121">
        <f t="shared" si="171"/>
        <v>4665.6000000000004</v>
      </c>
      <c r="AO81" s="121">
        <f t="shared" si="171"/>
        <v>4665.6000000000004</v>
      </c>
      <c r="AP81" s="121">
        <f t="shared" si="171"/>
        <v>4665.6000000000004</v>
      </c>
      <c r="AQ81" s="121">
        <f t="shared" si="171"/>
        <v>9331.2000000000007</v>
      </c>
      <c r="AR81" s="121">
        <f t="shared" si="171"/>
        <v>9331.2000000000007</v>
      </c>
      <c r="AS81" s="121">
        <f t="shared" si="171"/>
        <v>9331.2000000000007</v>
      </c>
      <c r="AT81" s="150">
        <f t="shared" ref="AT81:BE81" si="172">$F81*AT17</f>
        <v>9331.2000000000007</v>
      </c>
      <c r="AU81" s="151">
        <f t="shared" si="172"/>
        <v>9331.2000000000007</v>
      </c>
      <c r="AV81" s="151">
        <f t="shared" si="172"/>
        <v>9331.2000000000007</v>
      </c>
      <c r="AW81" s="151">
        <f t="shared" si="172"/>
        <v>9331.2000000000007</v>
      </c>
      <c r="AX81" s="151">
        <f t="shared" si="172"/>
        <v>9331.2000000000007</v>
      </c>
      <c r="AY81" s="151">
        <f t="shared" si="172"/>
        <v>9331.2000000000007</v>
      </c>
      <c r="AZ81" s="151">
        <f t="shared" si="172"/>
        <v>9331.2000000000007</v>
      </c>
      <c r="BA81" s="151">
        <f t="shared" si="172"/>
        <v>9331.2000000000007</v>
      </c>
      <c r="BB81" s="151">
        <f t="shared" si="172"/>
        <v>9331.2000000000007</v>
      </c>
      <c r="BC81" s="151">
        <f t="shared" si="172"/>
        <v>9331.2000000000007</v>
      </c>
      <c r="BD81" s="151">
        <f t="shared" si="172"/>
        <v>9331.2000000000007</v>
      </c>
      <c r="BE81" s="151">
        <f t="shared" si="172"/>
        <v>9331.2000000000007</v>
      </c>
      <c r="BF81" s="181">
        <f t="shared" ref="BF81:BQ81" si="173">$F81*BF17</f>
        <v>13996.800000000001</v>
      </c>
      <c r="BG81" s="182">
        <f t="shared" si="173"/>
        <v>13996.800000000001</v>
      </c>
      <c r="BH81" s="182">
        <f t="shared" si="173"/>
        <v>13996.800000000001</v>
      </c>
      <c r="BI81" s="182">
        <f t="shared" si="173"/>
        <v>13996.800000000001</v>
      </c>
      <c r="BJ81" s="182">
        <f t="shared" si="173"/>
        <v>13996.800000000001</v>
      </c>
      <c r="BK81" s="182">
        <f t="shared" si="173"/>
        <v>13996.800000000001</v>
      </c>
      <c r="BL81" s="182">
        <f t="shared" si="173"/>
        <v>13996.800000000001</v>
      </c>
      <c r="BM81" s="182">
        <f t="shared" si="173"/>
        <v>13996.800000000001</v>
      </c>
      <c r="BN81" s="182">
        <f t="shared" si="173"/>
        <v>13996.800000000001</v>
      </c>
      <c r="BO81" s="182">
        <f t="shared" si="173"/>
        <v>13996.800000000001</v>
      </c>
      <c r="BP81" s="182">
        <f t="shared" si="173"/>
        <v>13996.800000000001</v>
      </c>
      <c r="BQ81" s="182">
        <f t="shared" si="173"/>
        <v>13996.800000000001</v>
      </c>
      <c r="BR81" s="21">
        <f t="shared" ref="BR81:CC81" si="174">$F81*BR17</f>
        <v>13996.800000000001</v>
      </c>
      <c r="BS81" s="20">
        <f t="shared" si="174"/>
        <v>13996.800000000001</v>
      </c>
      <c r="BT81" s="20">
        <f t="shared" si="174"/>
        <v>13996.800000000001</v>
      </c>
      <c r="BU81" s="20">
        <f t="shared" si="174"/>
        <v>13996.800000000001</v>
      </c>
      <c r="BV81" s="20">
        <f t="shared" si="174"/>
        <v>13996.800000000001</v>
      </c>
      <c r="BW81" s="20">
        <f t="shared" si="174"/>
        <v>13996.800000000001</v>
      </c>
      <c r="BX81" s="20">
        <f t="shared" si="174"/>
        <v>13996.800000000001</v>
      </c>
      <c r="BY81" s="20">
        <f t="shared" si="174"/>
        <v>13996.800000000001</v>
      </c>
      <c r="BZ81" s="20">
        <f t="shared" si="174"/>
        <v>13996.800000000001</v>
      </c>
      <c r="CA81" s="20">
        <f t="shared" si="174"/>
        <v>13996.800000000001</v>
      </c>
      <c r="CB81" s="20">
        <f t="shared" si="174"/>
        <v>13996.800000000001</v>
      </c>
      <c r="CC81" s="20">
        <f t="shared" si="174"/>
        <v>13996.800000000001</v>
      </c>
      <c r="CE81" s="19">
        <f t="shared" si="157"/>
        <v>0</v>
      </c>
      <c r="CF81" s="22">
        <f t="shared" si="158"/>
        <v>21600</v>
      </c>
      <c r="CG81" s="111">
        <f t="shared" si="159"/>
        <v>69983.999999999985</v>
      </c>
      <c r="CH81" s="141">
        <f t="shared" si="160"/>
        <v>111974.39999999998</v>
      </c>
      <c r="CI81" s="172">
        <f t="shared" si="161"/>
        <v>167961.59999999998</v>
      </c>
      <c r="CJ81" s="19">
        <f t="shared" si="162"/>
        <v>167961.59999999998</v>
      </c>
    </row>
    <row r="82" spans="1:88" s="4" customFormat="1">
      <c r="A82" s="17"/>
      <c r="B82" s="30" t="str">
        <f t="shared" si="149"/>
        <v>Additional Position</v>
      </c>
      <c r="C82" s="223" t="s">
        <v>2</v>
      </c>
      <c r="D82" s="222">
        <v>0</v>
      </c>
      <c r="E82" s="29">
        <f t="shared" si="150"/>
        <v>0</v>
      </c>
      <c r="F82" s="29">
        <f t="shared" si="150"/>
        <v>0</v>
      </c>
      <c r="G82" s="29">
        <f t="shared" si="150"/>
        <v>0</v>
      </c>
      <c r="H82" s="29">
        <f t="shared" si="150"/>
        <v>0</v>
      </c>
      <c r="I82" s="29">
        <f t="shared" si="150"/>
        <v>0</v>
      </c>
      <c r="J82" s="21">
        <f t="shared" ref="J82:U82" si="175">$D82*J18</f>
        <v>0</v>
      </c>
      <c r="K82" s="20">
        <f t="shared" si="175"/>
        <v>0</v>
      </c>
      <c r="L82" s="20">
        <f t="shared" si="175"/>
        <v>0</v>
      </c>
      <c r="M82" s="20">
        <f t="shared" si="175"/>
        <v>0</v>
      </c>
      <c r="N82" s="20">
        <f t="shared" si="175"/>
        <v>0</v>
      </c>
      <c r="O82" s="20">
        <f t="shared" si="175"/>
        <v>0</v>
      </c>
      <c r="P82" s="20">
        <f t="shared" si="175"/>
        <v>0</v>
      </c>
      <c r="Q82" s="20">
        <f t="shared" si="175"/>
        <v>0</v>
      </c>
      <c r="R82" s="20">
        <f t="shared" si="175"/>
        <v>0</v>
      </c>
      <c r="S82" s="20">
        <f t="shared" si="175"/>
        <v>0</v>
      </c>
      <c r="T82" s="20">
        <f t="shared" si="175"/>
        <v>0</v>
      </c>
      <c r="U82" s="20">
        <f t="shared" si="175"/>
        <v>0</v>
      </c>
      <c r="V82" s="24">
        <f t="shared" ref="V82:AG82" si="176">$E82*V18</f>
        <v>0</v>
      </c>
      <c r="W82" s="23">
        <f t="shared" si="176"/>
        <v>0</v>
      </c>
      <c r="X82" s="23">
        <f t="shared" si="176"/>
        <v>0</v>
      </c>
      <c r="Y82" s="23">
        <f t="shared" si="176"/>
        <v>0</v>
      </c>
      <c r="Z82" s="23">
        <f t="shared" si="176"/>
        <v>0</v>
      </c>
      <c r="AA82" s="23">
        <f t="shared" si="176"/>
        <v>0</v>
      </c>
      <c r="AB82" s="23">
        <f t="shared" si="176"/>
        <v>0</v>
      </c>
      <c r="AC82" s="23">
        <f t="shared" si="176"/>
        <v>0</v>
      </c>
      <c r="AD82" s="23">
        <f t="shared" si="176"/>
        <v>0</v>
      </c>
      <c r="AE82" s="23">
        <f t="shared" si="176"/>
        <v>0</v>
      </c>
      <c r="AF82" s="23">
        <f t="shared" si="176"/>
        <v>0</v>
      </c>
      <c r="AG82" s="23">
        <f t="shared" si="176"/>
        <v>0</v>
      </c>
      <c r="AH82" s="120">
        <f t="shared" ref="AH82:AS82" si="177">$F82*AH18</f>
        <v>0</v>
      </c>
      <c r="AI82" s="121">
        <f t="shared" si="177"/>
        <v>0</v>
      </c>
      <c r="AJ82" s="121">
        <f t="shared" si="177"/>
        <v>0</v>
      </c>
      <c r="AK82" s="121">
        <f t="shared" si="177"/>
        <v>0</v>
      </c>
      <c r="AL82" s="121">
        <f t="shared" si="177"/>
        <v>0</v>
      </c>
      <c r="AM82" s="121">
        <f t="shared" si="177"/>
        <v>0</v>
      </c>
      <c r="AN82" s="121">
        <f t="shared" si="177"/>
        <v>0</v>
      </c>
      <c r="AO82" s="121">
        <f t="shared" si="177"/>
        <v>0</v>
      </c>
      <c r="AP82" s="121">
        <f t="shared" si="177"/>
        <v>0</v>
      </c>
      <c r="AQ82" s="121">
        <f t="shared" si="177"/>
        <v>0</v>
      </c>
      <c r="AR82" s="121">
        <f t="shared" si="177"/>
        <v>0</v>
      </c>
      <c r="AS82" s="121">
        <f t="shared" si="177"/>
        <v>0</v>
      </c>
      <c r="AT82" s="150">
        <f t="shared" ref="AT82:BE82" si="178">$F82*AT18</f>
        <v>0</v>
      </c>
      <c r="AU82" s="151">
        <f t="shared" si="178"/>
        <v>0</v>
      </c>
      <c r="AV82" s="151">
        <f t="shared" si="178"/>
        <v>0</v>
      </c>
      <c r="AW82" s="151">
        <f t="shared" si="178"/>
        <v>0</v>
      </c>
      <c r="AX82" s="151">
        <f t="shared" si="178"/>
        <v>0</v>
      </c>
      <c r="AY82" s="151">
        <f t="shared" si="178"/>
        <v>0</v>
      </c>
      <c r="AZ82" s="151">
        <f t="shared" si="178"/>
        <v>0</v>
      </c>
      <c r="BA82" s="151">
        <f t="shared" si="178"/>
        <v>0</v>
      </c>
      <c r="BB82" s="151">
        <f t="shared" si="178"/>
        <v>0</v>
      </c>
      <c r="BC82" s="151">
        <f t="shared" si="178"/>
        <v>0</v>
      </c>
      <c r="BD82" s="151">
        <f t="shared" si="178"/>
        <v>0</v>
      </c>
      <c r="BE82" s="151">
        <f t="shared" si="178"/>
        <v>0</v>
      </c>
      <c r="BF82" s="181">
        <f t="shared" ref="BF82:BQ82" si="179">$F82*BF18</f>
        <v>0</v>
      </c>
      <c r="BG82" s="182">
        <f t="shared" si="179"/>
        <v>0</v>
      </c>
      <c r="BH82" s="182">
        <f t="shared" si="179"/>
        <v>0</v>
      </c>
      <c r="BI82" s="182">
        <f t="shared" si="179"/>
        <v>0</v>
      </c>
      <c r="BJ82" s="182">
        <f t="shared" si="179"/>
        <v>0</v>
      </c>
      <c r="BK82" s="182">
        <f t="shared" si="179"/>
        <v>0</v>
      </c>
      <c r="BL82" s="182">
        <f t="shared" si="179"/>
        <v>0</v>
      </c>
      <c r="BM82" s="182">
        <f t="shared" si="179"/>
        <v>0</v>
      </c>
      <c r="BN82" s="182">
        <f t="shared" si="179"/>
        <v>0</v>
      </c>
      <c r="BO82" s="182">
        <f t="shared" si="179"/>
        <v>0</v>
      </c>
      <c r="BP82" s="182">
        <f t="shared" si="179"/>
        <v>0</v>
      </c>
      <c r="BQ82" s="182">
        <f t="shared" si="179"/>
        <v>0</v>
      </c>
      <c r="BR82" s="21">
        <f t="shared" ref="BR82:CC82" si="180">$F82*BR18</f>
        <v>0</v>
      </c>
      <c r="BS82" s="20">
        <f t="shared" si="180"/>
        <v>0</v>
      </c>
      <c r="BT82" s="20">
        <f t="shared" si="180"/>
        <v>0</v>
      </c>
      <c r="BU82" s="20">
        <f t="shared" si="180"/>
        <v>0</v>
      </c>
      <c r="BV82" s="20">
        <f t="shared" si="180"/>
        <v>0</v>
      </c>
      <c r="BW82" s="20">
        <f t="shared" si="180"/>
        <v>0</v>
      </c>
      <c r="BX82" s="20">
        <f t="shared" si="180"/>
        <v>0</v>
      </c>
      <c r="BY82" s="20">
        <f t="shared" si="180"/>
        <v>0</v>
      </c>
      <c r="BZ82" s="20">
        <f t="shared" si="180"/>
        <v>0</v>
      </c>
      <c r="CA82" s="20">
        <f t="shared" si="180"/>
        <v>0</v>
      </c>
      <c r="CB82" s="20">
        <f t="shared" si="180"/>
        <v>0</v>
      </c>
      <c r="CC82" s="20">
        <f t="shared" si="180"/>
        <v>0</v>
      </c>
      <c r="CE82" s="19">
        <f t="shared" si="157"/>
        <v>0</v>
      </c>
      <c r="CF82" s="22">
        <f t="shared" si="158"/>
        <v>0</v>
      </c>
      <c r="CG82" s="111">
        <f t="shared" si="159"/>
        <v>0</v>
      </c>
      <c r="CH82" s="141">
        <f t="shared" si="160"/>
        <v>0</v>
      </c>
      <c r="CI82" s="172">
        <f t="shared" si="161"/>
        <v>0</v>
      </c>
      <c r="CJ82" s="19">
        <f t="shared" si="162"/>
        <v>0</v>
      </c>
    </row>
    <row r="83" spans="1:88" s="4" customFormat="1">
      <c r="A83" s="17"/>
      <c r="B83" s="30" t="str">
        <f t="shared" si="149"/>
        <v>Additional Position</v>
      </c>
      <c r="C83" s="223" t="s">
        <v>2</v>
      </c>
      <c r="D83" s="222">
        <v>0</v>
      </c>
      <c r="E83" s="29">
        <f t="shared" si="150"/>
        <v>0</v>
      </c>
      <c r="F83" s="29">
        <f t="shared" si="150"/>
        <v>0</v>
      </c>
      <c r="G83" s="29">
        <f t="shared" si="150"/>
        <v>0</v>
      </c>
      <c r="H83" s="29">
        <f t="shared" si="150"/>
        <v>0</v>
      </c>
      <c r="I83" s="29">
        <f t="shared" si="150"/>
        <v>0</v>
      </c>
      <c r="J83" s="21">
        <f t="shared" ref="J83:U83" si="181">$D83*J19</f>
        <v>0</v>
      </c>
      <c r="K83" s="20">
        <f t="shared" si="181"/>
        <v>0</v>
      </c>
      <c r="L83" s="20">
        <f t="shared" si="181"/>
        <v>0</v>
      </c>
      <c r="M83" s="20">
        <f t="shared" si="181"/>
        <v>0</v>
      </c>
      <c r="N83" s="20">
        <f t="shared" si="181"/>
        <v>0</v>
      </c>
      <c r="O83" s="20">
        <f t="shared" si="181"/>
        <v>0</v>
      </c>
      <c r="P83" s="20">
        <f t="shared" si="181"/>
        <v>0</v>
      </c>
      <c r="Q83" s="20">
        <f t="shared" si="181"/>
        <v>0</v>
      </c>
      <c r="R83" s="20">
        <f t="shared" si="181"/>
        <v>0</v>
      </c>
      <c r="S83" s="20">
        <f t="shared" si="181"/>
        <v>0</v>
      </c>
      <c r="T83" s="20">
        <f t="shared" si="181"/>
        <v>0</v>
      </c>
      <c r="U83" s="20">
        <f t="shared" si="181"/>
        <v>0</v>
      </c>
      <c r="V83" s="24">
        <f t="shared" ref="V83:AG83" si="182">$E83*V19</f>
        <v>0</v>
      </c>
      <c r="W83" s="23">
        <f t="shared" si="182"/>
        <v>0</v>
      </c>
      <c r="X83" s="23">
        <f t="shared" si="182"/>
        <v>0</v>
      </c>
      <c r="Y83" s="23">
        <f t="shared" si="182"/>
        <v>0</v>
      </c>
      <c r="Z83" s="23">
        <f t="shared" si="182"/>
        <v>0</v>
      </c>
      <c r="AA83" s="23">
        <f t="shared" si="182"/>
        <v>0</v>
      </c>
      <c r="AB83" s="23">
        <f t="shared" si="182"/>
        <v>0</v>
      </c>
      <c r="AC83" s="23">
        <f t="shared" si="182"/>
        <v>0</v>
      </c>
      <c r="AD83" s="23">
        <f t="shared" si="182"/>
        <v>0</v>
      </c>
      <c r="AE83" s="23">
        <f t="shared" si="182"/>
        <v>0</v>
      </c>
      <c r="AF83" s="23">
        <f t="shared" si="182"/>
        <v>0</v>
      </c>
      <c r="AG83" s="23">
        <f t="shared" si="182"/>
        <v>0</v>
      </c>
      <c r="AH83" s="120">
        <f t="shared" ref="AH83:AS83" si="183">$F83*AH19</f>
        <v>0</v>
      </c>
      <c r="AI83" s="121">
        <f t="shared" si="183"/>
        <v>0</v>
      </c>
      <c r="AJ83" s="121">
        <f t="shared" si="183"/>
        <v>0</v>
      </c>
      <c r="AK83" s="121">
        <f t="shared" si="183"/>
        <v>0</v>
      </c>
      <c r="AL83" s="121">
        <f t="shared" si="183"/>
        <v>0</v>
      </c>
      <c r="AM83" s="121">
        <f t="shared" si="183"/>
        <v>0</v>
      </c>
      <c r="AN83" s="121">
        <f t="shared" si="183"/>
        <v>0</v>
      </c>
      <c r="AO83" s="121">
        <f t="shared" si="183"/>
        <v>0</v>
      </c>
      <c r="AP83" s="121">
        <f t="shared" si="183"/>
        <v>0</v>
      </c>
      <c r="AQ83" s="121">
        <f t="shared" si="183"/>
        <v>0</v>
      </c>
      <c r="AR83" s="121">
        <f t="shared" si="183"/>
        <v>0</v>
      </c>
      <c r="AS83" s="121">
        <f t="shared" si="183"/>
        <v>0</v>
      </c>
      <c r="AT83" s="150">
        <f t="shared" ref="AT83:BE83" si="184">$F83*AT19</f>
        <v>0</v>
      </c>
      <c r="AU83" s="151">
        <f t="shared" si="184"/>
        <v>0</v>
      </c>
      <c r="AV83" s="151">
        <f t="shared" si="184"/>
        <v>0</v>
      </c>
      <c r="AW83" s="151">
        <f t="shared" si="184"/>
        <v>0</v>
      </c>
      <c r="AX83" s="151">
        <f t="shared" si="184"/>
        <v>0</v>
      </c>
      <c r="AY83" s="151">
        <f t="shared" si="184"/>
        <v>0</v>
      </c>
      <c r="AZ83" s="151">
        <f t="shared" si="184"/>
        <v>0</v>
      </c>
      <c r="BA83" s="151">
        <f t="shared" si="184"/>
        <v>0</v>
      </c>
      <c r="BB83" s="151">
        <f t="shared" si="184"/>
        <v>0</v>
      </c>
      <c r="BC83" s="151">
        <f t="shared" si="184"/>
        <v>0</v>
      </c>
      <c r="BD83" s="151">
        <f t="shared" si="184"/>
        <v>0</v>
      </c>
      <c r="BE83" s="151">
        <f t="shared" si="184"/>
        <v>0</v>
      </c>
      <c r="BF83" s="181">
        <f t="shared" ref="BF83:BQ83" si="185">$F83*BF19</f>
        <v>0</v>
      </c>
      <c r="BG83" s="182">
        <f t="shared" si="185"/>
        <v>0</v>
      </c>
      <c r="BH83" s="182">
        <f t="shared" si="185"/>
        <v>0</v>
      </c>
      <c r="BI83" s="182">
        <f t="shared" si="185"/>
        <v>0</v>
      </c>
      <c r="BJ83" s="182">
        <f t="shared" si="185"/>
        <v>0</v>
      </c>
      <c r="BK83" s="182">
        <f t="shared" si="185"/>
        <v>0</v>
      </c>
      <c r="BL83" s="182">
        <f t="shared" si="185"/>
        <v>0</v>
      </c>
      <c r="BM83" s="182">
        <f t="shared" si="185"/>
        <v>0</v>
      </c>
      <c r="BN83" s="182">
        <f t="shared" si="185"/>
        <v>0</v>
      </c>
      <c r="BO83" s="182">
        <f t="shared" si="185"/>
        <v>0</v>
      </c>
      <c r="BP83" s="182">
        <f t="shared" si="185"/>
        <v>0</v>
      </c>
      <c r="BQ83" s="182">
        <f t="shared" si="185"/>
        <v>0</v>
      </c>
      <c r="BR83" s="21">
        <f t="shared" ref="BR83:CC83" si="186">$F83*BR19</f>
        <v>0</v>
      </c>
      <c r="BS83" s="20">
        <f t="shared" si="186"/>
        <v>0</v>
      </c>
      <c r="BT83" s="20">
        <f t="shared" si="186"/>
        <v>0</v>
      </c>
      <c r="BU83" s="20">
        <f t="shared" si="186"/>
        <v>0</v>
      </c>
      <c r="BV83" s="20">
        <f t="shared" si="186"/>
        <v>0</v>
      </c>
      <c r="BW83" s="20">
        <f t="shared" si="186"/>
        <v>0</v>
      </c>
      <c r="BX83" s="20">
        <f t="shared" si="186"/>
        <v>0</v>
      </c>
      <c r="BY83" s="20">
        <f t="shared" si="186"/>
        <v>0</v>
      </c>
      <c r="BZ83" s="20">
        <f t="shared" si="186"/>
        <v>0</v>
      </c>
      <c r="CA83" s="20">
        <f t="shared" si="186"/>
        <v>0</v>
      </c>
      <c r="CB83" s="20">
        <f t="shared" si="186"/>
        <v>0</v>
      </c>
      <c r="CC83" s="20">
        <f t="shared" si="186"/>
        <v>0</v>
      </c>
      <c r="CE83" s="19">
        <f t="shared" si="157"/>
        <v>0</v>
      </c>
      <c r="CF83" s="22">
        <f t="shared" si="158"/>
        <v>0</v>
      </c>
      <c r="CG83" s="111">
        <f t="shared" si="159"/>
        <v>0</v>
      </c>
      <c r="CH83" s="141">
        <f t="shared" si="160"/>
        <v>0</v>
      </c>
      <c r="CI83" s="172">
        <f t="shared" si="161"/>
        <v>0</v>
      </c>
      <c r="CJ83" s="19">
        <f t="shared" si="162"/>
        <v>0</v>
      </c>
    </row>
    <row r="84" spans="1:88" s="4" customFormat="1">
      <c r="A84" s="17"/>
      <c r="B84" s="30" t="str">
        <f t="shared" si="149"/>
        <v>Additional Position</v>
      </c>
      <c r="C84" s="223" t="s">
        <v>2</v>
      </c>
      <c r="D84" s="222">
        <v>0</v>
      </c>
      <c r="E84" s="29">
        <f t="shared" si="150"/>
        <v>0</v>
      </c>
      <c r="F84" s="29">
        <f t="shared" si="150"/>
        <v>0</v>
      </c>
      <c r="G84" s="29">
        <f t="shared" si="150"/>
        <v>0</v>
      </c>
      <c r="H84" s="29">
        <f t="shared" si="150"/>
        <v>0</v>
      </c>
      <c r="I84" s="29">
        <f t="shared" si="150"/>
        <v>0</v>
      </c>
      <c r="J84" s="21">
        <f t="shared" ref="J84:U84" si="187">$D84*J20</f>
        <v>0</v>
      </c>
      <c r="K84" s="20">
        <f t="shared" si="187"/>
        <v>0</v>
      </c>
      <c r="L84" s="20">
        <f t="shared" si="187"/>
        <v>0</v>
      </c>
      <c r="M84" s="20">
        <f t="shared" si="187"/>
        <v>0</v>
      </c>
      <c r="N84" s="20">
        <f t="shared" si="187"/>
        <v>0</v>
      </c>
      <c r="O84" s="20">
        <f t="shared" si="187"/>
        <v>0</v>
      </c>
      <c r="P84" s="20">
        <f t="shared" si="187"/>
        <v>0</v>
      </c>
      <c r="Q84" s="20">
        <f t="shared" si="187"/>
        <v>0</v>
      </c>
      <c r="R84" s="20">
        <f t="shared" si="187"/>
        <v>0</v>
      </c>
      <c r="S84" s="20">
        <f t="shared" si="187"/>
        <v>0</v>
      </c>
      <c r="T84" s="20">
        <f t="shared" si="187"/>
        <v>0</v>
      </c>
      <c r="U84" s="20">
        <f t="shared" si="187"/>
        <v>0</v>
      </c>
      <c r="V84" s="24">
        <f t="shared" ref="V84:AG84" si="188">$E84*V20</f>
        <v>0</v>
      </c>
      <c r="W84" s="23">
        <f t="shared" si="188"/>
        <v>0</v>
      </c>
      <c r="X84" s="23">
        <f t="shared" si="188"/>
        <v>0</v>
      </c>
      <c r="Y84" s="23">
        <f t="shared" si="188"/>
        <v>0</v>
      </c>
      <c r="Z84" s="23">
        <f t="shared" si="188"/>
        <v>0</v>
      </c>
      <c r="AA84" s="23">
        <f t="shared" si="188"/>
        <v>0</v>
      </c>
      <c r="AB84" s="23">
        <f t="shared" si="188"/>
        <v>0</v>
      </c>
      <c r="AC84" s="23">
        <f t="shared" si="188"/>
        <v>0</v>
      </c>
      <c r="AD84" s="23">
        <f t="shared" si="188"/>
        <v>0</v>
      </c>
      <c r="AE84" s="23">
        <f t="shared" si="188"/>
        <v>0</v>
      </c>
      <c r="AF84" s="23">
        <f t="shared" si="188"/>
        <v>0</v>
      </c>
      <c r="AG84" s="23">
        <f t="shared" si="188"/>
        <v>0</v>
      </c>
      <c r="AH84" s="120">
        <f t="shared" ref="AH84:AS84" si="189">$F84*AH20</f>
        <v>0</v>
      </c>
      <c r="AI84" s="121">
        <f t="shared" si="189"/>
        <v>0</v>
      </c>
      <c r="AJ84" s="121">
        <f t="shared" si="189"/>
        <v>0</v>
      </c>
      <c r="AK84" s="121">
        <f t="shared" si="189"/>
        <v>0</v>
      </c>
      <c r="AL84" s="121">
        <f t="shared" si="189"/>
        <v>0</v>
      </c>
      <c r="AM84" s="121">
        <f t="shared" si="189"/>
        <v>0</v>
      </c>
      <c r="AN84" s="121">
        <f t="shared" si="189"/>
        <v>0</v>
      </c>
      <c r="AO84" s="121">
        <f t="shared" si="189"/>
        <v>0</v>
      </c>
      <c r="AP84" s="121">
        <f t="shared" si="189"/>
        <v>0</v>
      </c>
      <c r="AQ84" s="121">
        <f t="shared" si="189"/>
        <v>0</v>
      </c>
      <c r="AR84" s="121">
        <f t="shared" si="189"/>
        <v>0</v>
      </c>
      <c r="AS84" s="121">
        <f t="shared" si="189"/>
        <v>0</v>
      </c>
      <c r="AT84" s="150">
        <f t="shared" ref="AT84:BE84" si="190">$F84*AT20</f>
        <v>0</v>
      </c>
      <c r="AU84" s="151">
        <f t="shared" si="190"/>
        <v>0</v>
      </c>
      <c r="AV84" s="151">
        <f t="shared" si="190"/>
        <v>0</v>
      </c>
      <c r="AW84" s="151">
        <f t="shared" si="190"/>
        <v>0</v>
      </c>
      <c r="AX84" s="151">
        <f t="shared" si="190"/>
        <v>0</v>
      </c>
      <c r="AY84" s="151">
        <f t="shared" si="190"/>
        <v>0</v>
      </c>
      <c r="AZ84" s="151">
        <f t="shared" si="190"/>
        <v>0</v>
      </c>
      <c r="BA84" s="151">
        <f t="shared" si="190"/>
        <v>0</v>
      </c>
      <c r="BB84" s="151">
        <f t="shared" si="190"/>
        <v>0</v>
      </c>
      <c r="BC84" s="151">
        <f t="shared" si="190"/>
        <v>0</v>
      </c>
      <c r="BD84" s="151">
        <f t="shared" si="190"/>
        <v>0</v>
      </c>
      <c r="BE84" s="151">
        <f t="shared" si="190"/>
        <v>0</v>
      </c>
      <c r="BF84" s="181">
        <f t="shared" ref="BF84:BQ84" si="191">$F84*BF20</f>
        <v>0</v>
      </c>
      <c r="BG84" s="182">
        <f t="shared" si="191"/>
        <v>0</v>
      </c>
      <c r="BH84" s="182">
        <f t="shared" si="191"/>
        <v>0</v>
      </c>
      <c r="BI84" s="182">
        <f t="shared" si="191"/>
        <v>0</v>
      </c>
      <c r="BJ84" s="182">
        <f t="shared" si="191"/>
        <v>0</v>
      </c>
      <c r="BK84" s="182">
        <f t="shared" si="191"/>
        <v>0</v>
      </c>
      <c r="BL84" s="182">
        <f t="shared" si="191"/>
        <v>0</v>
      </c>
      <c r="BM84" s="182">
        <f t="shared" si="191"/>
        <v>0</v>
      </c>
      <c r="BN84" s="182">
        <f t="shared" si="191"/>
        <v>0</v>
      </c>
      <c r="BO84" s="182">
        <f t="shared" si="191"/>
        <v>0</v>
      </c>
      <c r="BP84" s="182">
        <f t="shared" si="191"/>
        <v>0</v>
      </c>
      <c r="BQ84" s="182">
        <f t="shared" si="191"/>
        <v>0</v>
      </c>
      <c r="BR84" s="21">
        <f t="shared" ref="BR84:CC84" si="192">$F84*BR20</f>
        <v>0</v>
      </c>
      <c r="BS84" s="20">
        <f t="shared" si="192"/>
        <v>0</v>
      </c>
      <c r="BT84" s="20">
        <f t="shared" si="192"/>
        <v>0</v>
      </c>
      <c r="BU84" s="20">
        <f t="shared" si="192"/>
        <v>0</v>
      </c>
      <c r="BV84" s="20">
        <f t="shared" si="192"/>
        <v>0</v>
      </c>
      <c r="BW84" s="20">
        <f t="shared" si="192"/>
        <v>0</v>
      </c>
      <c r="BX84" s="20">
        <f t="shared" si="192"/>
        <v>0</v>
      </c>
      <c r="BY84" s="20">
        <f t="shared" si="192"/>
        <v>0</v>
      </c>
      <c r="BZ84" s="20">
        <f t="shared" si="192"/>
        <v>0</v>
      </c>
      <c r="CA84" s="20">
        <f t="shared" si="192"/>
        <v>0</v>
      </c>
      <c r="CB84" s="20">
        <f t="shared" si="192"/>
        <v>0</v>
      </c>
      <c r="CC84" s="20">
        <f t="shared" si="192"/>
        <v>0</v>
      </c>
      <c r="CE84" s="19">
        <f t="shared" si="157"/>
        <v>0</v>
      </c>
      <c r="CF84" s="22">
        <f t="shared" si="158"/>
        <v>0</v>
      </c>
      <c r="CG84" s="111">
        <f t="shared" si="159"/>
        <v>0</v>
      </c>
      <c r="CH84" s="141">
        <f t="shared" si="160"/>
        <v>0</v>
      </c>
      <c r="CI84" s="172">
        <f t="shared" si="161"/>
        <v>0</v>
      </c>
      <c r="CJ84" s="19">
        <f t="shared" si="162"/>
        <v>0</v>
      </c>
    </row>
    <row r="85" spans="1:88" s="4" customFormat="1">
      <c r="A85" s="17"/>
      <c r="B85" s="30" t="str">
        <f t="shared" si="149"/>
        <v>Additional Position</v>
      </c>
      <c r="C85" s="223" t="s">
        <v>2</v>
      </c>
      <c r="D85" s="222">
        <v>0</v>
      </c>
      <c r="E85" s="29">
        <f t="shared" si="150"/>
        <v>0</v>
      </c>
      <c r="F85" s="29">
        <f t="shared" si="150"/>
        <v>0</v>
      </c>
      <c r="G85" s="29">
        <f t="shared" si="150"/>
        <v>0</v>
      </c>
      <c r="H85" s="29">
        <f t="shared" si="150"/>
        <v>0</v>
      </c>
      <c r="I85" s="29">
        <f t="shared" si="150"/>
        <v>0</v>
      </c>
      <c r="J85" s="21">
        <f t="shared" ref="J85:U85" si="193">$D85*J21</f>
        <v>0</v>
      </c>
      <c r="K85" s="20">
        <f t="shared" si="193"/>
        <v>0</v>
      </c>
      <c r="L85" s="20">
        <f t="shared" si="193"/>
        <v>0</v>
      </c>
      <c r="M85" s="20">
        <f t="shared" si="193"/>
        <v>0</v>
      </c>
      <c r="N85" s="20">
        <f t="shared" si="193"/>
        <v>0</v>
      </c>
      <c r="O85" s="20">
        <f t="shared" si="193"/>
        <v>0</v>
      </c>
      <c r="P85" s="20">
        <f t="shared" si="193"/>
        <v>0</v>
      </c>
      <c r="Q85" s="20">
        <f t="shared" si="193"/>
        <v>0</v>
      </c>
      <c r="R85" s="20">
        <f t="shared" si="193"/>
        <v>0</v>
      </c>
      <c r="S85" s="20">
        <f t="shared" si="193"/>
        <v>0</v>
      </c>
      <c r="T85" s="20">
        <f t="shared" si="193"/>
        <v>0</v>
      </c>
      <c r="U85" s="20">
        <f t="shared" si="193"/>
        <v>0</v>
      </c>
      <c r="V85" s="24">
        <f t="shared" ref="V85:AG85" si="194">$E85*V21</f>
        <v>0</v>
      </c>
      <c r="W85" s="23">
        <f t="shared" si="194"/>
        <v>0</v>
      </c>
      <c r="X85" s="23">
        <f t="shared" si="194"/>
        <v>0</v>
      </c>
      <c r="Y85" s="23">
        <f t="shared" si="194"/>
        <v>0</v>
      </c>
      <c r="Z85" s="23">
        <f t="shared" si="194"/>
        <v>0</v>
      </c>
      <c r="AA85" s="23">
        <f t="shared" si="194"/>
        <v>0</v>
      </c>
      <c r="AB85" s="23">
        <f t="shared" si="194"/>
        <v>0</v>
      </c>
      <c r="AC85" s="23">
        <f t="shared" si="194"/>
        <v>0</v>
      </c>
      <c r="AD85" s="23">
        <f t="shared" si="194"/>
        <v>0</v>
      </c>
      <c r="AE85" s="23">
        <f t="shared" si="194"/>
        <v>0</v>
      </c>
      <c r="AF85" s="23">
        <f t="shared" si="194"/>
        <v>0</v>
      </c>
      <c r="AG85" s="23">
        <f t="shared" si="194"/>
        <v>0</v>
      </c>
      <c r="AH85" s="120">
        <f t="shared" ref="AH85:AS85" si="195">$F85*AH21</f>
        <v>0</v>
      </c>
      <c r="AI85" s="121">
        <f t="shared" si="195"/>
        <v>0</v>
      </c>
      <c r="AJ85" s="121">
        <f t="shared" si="195"/>
        <v>0</v>
      </c>
      <c r="AK85" s="121">
        <f t="shared" si="195"/>
        <v>0</v>
      </c>
      <c r="AL85" s="121">
        <f t="shared" si="195"/>
        <v>0</v>
      </c>
      <c r="AM85" s="121">
        <f t="shared" si="195"/>
        <v>0</v>
      </c>
      <c r="AN85" s="121">
        <f t="shared" si="195"/>
        <v>0</v>
      </c>
      <c r="AO85" s="121">
        <f t="shared" si="195"/>
        <v>0</v>
      </c>
      <c r="AP85" s="121">
        <f t="shared" si="195"/>
        <v>0</v>
      </c>
      <c r="AQ85" s="121">
        <f t="shared" si="195"/>
        <v>0</v>
      </c>
      <c r="AR85" s="121">
        <f t="shared" si="195"/>
        <v>0</v>
      </c>
      <c r="AS85" s="121">
        <f t="shared" si="195"/>
        <v>0</v>
      </c>
      <c r="AT85" s="150">
        <f t="shared" ref="AT85:BE85" si="196">$F85*AT21</f>
        <v>0</v>
      </c>
      <c r="AU85" s="151">
        <f t="shared" si="196"/>
        <v>0</v>
      </c>
      <c r="AV85" s="151">
        <f t="shared" si="196"/>
        <v>0</v>
      </c>
      <c r="AW85" s="151">
        <f t="shared" si="196"/>
        <v>0</v>
      </c>
      <c r="AX85" s="151">
        <f t="shared" si="196"/>
        <v>0</v>
      </c>
      <c r="AY85" s="151">
        <f t="shared" si="196"/>
        <v>0</v>
      </c>
      <c r="AZ85" s="151">
        <f t="shared" si="196"/>
        <v>0</v>
      </c>
      <c r="BA85" s="151">
        <f t="shared" si="196"/>
        <v>0</v>
      </c>
      <c r="BB85" s="151">
        <f t="shared" si="196"/>
        <v>0</v>
      </c>
      <c r="BC85" s="151">
        <f t="shared" si="196"/>
        <v>0</v>
      </c>
      <c r="BD85" s="151">
        <f t="shared" si="196"/>
        <v>0</v>
      </c>
      <c r="BE85" s="151">
        <f t="shared" si="196"/>
        <v>0</v>
      </c>
      <c r="BF85" s="181">
        <f t="shared" ref="BF85:BQ85" si="197">$F85*BF21</f>
        <v>0</v>
      </c>
      <c r="BG85" s="182">
        <f t="shared" si="197"/>
        <v>0</v>
      </c>
      <c r="BH85" s="182">
        <f t="shared" si="197"/>
        <v>0</v>
      </c>
      <c r="BI85" s="182">
        <f t="shared" si="197"/>
        <v>0</v>
      </c>
      <c r="BJ85" s="182">
        <f t="shared" si="197"/>
        <v>0</v>
      </c>
      <c r="BK85" s="182">
        <f t="shared" si="197"/>
        <v>0</v>
      </c>
      <c r="BL85" s="182">
        <f t="shared" si="197"/>
        <v>0</v>
      </c>
      <c r="BM85" s="182">
        <f t="shared" si="197"/>
        <v>0</v>
      </c>
      <c r="BN85" s="182">
        <f t="shared" si="197"/>
        <v>0</v>
      </c>
      <c r="BO85" s="182">
        <f t="shared" si="197"/>
        <v>0</v>
      </c>
      <c r="BP85" s="182">
        <f t="shared" si="197"/>
        <v>0</v>
      </c>
      <c r="BQ85" s="182">
        <f t="shared" si="197"/>
        <v>0</v>
      </c>
      <c r="BR85" s="21">
        <f t="shared" ref="BR85:CC85" si="198">$F85*BR21</f>
        <v>0</v>
      </c>
      <c r="BS85" s="20">
        <f t="shared" si="198"/>
        <v>0</v>
      </c>
      <c r="BT85" s="20">
        <f t="shared" si="198"/>
        <v>0</v>
      </c>
      <c r="BU85" s="20">
        <f t="shared" si="198"/>
        <v>0</v>
      </c>
      <c r="BV85" s="20">
        <f t="shared" si="198"/>
        <v>0</v>
      </c>
      <c r="BW85" s="20">
        <f t="shared" si="198"/>
        <v>0</v>
      </c>
      <c r="BX85" s="20">
        <f t="shared" si="198"/>
        <v>0</v>
      </c>
      <c r="BY85" s="20">
        <f t="shared" si="198"/>
        <v>0</v>
      </c>
      <c r="BZ85" s="20">
        <f t="shared" si="198"/>
        <v>0</v>
      </c>
      <c r="CA85" s="20">
        <f t="shared" si="198"/>
        <v>0</v>
      </c>
      <c r="CB85" s="20">
        <f t="shared" si="198"/>
        <v>0</v>
      </c>
      <c r="CC85" s="20">
        <f t="shared" si="198"/>
        <v>0</v>
      </c>
      <c r="CE85" s="19">
        <f t="shared" si="157"/>
        <v>0</v>
      </c>
      <c r="CF85" s="22">
        <f t="shared" si="158"/>
        <v>0</v>
      </c>
      <c r="CG85" s="111">
        <f t="shared" si="159"/>
        <v>0</v>
      </c>
      <c r="CH85" s="141">
        <f t="shared" si="160"/>
        <v>0</v>
      </c>
      <c r="CI85" s="172">
        <f t="shared" si="161"/>
        <v>0</v>
      </c>
      <c r="CJ85" s="19">
        <f t="shared" si="162"/>
        <v>0</v>
      </c>
    </row>
    <row r="86" spans="1:88" s="4" customFormat="1">
      <c r="A86" s="17"/>
      <c r="B86" s="30" t="str">
        <f t="shared" si="149"/>
        <v>Additional Position</v>
      </c>
      <c r="C86" s="223" t="s">
        <v>2</v>
      </c>
      <c r="D86" s="222">
        <v>0</v>
      </c>
      <c r="E86" s="29">
        <f t="shared" si="150"/>
        <v>0</v>
      </c>
      <c r="F86" s="29">
        <f t="shared" si="150"/>
        <v>0</v>
      </c>
      <c r="G86" s="29">
        <f t="shared" si="150"/>
        <v>0</v>
      </c>
      <c r="H86" s="29">
        <f t="shared" si="150"/>
        <v>0</v>
      </c>
      <c r="I86" s="29">
        <f t="shared" si="150"/>
        <v>0</v>
      </c>
      <c r="J86" s="21">
        <f t="shared" ref="J86:U86" si="199">$D86*J22</f>
        <v>0</v>
      </c>
      <c r="K86" s="20">
        <f t="shared" si="199"/>
        <v>0</v>
      </c>
      <c r="L86" s="20">
        <f t="shared" si="199"/>
        <v>0</v>
      </c>
      <c r="M86" s="20">
        <f t="shared" si="199"/>
        <v>0</v>
      </c>
      <c r="N86" s="20">
        <f t="shared" si="199"/>
        <v>0</v>
      </c>
      <c r="O86" s="20">
        <f t="shared" si="199"/>
        <v>0</v>
      </c>
      <c r="P86" s="20">
        <f t="shared" si="199"/>
        <v>0</v>
      </c>
      <c r="Q86" s="20">
        <f t="shared" si="199"/>
        <v>0</v>
      </c>
      <c r="R86" s="20">
        <f t="shared" si="199"/>
        <v>0</v>
      </c>
      <c r="S86" s="20">
        <f t="shared" si="199"/>
        <v>0</v>
      </c>
      <c r="T86" s="20">
        <f t="shared" si="199"/>
        <v>0</v>
      </c>
      <c r="U86" s="20">
        <f t="shared" si="199"/>
        <v>0</v>
      </c>
      <c r="V86" s="24">
        <f t="shared" ref="V86:AG86" si="200">$E86*V22</f>
        <v>0</v>
      </c>
      <c r="W86" s="23">
        <f t="shared" si="200"/>
        <v>0</v>
      </c>
      <c r="X86" s="23">
        <f t="shared" si="200"/>
        <v>0</v>
      </c>
      <c r="Y86" s="23">
        <f t="shared" si="200"/>
        <v>0</v>
      </c>
      <c r="Z86" s="23">
        <f t="shared" si="200"/>
        <v>0</v>
      </c>
      <c r="AA86" s="23">
        <f t="shared" si="200"/>
        <v>0</v>
      </c>
      <c r="AB86" s="23">
        <f t="shared" si="200"/>
        <v>0</v>
      </c>
      <c r="AC86" s="23">
        <f t="shared" si="200"/>
        <v>0</v>
      </c>
      <c r="AD86" s="23">
        <f t="shared" si="200"/>
        <v>0</v>
      </c>
      <c r="AE86" s="23">
        <f t="shared" si="200"/>
        <v>0</v>
      </c>
      <c r="AF86" s="23">
        <f t="shared" si="200"/>
        <v>0</v>
      </c>
      <c r="AG86" s="23">
        <f t="shared" si="200"/>
        <v>0</v>
      </c>
      <c r="AH86" s="120">
        <f t="shared" ref="AH86:AS86" si="201">$F86*AH22</f>
        <v>0</v>
      </c>
      <c r="AI86" s="121">
        <f t="shared" si="201"/>
        <v>0</v>
      </c>
      <c r="AJ86" s="121">
        <f t="shared" si="201"/>
        <v>0</v>
      </c>
      <c r="AK86" s="121">
        <f t="shared" si="201"/>
        <v>0</v>
      </c>
      <c r="AL86" s="121">
        <f t="shared" si="201"/>
        <v>0</v>
      </c>
      <c r="AM86" s="121">
        <f t="shared" si="201"/>
        <v>0</v>
      </c>
      <c r="AN86" s="121">
        <f t="shared" si="201"/>
        <v>0</v>
      </c>
      <c r="AO86" s="121">
        <f t="shared" si="201"/>
        <v>0</v>
      </c>
      <c r="AP86" s="121">
        <f t="shared" si="201"/>
        <v>0</v>
      </c>
      <c r="AQ86" s="121">
        <f t="shared" si="201"/>
        <v>0</v>
      </c>
      <c r="AR86" s="121">
        <f t="shared" si="201"/>
        <v>0</v>
      </c>
      <c r="AS86" s="121">
        <f t="shared" si="201"/>
        <v>0</v>
      </c>
      <c r="AT86" s="150">
        <f t="shared" ref="AT86:BE86" si="202">$F86*AT22</f>
        <v>0</v>
      </c>
      <c r="AU86" s="151">
        <f t="shared" si="202"/>
        <v>0</v>
      </c>
      <c r="AV86" s="151">
        <f t="shared" si="202"/>
        <v>0</v>
      </c>
      <c r="AW86" s="151">
        <f t="shared" si="202"/>
        <v>0</v>
      </c>
      <c r="AX86" s="151">
        <f t="shared" si="202"/>
        <v>0</v>
      </c>
      <c r="AY86" s="151">
        <f t="shared" si="202"/>
        <v>0</v>
      </c>
      <c r="AZ86" s="151">
        <f t="shared" si="202"/>
        <v>0</v>
      </c>
      <c r="BA86" s="151">
        <f t="shared" si="202"/>
        <v>0</v>
      </c>
      <c r="BB86" s="151">
        <f t="shared" si="202"/>
        <v>0</v>
      </c>
      <c r="BC86" s="151">
        <f t="shared" si="202"/>
        <v>0</v>
      </c>
      <c r="BD86" s="151">
        <f t="shared" si="202"/>
        <v>0</v>
      </c>
      <c r="BE86" s="151">
        <f t="shared" si="202"/>
        <v>0</v>
      </c>
      <c r="BF86" s="181">
        <f t="shared" ref="BF86:BQ86" si="203">$F86*BF22</f>
        <v>0</v>
      </c>
      <c r="BG86" s="182">
        <f t="shared" si="203"/>
        <v>0</v>
      </c>
      <c r="BH86" s="182">
        <f t="shared" si="203"/>
        <v>0</v>
      </c>
      <c r="BI86" s="182">
        <f t="shared" si="203"/>
        <v>0</v>
      </c>
      <c r="BJ86" s="182">
        <f t="shared" si="203"/>
        <v>0</v>
      </c>
      <c r="BK86" s="182">
        <f t="shared" si="203"/>
        <v>0</v>
      </c>
      <c r="BL86" s="182">
        <f t="shared" si="203"/>
        <v>0</v>
      </c>
      <c r="BM86" s="182">
        <f t="shared" si="203"/>
        <v>0</v>
      </c>
      <c r="BN86" s="182">
        <f t="shared" si="203"/>
        <v>0</v>
      </c>
      <c r="BO86" s="182">
        <f t="shared" si="203"/>
        <v>0</v>
      </c>
      <c r="BP86" s="182">
        <f t="shared" si="203"/>
        <v>0</v>
      </c>
      <c r="BQ86" s="182">
        <f t="shared" si="203"/>
        <v>0</v>
      </c>
      <c r="BR86" s="21">
        <f t="shared" ref="BR86:CC86" si="204">$F86*BR22</f>
        <v>0</v>
      </c>
      <c r="BS86" s="20">
        <f t="shared" si="204"/>
        <v>0</v>
      </c>
      <c r="BT86" s="20">
        <f t="shared" si="204"/>
        <v>0</v>
      </c>
      <c r="BU86" s="20">
        <f t="shared" si="204"/>
        <v>0</v>
      </c>
      <c r="BV86" s="20">
        <f t="shared" si="204"/>
        <v>0</v>
      </c>
      <c r="BW86" s="20">
        <f t="shared" si="204"/>
        <v>0</v>
      </c>
      <c r="BX86" s="20">
        <f t="shared" si="204"/>
        <v>0</v>
      </c>
      <c r="BY86" s="20">
        <f t="shared" si="204"/>
        <v>0</v>
      </c>
      <c r="BZ86" s="20">
        <f t="shared" si="204"/>
        <v>0</v>
      </c>
      <c r="CA86" s="20">
        <f t="shared" si="204"/>
        <v>0</v>
      </c>
      <c r="CB86" s="20">
        <f t="shared" si="204"/>
        <v>0</v>
      </c>
      <c r="CC86" s="20">
        <f t="shared" si="204"/>
        <v>0</v>
      </c>
      <c r="CE86" s="19">
        <f t="shared" si="157"/>
        <v>0</v>
      </c>
      <c r="CF86" s="22">
        <f t="shared" si="158"/>
        <v>0</v>
      </c>
      <c r="CG86" s="111">
        <f t="shared" si="159"/>
        <v>0</v>
      </c>
      <c r="CH86" s="141">
        <f t="shared" si="160"/>
        <v>0</v>
      </c>
      <c r="CI86" s="172">
        <f t="shared" si="161"/>
        <v>0</v>
      </c>
      <c r="CJ86" s="19">
        <f t="shared" si="162"/>
        <v>0</v>
      </c>
    </row>
    <row r="87" spans="1:88" s="4" customFormat="1">
      <c r="A87" s="17"/>
      <c r="B87" s="30" t="str">
        <f t="shared" si="149"/>
        <v>Additional Position</v>
      </c>
      <c r="C87" s="223" t="s">
        <v>2</v>
      </c>
      <c r="D87" s="222">
        <v>0</v>
      </c>
      <c r="E87" s="29">
        <f t="shared" si="150"/>
        <v>0</v>
      </c>
      <c r="F87" s="29">
        <f t="shared" si="150"/>
        <v>0</v>
      </c>
      <c r="G87" s="29">
        <f t="shared" si="150"/>
        <v>0</v>
      </c>
      <c r="H87" s="29">
        <f t="shared" si="150"/>
        <v>0</v>
      </c>
      <c r="I87" s="29">
        <f t="shared" si="150"/>
        <v>0</v>
      </c>
      <c r="J87" s="21">
        <f t="shared" ref="J87:U87" si="205">$D87*J23</f>
        <v>0</v>
      </c>
      <c r="K87" s="20">
        <f t="shared" si="205"/>
        <v>0</v>
      </c>
      <c r="L87" s="20">
        <f t="shared" si="205"/>
        <v>0</v>
      </c>
      <c r="M87" s="20">
        <f t="shared" si="205"/>
        <v>0</v>
      </c>
      <c r="N87" s="20">
        <f t="shared" si="205"/>
        <v>0</v>
      </c>
      <c r="O87" s="20">
        <f t="shared" si="205"/>
        <v>0</v>
      </c>
      <c r="P87" s="20">
        <f t="shared" si="205"/>
        <v>0</v>
      </c>
      <c r="Q87" s="20">
        <f t="shared" si="205"/>
        <v>0</v>
      </c>
      <c r="R87" s="20">
        <f t="shared" si="205"/>
        <v>0</v>
      </c>
      <c r="S87" s="20">
        <f t="shared" si="205"/>
        <v>0</v>
      </c>
      <c r="T87" s="20">
        <f t="shared" si="205"/>
        <v>0</v>
      </c>
      <c r="U87" s="20">
        <f t="shared" si="205"/>
        <v>0</v>
      </c>
      <c r="V87" s="24">
        <f t="shared" ref="V87:AG87" si="206">$E87*V23</f>
        <v>0</v>
      </c>
      <c r="W87" s="23">
        <f t="shared" si="206"/>
        <v>0</v>
      </c>
      <c r="X87" s="23">
        <f t="shared" si="206"/>
        <v>0</v>
      </c>
      <c r="Y87" s="23">
        <f t="shared" si="206"/>
        <v>0</v>
      </c>
      <c r="Z87" s="23">
        <f t="shared" si="206"/>
        <v>0</v>
      </c>
      <c r="AA87" s="23">
        <f t="shared" si="206"/>
        <v>0</v>
      </c>
      <c r="AB87" s="23">
        <f t="shared" si="206"/>
        <v>0</v>
      </c>
      <c r="AC87" s="23">
        <f t="shared" si="206"/>
        <v>0</v>
      </c>
      <c r="AD87" s="23">
        <f t="shared" si="206"/>
        <v>0</v>
      </c>
      <c r="AE87" s="23">
        <f t="shared" si="206"/>
        <v>0</v>
      </c>
      <c r="AF87" s="23">
        <f t="shared" si="206"/>
        <v>0</v>
      </c>
      <c r="AG87" s="23">
        <f t="shared" si="206"/>
        <v>0</v>
      </c>
      <c r="AH87" s="120">
        <f t="shared" ref="AH87:AS87" si="207">$F87*AH23</f>
        <v>0</v>
      </c>
      <c r="AI87" s="121">
        <f t="shared" si="207"/>
        <v>0</v>
      </c>
      <c r="AJ87" s="121">
        <f t="shared" si="207"/>
        <v>0</v>
      </c>
      <c r="AK87" s="121">
        <f t="shared" si="207"/>
        <v>0</v>
      </c>
      <c r="AL87" s="121">
        <f t="shared" si="207"/>
        <v>0</v>
      </c>
      <c r="AM87" s="121">
        <f t="shared" si="207"/>
        <v>0</v>
      </c>
      <c r="AN87" s="121">
        <f t="shared" si="207"/>
        <v>0</v>
      </c>
      <c r="AO87" s="121">
        <f t="shared" si="207"/>
        <v>0</v>
      </c>
      <c r="AP87" s="121">
        <f t="shared" si="207"/>
        <v>0</v>
      </c>
      <c r="AQ87" s="121">
        <f t="shared" si="207"/>
        <v>0</v>
      </c>
      <c r="AR87" s="121">
        <f t="shared" si="207"/>
        <v>0</v>
      </c>
      <c r="AS87" s="121">
        <f t="shared" si="207"/>
        <v>0</v>
      </c>
      <c r="AT87" s="150">
        <f t="shared" ref="AT87:BE87" si="208">$F87*AT23</f>
        <v>0</v>
      </c>
      <c r="AU87" s="151">
        <f t="shared" si="208"/>
        <v>0</v>
      </c>
      <c r="AV87" s="151">
        <f t="shared" si="208"/>
        <v>0</v>
      </c>
      <c r="AW87" s="151">
        <f t="shared" si="208"/>
        <v>0</v>
      </c>
      <c r="AX87" s="151">
        <f t="shared" si="208"/>
        <v>0</v>
      </c>
      <c r="AY87" s="151">
        <f t="shared" si="208"/>
        <v>0</v>
      </c>
      <c r="AZ87" s="151">
        <f t="shared" si="208"/>
        <v>0</v>
      </c>
      <c r="BA87" s="151">
        <f t="shared" si="208"/>
        <v>0</v>
      </c>
      <c r="BB87" s="151">
        <f t="shared" si="208"/>
        <v>0</v>
      </c>
      <c r="BC87" s="151">
        <f t="shared" si="208"/>
        <v>0</v>
      </c>
      <c r="BD87" s="151">
        <f t="shared" si="208"/>
        <v>0</v>
      </c>
      <c r="BE87" s="151">
        <f t="shared" si="208"/>
        <v>0</v>
      </c>
      <c r="BF87" s="181">
        <f t="shared" ref="BF87:BQ87" si="209">$F87*BF23</f>
        <v>0</v>
      </c>
      <c r="BG87" s="182">
        <f t="shared" si="209"/>
        <v>0</v>
      </c>
      <c r="BH87" s="182">
        <f t="shared" si="209"/>
        <v>0</v>
      </c>
      <c r="BI87" s="182">
        <f t="shared" si="209"/>
        <v>0</v>
      </c>
      <c r="BJ87" s="182">
        <f t="shared" si="209"/>
        <v>0</v>
      </c>
      <c r="BK87" s="182">
        <f t="shared" si="209"/>
        <v>0</v>
      </c>
      <c r="BL87" s="182">
        <f t="shared" si="209"/>
        <v>0</v>
      </c>
      <c r="BM87" s="182">
        <f t="shared" si="209"/>
        <v>0</v>
      </c>
      <c r="BN87" s="182">
        <f t="shared" si="209"/>
        <v>0</v>
      </c>
      <c r="BO87" s="182">
        <f t="shared" si="209"/>
        <v>0</v>
      </c>
      <c r="BP87" s="182">
        <f t="shared" si="209"/>
        <v>0</v>
      </c>
      <c r="BQ87" s="182">
        <f t="shared" si="209"/>
        <v>0</v>
      </c>
      <c r="BR87" s="21">
        <f t="shared" ref="BR87:CC87" si="210">$F87*BR23</f>
        <v>0</v>
      </c>
      <c r="BS87" s="20">
        <f t="shared" si="210"/>
        <v>0</v>
      </c>
      <c r="BT87" s="20">
        <f t="shared" si="210"/>
        <v>0</v>
      </c>
      <c r="BU87" s="20">
        <f t="shared" si="210"/>
        <v>0</v>
      </c>
      <c r="BV87" s="20">
        <f t="shared" si="210"/>
        <v>0</v>
      </c>
      <c r="BW87" s="20">
        <f t="shared" si="210"/>
        <v>0</v>
      </c>
      <c r="BX87" s="20">
        <f t="shared" si="210"/>
        <v>0</v>
      </c>
      <c r="BY87" s="20">
        <f t="shared" si="210"/>
        <v>0</v>
      </c>
      <c r="BZ87" s="20">
        <f t="shared" si="210"/>
        <v>0</v>
      </c>
      <c r="CA87" s="20">
        <f t="shared" si="210"/>
        <v>0</v>
      </c>
      <c r="CB87" s="20">
        <f t="shared" si="210"/>
        <v>0</v>
      </c>
      <c r="CC87" s="20">
        <f t="shared" si="210"/>
        <v>0</v>
      </c>
      <c r="CE87" s="19">
        <f t="shared" si="157"/>
        <v>0</v>
      </c>
      <c r="CF87" s="22">
        <f t="shared" si="158"/>
        <v>0</v>
      </c>
      <c r="CG87" s="111">
        <f t="shared" si="159"/>
        <v>0</v>
      </c>
      <c r="CH87" s="141">
        <f t="shared" si="160"/>
        <v>0</v>
      </c>
      <c r="CI87" s="172">
        <f t="shared" si="161"/>
        <v>0</v>
      </c>
      <c r="CJ87" s="19">
        <f t="shared" si="162"/>
        <v>0</v>
      </c>
    </row>
    <row r="88" spans="1:88" s="4" customFormat="1">
      <c r="A88" s="17"/>
      <c r="B88" s="16" t="s">
        <v>5</v>
      </c>
      <c r="C88" s="221"/>
      <c r="D88" s="14"/>
      <c r="E88" s="28"/>
      <c r="F88" s="28"/>
      <c r="G88" s="28"/>
      <c r="H88" s="28"/>
      <c r="I88" s="28"/>
      <c r="J88" s="10">
        <f t="shared" ref="J88:U88" si="211">SUM(J79:J87)</f>
        <v>0</v>
      </c>
      <c r="K88" s="9">
        <f t="shared" si="211"/>
        <v>0</v>
      </c>
      <c r="L88" s="9">
        <f t="shared" si="211"/>
        <v>0</v>
      </c>
      <c r="M88" s="9">
        <f t="shared" si="211"/>
        <v>0</v>
      </c>
      <c r="N88" s="9">
        <f t="shared" si="211"/>
        <v>0</v>
      </c>
      <c r="O88" s="9">
        <f t="shared" si="211"/>
        <v>0</v>
      </c>
      <c r="P88" s="9">
        <f t="shared" si="211"/>
        <v>0</v>
      </c>
      <c r="Q88" s="9">
        <f t="shared" si="211"/>
        <v>0</v>
      </c>
      <c r="R88" s="9">
        <f t="shared" si="211"/>
        <v>0</v>
      </c>
      <c r="S88" s="9">
        <f t="shared" si="211"/>
        <v>0</v>
      </c>
      <c r="T88" s="9">
        <f t="shared" si="211"/>
        <v>0</v>
      </c>
      <c r="U88" s="9">
        <f t="shared" si="211"/>
        <v>0</v>
      </c>
      <c r="V88" s="13">
        <f t="shared" ref="V88:AG88" si="212">SUM(V79:V87)</f>
        <v>5759.64</v>
      </c>
      <c r="W88" s="12">
        <f t="shared" si="212"/>
        <v>5759.64</v>
      </c>
      <c r="X88" s="12">
        <f t="shared" si="212"/>
        <v>14759.280000000002</v>
      </c>
      <c r="Y88" s="12">
        <f t="shared" si="212"/>
        <v>14759.280000000002</v>
      </c>
      <c r="Z88" s="12">
        <f t="shared" si="212"/>
        <v>14759.280000000002</v>
      </c>
      <c r="AA88" s="12">
        <f t="shared" si="212"/>
        <v>14759.280000000002</v>
      </c>
      <c r="AB88" s="12">
        <f t="shared" si="212"/>
        <v>14759.280000000002</v>
      </c>
      <c r="AC88" s="12">
        <f t="shared" si="212"/>
        <v>19079.280000000002</v>
      </c>
      <c r="AD88" s="12">
        <f t="shared" si="212"/>
        <v>28078.920000000002</v>
      </c>
      <c r="AE88" s="12">
        <f t="shared" si="212"/>
        <v>28078.920000000002</v>
      </c>
      <c r="AF88" s="12">
        <f t="shared" si="212"/>
        <v>28078.920000000002</v>
      </c>
      <c r="AG88" s="12">
        <f t="shared" si="212"/>
        <v>28078.920000000002</v>
      </c>
      <c r="AH88" s="114">
        <f t="shared" ref="AH88:AS88" si="213">SUM(AH79:AH87)</f>
        <v>30325.2336</v>
      </c>
      <c r="AI88" s="115">
        <f t="shared" si="213"/>
        <v>30325.2336</v>
      </c>
      <c r="AJ88" s="115">
        <f t="shared" si="213"/>
        <v>30325.2336</v>
      </c>
      <c r="AK88" s="115">
        <f t="shared" si="213"/>
        <v>30325.2336</v>
      </c>
      <c r="AL88" s="115">
        <f t="shared" si="213"/>
        <v>30325.2336</v>
      </c>
      <c r="AM88" s="115">
        <f t="shared" si="213"/>
        <v>30325.2336</v>
      </c>
      <c r="AN88" s="115">
        <f t="shared" si="213"/>
        <v>30325.2336</v>
      </c>
      <c r="AO88" s="115">
        <f t="shared" si="213"/>
        <v>30325.2336</v>
      </c>
      <c r="AP88" s="115">
        <f t="shared" si="213"/>
        <v>30325.2336</v>
      </c>
      <c r="AQ88" s="115">
        <f t="shared" si="213"/>
        <v>34990.833599999998</v>
      </c>
      <c r="AR88" s="115">
        <f t="shared" si="213"/>
        <v>34990.833599999998</v>
      </c>
      <c r="AS88" s="131">
        <f t="shared" si="213"/>
        <v>34990.833599999998</v>
      </c>
      <c r="AT88" s="144">
        <f t="shared" ref="AT88:BE88" si="214">SUM(AT79:AT87)</f>
        <v>41211.2448</v>
      </c>
      <c r="AU88" s="145">
        <f t="shared" si="214"/>
        <v>41211.2448</v>
      </c>
      <c r="AV88" s="145">
        <f t="shared" si="214"/>
        <v>41211.2448</v>
      </c>
      <c r="AW88" s="145">
        <f t="shared" si="214"/>
        <v>41211.2448</v>
      </c>
      <c r="AX88" s="145">
        <f t="shared" si="214"/>
        <v>41211.2448</v>
      </c>
      <c r="AY88" s="145">
        <f t="shared" si="214"/>
        <v>41211.2448</v>
      </c>
      <c r="AZ88" s="145">
        <f t="shared" si="214"/>
        <v>41211.2448</v>
      </c>
      <c r="BA88" s="145">
        <f t="shared" si="214"/>
        <v>41211.2448</v>
      </c>
      <c r="BB88" s="145">
        <f t="shared" si="214"/>
        <v>41211.2448</v>
      </c>
      <c r="BC88" s="145">
        <f t="shared" si="214"/>
        <v>41211.2448</v>
      </c>
      <c r="BD88" s="145">
        <f t="shared" si="214"/>
        <v>41211.2448</v>
      </c>
      <c r="BE88" s="161">
        <f t="shared" si="214"/>
        <v>41211.2448</v>
      </c>
      <c r="BF88" s="175">
        <f t="shared" ref="BF88:BQ88" si="215">SUM(BF79:BF87)</f>
        <v>61816.867200000008</v>
      </c>
      <c r="BG88" s="176">
        <f t="shared" si="215"/>
        <v>61816.867200000008</v>
      </c>
      <c r="BH88" s="176">
        <f t="shared" si="215"/>
        <v>61816.867200000008</v>
      </c>
      <c r="BI88" s="176">
        <f t="shared" si="215"/>
        <v>61816.867200000008</v>
      </c>
      <c r="BJ88" s="176">
        <f t="shared" si="215"/>
        <v>61816.867200000008</v>
      </c>
      <c r="BK88" s="176">
        <f t="shared" si="215"/>
        <v>61816.867200000008</v>
      </c>
      <c r="BL88" s="176">
        <f t="shared" si="215"/>
        <v>61816.867200000008</v>
      </c>
      <c r="BM88" s="176">
        <f t="shared" si="215"/>
        <v>61816.867200000008</v>
      </c>
      <c r="BN88" s="176">
        <f t="shared" si="215"/>
        <v>61816.867200000008</v>
      </c>
      <c r="BO88" s="176">
        <f t="shared" si="215"/>
        <v>61816.867200000008</v>
      </c>
      <c r="BP88" s="176">
        <f t="shared" si="215"/>
        <v>61816.867200000008</v>
      </c>
      <c r="BQ88" s="189">
        <f t="shared" si="215"/>
        <v>61816.867200000008</v>
      </c>
      <c r="BR88" s="10">
        <f t="shared" ref="BR88:CC88" si="216">SUM(BR79:BR87)</f>
        <v>68037.27840000001</v>
      </c>
      <c r="BS88" s="9">
        <f t="shared" si="216"/>
        <v>68037.27840000001</v>
      </c>
      <c r="BT88" s="9">
        <f t="shared" si="216"/>
        <v>68037.27840000001</v>
      </c>
      <c r="BU88" s="9">
        <f t="shared" si="216"/>
        <v>68037.27840000001</v>
      </c>
      <c r="BV88" s="9">
        <f t="shared" si="216"/>
        <v>68037.27840000001</v>
      </c>
      <c r="BW88" s="9">
        <f t="shared" si="216"/>
        <v>68037.27840000001</v>
      </c>
      <c r="BX88" s="9">
        <f t="shared" si="216"/>
        <v>68037.27840000001</v>
      </c>
      <c r="BY88" s="9">
        <f t="shared" si="216"/>
        <v>68037.27840000001</v>
      </c>
      <c r="BZ88" s="9">
        <f t="shared" si="216"/>
        <v>68037.27840000001</v>
      </c>
      <c r="CA88" s="9">
        <f t="shared" si="216"/>
        <v>68037.27840000001</v>
      </c>
      <c r="CB88" s="9">
        <f t="shared" si="216"/>
        <v>68037.27840000001</v>
      </c>
      <c r="CC88" s="190">
        <f t="shared" si="216"/>
        <v>68037.27840000001</v>
      </c>
      <c r="CE88" s="8">
        <f t="shared" si="157"/>
        <v>0</v>
      </c>
      <c r="CF88" s="11">
        <f t="shared" si="158"/>
        <v>216710.64000000004</v>
      </c>
      <c r="CG88" s="131">
        <f t="shared" si="159"/>
        <v>377899.60320000007</v>
      </c>
      <c r="CH88" s="161">
        <f t="shared" si="160"/>
        <v>494534.93759999989</v>
      </c>
      <c r="CI88" s="189">
        <f t="shared" si="161"/>
        <v>741802.40639999986</v>
      </c>
      <c r="CJ88" s="190">
        <f t="shared" si="162"/>
        <v>816447.34079999989</v>
      </c>
    </row>
    <row r="89" spans="1:88" s="4" customFormat="1">
      <c r="A89" s="17"/>
      <c r="B89" s="37" t="s">
        <v>4</v>
      </c>
      <c r="C89" s="223"/>
      <c r="D89" s="25"/>
      <c r="E89" s="18"/>
      <c r="F89" s="18"/>
      <c r="G89" s="18"/>
      <c r="H89" s="18"/>
      <c r="I89" s="18"/>
      <c r="J89" s="33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6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107"/>
      <c r="AI89" s="108"/>
      <c r="AJ89" s="108"/>
      <c r="AK89" s="108"/>
      <c r="AL89" s="108"/>
      <c r="AM89" s="108"/>
      <c r="AN89" s="108"/>
      <c r="AO89" s="108"/>
      <c r="AP89" s="108"/>
      <c r="AQ89" s="108"/>
      <c r="AR89" s="108"/>
      <c r="AS89" s="108"/>
      <c r="AT89" s="136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67"/>
      <c r="BG89" s="168"/>
      <c r="BH89" s="168"/>
      <c r="BI89" s="168"/>
      <c r="BJ89" s="168"/>
      <c r="BK89" s="168"/>
      <c r="BL89" s="168"/>
      <c r="BM89" s="168"/>
      <c r="BN89" s="168"/>
      <c r="BO89" s="168"/>
      <c r="BP89" s="168"/>
      <c r="BQ89" s="168"/>
      <c r="BR89" s="33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E89" s="31"/>
      <c r="CF89" s="34"/>
      <c r="CG89" s="109"/>
      <c r="CH89" s="138"/>
      <c r="CI89" s="169"/>
      <c r="CJ89" s="31"/>
    </row>
    <row r="90" spans="1:88" s="4" customFormat="1">
      <c r="A90" s="17"/>
      <c r="B90" s="30" t="str">
        <f t="shared" ref="B90:B97" si="217">B26</f>
        <v>Senior Engineer</v>
      </c>
      <c r="C90" s="223" t="s">
        <v>2</v>
      </c>
      <c r="D90" s="222">
        <v>16667</v>
      </c>
      <c r="E90" s="29">
        <f t="shared" ref="E90:I97" si="218">(1+E$69)*D90</f>
        <v>18000.36</v>
      </c>
      <c r="F90" s="29">
        <f t="shared" si="218"/>
        <v>19440.388800000001</v>
      </c>
      <c r="G90" s="29">
        <f t="shared" si="218"/>
        <v>20995.619904000003</v>
      </c>
      <c r="H90" s="29">
        <f t="shared" si="218"/>
        <v>22675.269496320005</v>
      </c>
      <c r="I90" s="29">
        <f t="shared" si="218"/>
        <v>24489.291056025606</v>
      </c>
      <c r="J90" s="21">
        <f t="shared" ref="J90:U90" si="219">$D90*J26</f>
        <v>0</v>
      </c>
      <c r="K90" s="20">
        <f t="shared" si="219"/>
        <v>0</v>
      </c>
      <c r="L90" s="20">
        <f t="shared" si="219"/>
        <v>0</v>
      </c>
      <c r="M90" s="20">
        <f t="shared" si="219"/>
        <v>0</v>
      </c>
      <c r="N90" s="20">
        <f t="shared" si="219"/>
        <v>0</v>
      </c>
      <c r="O90" s="20">
        <f t="shared" si="219"/>
        <v>0</v>
      </c>
      <c r="P90" s="20">
        <f t="shared" si="219"/>
        <v>0</v>
      </c>
      <c r="Q90" s="20">
        <f t="shared" si="219"/>
        <v>16667</v>
      </c>
      <c r="R90" s="20">
        <f t="shared" si="219"/>
        <v>16667</v>
      </c>
      <c r="S90" s="20">
        <f t="shared" si="219"/>
        <v>33334</v>
      </c>
      <c r="T90" s="20">
        <f t="shared" si="219"/>
        <v>33334</v>
      </c>
      <c r="U90" s="20">
        <f t="shared" si="219"/>
        <v>50001</v>
      </c>
      <c r="V90" s="24">
        <f t="shared" ref="V90:AG90" si="220">$E90*V26</f>
        <v>54001.08</v>
      </c>
      <c r="W90" s="23">
        <f t="shared" si="220"/>
        <v>54001.08</v>
      </c>
      <c r="X90" s="23">
        <f t="shared" si="220"/>
        <v>54001.08</v>
      </c>
      <c r="Y90" s="23">
        <f t="shared" si="220"/>
        <v>54001.08</v>
      </c>
      <c r="Z90" s="23">
        <f t="shared" si="220"/>
        <v>54001.08</v>
      </c>
      <c r="AA90" s="23">
        <f t="shared" si="220"/>
        <v>54001.08</v>
      </c>
      <c r="AB90" s="23">
        <f t="shared" si="220"/>
        <v>72001.440000000002</v>
      </c>
      <c r="AC90" s="23">
        <f t="shared" si="220"/>
        <v>72001.440000000002</v>
      </c>
      <c r="AD90" s="23">
        <f t="shared" si="220"/>
        <v>72001.440000000002</v>
      </c>
      <c r="AE90" s="23">
        <f t="shared" si="220"/>
        <v>72001.440000000002</v>
      </c>
      <c r="AF90" s="23">
        <f t="shared" si="220"/>
        <v>72001.440000000002</v>
      </c>
      <c r="AG90" s="23">
        <f t="shared" si="220"/>
        <v>72001.440000000002</v>
      </c>
      <c r="AH90" s="120">
        <f t="shared" ref="AH90:AS90" si="221">$F90*AH26</f>
        <v>77761.555200000003</v>
      </c>
      <c r="AI90" s="121">
        <f t="shared" si="221"/>
        <v>77761.555200000003</v>
      </c>
      <c r="AJ90" s="121">
        <f t="shared" si="221"/>
        <v>77761.555200000003</v>
      </c>
      <c r="AK90" s="121">
        <f t="shared" si="221"/>
        <v>77761.555200000003</v>
      </c>
      <c r="AL90" s="121">
        <f t="shared" si="221"/>
        <v>77761.555200000003</v>
      </c>
      <c r="AM90" s="121">
        <f t="shared" si="221"/>
        <v>77761.555200000003</v>
      </c>
      <c r="AN90" s="121">
        <f t="shared" si="221"/>
        <v>77761.555200000003</v>
      </c>
      <c r="AO90" s="121">
        <f t="shared" si="221"/>
        <v>77761.555200000003</v>
      </c>
      <c r="AP90" s="121">
        <f t="shared" si="221"/>
        <v>77761.555200000003</v>
      </c>
      <c r="AQ90" s="121">
        <f t="shared" si="221"/>
        <v>77761.555200000003</v>
      </c>
      <c r="AR90" s="121">
        <f t="shared" si="221"/>
        <v>77761.555200000003</v>
      </c>
      <c r="AS90" s="121">
        <f t="shared" si="221"/>
        <v>77761.555200000003</v>
      </c>
      <c r="AT90" s="150">
        <f t="shared" ref="AT90:BE90" si="222">$F90*AT26</f>
        <v>77761.555200000003</v>
      </c>
      <c r="AU90" s="151">
        <f t="shared" si="222"/>
        <v>77761.555200000003</v>
      </c>
      <c r="AV90" s="151">
        <f t="shared" si="222"/>
        <v>77761.555200000003</v>
      </c>
      <c r="AW90" s="151">
        <f t="shared" si="222"/>
        <v>77761.555200000003</v>
      </c>
      <c r="AX90" s="151">
        <f t="shared" si="222"/>
        <v>77761.555200000003</v>
      </c>
      <c r="AY90" s="151">
        <f t="shared" si="222"/>
        <v>77761.555200000003</v>
      </c>
      <c r="AZ90" s="151">
        <f t="shared" si="222"/>
        <v>97201.944000000003</v>
      </c>
      <c r="BA90" s="151">
        <f t="shared" si="222"/>
        <v>97201.944000000003</v>
      </c>
      <c r="BB90" s="151">
        <f t="shared" si="222"/>
        <v>97201.944000000003</v>
      </c>
      <c r="BC90" s="151">
        <f t="shared" si="222"/>
        <v>97201.944000000003</v>
      </c>
      <c r="BD90" s="151">
        <f t="shared" si="222"/>
        <v>97201.944000000003</v>
      </c>
      <c r="BE90" s="151">
        <f t="shared" si="222"/>
        <v>97201.944000000003</v>
      </c>
      <c r="BF90" s="181">
        <f t="shared" ref="BF90:BQ90" si="223">$F90*BF26</f>
        <v>116642.3328</v>
      </c>
      <c r="BG90" s="182">
        <f t="shared" si="223"/>
        <v>116642.3328</v>
      </c>
      <c r="BH90" s="182">
        <f t="shared" si="223"/>
        <v>116642.3328</v>
      </c>
      <c r="BI90" s="182">
        <f t="shared" si="223"/>
        <v>116642.3328</v>
      </c>
      <c r="BJ90" s="182">
        <f t="shared" si="223"/>
        <v>116642.3328</v>
      </c>
      <c r="BK90" s="182">
        <f t="shared" si="223"/>
        <v>116642.3328</v>
      </c>
      <c r="BL90" s="182">
        <f t="shared" si="223"/>
        <v>136082.72159999999</v>
      </c>
      <c r="BM90" s="182">
        <f t="shared" si="223"/>
        <v>136082.72159999999</v>
      </c>
      <c r="BN90" s="182">
        <f t="shared" si="223"/>
        <v>136082.72159999999</v>
      </c>
      <c r="BO90" s="182">
        <f t="shared" si="223"/>
        <v>136082.72159999999</v>
      </c>
      <c r="BP90" s="182">
        <f t="shared" si="223"/>
        <v>136082.72159999999</v>
      </c>
      <c r="BQ90" s="182">
        <f t="shared" si="223"/>
        <v>136082.72159999999</v>
      </c>
      <c r="BR90" s="21">
        <f t="shared" ref="BR90:CC90" si="224">$F90*BR26</f>
        <v>155523.11040000001</v>
      </c>
      <c r="BS90" s="20">
        <f t="shared" si="224"/>
        <v>155523.11040000001</v>
      </c>
      <c r="BT90" s="20">
        <f t="shared" si="224"/>
        <v>155523.11040000001</v>
      </c>
      <c r="BU90" s="20">
        <f t="shared" si="224"/>
        <v>155523.11040000001</v>
      </c>
      <c r="BV90" s="20">
        <f t="shared" si="224"/>
        <v>155523.11040000001</v>
      </c>
      <c r="BW90" s="20">
        <f t="shared" si="224"/>
        <v>155523.11040000001</v>
      </c>
      <c r="BX90" s="20">
        <f t="shared" si="224"/>
        <v>174963.49920000002</v>
      </c>
      <c r="BY90" s="20">
        <f t="shared" si="224"/>
        <v>174963.49920000002</v>
      </c>
      <c r="BZ90" s="20">
        <f t="shared" si="224"/>
        <v>174963.49920000002</v>
      </c>
      <c r="CA90" s="20">
        <f t="shared" si="224"/>
        <v>174963.49920000002</v>
      </c>
      <c r="CB90" s="20">
        <f t="shared" si="224"/>
        <v>174963.49920000002</v>
      </c>
      <c r="CC90" s="20">
        <f t="shared" si="224"/>
        <v>174963.49920000002</v>
      </c>
      <c r="CE90" s="19">
        <f t="shared" ref="CE90:CE98" si="225">SUM(J90:U90)</f>
        <v>150003</v>
      </c>
      <c r="CF90" s="22">
        <f t="shared" ref="CF90:CF98" si="226">SUM(V90:AG90)</f>
        <v>756015.11999999988</v>
      </c>
      <c r="CG90" s="111">
        <f t="shared" ref="CG90:CG98" si="227">SUM(AH90:AS90)</f>
        <v>933138.66240000026</v>
      </c>
      <c r="CH90" s="141">
        <f t="shared" ref="CH90:CH98" si="228">SUM(AT90:BE90)</f>
        <v>1049780.9952</v>
      </c>
      <c r="CI90" s="172">
        <f t="shared" ref="CI90:CI98" si="229">SUM(BF90:BQ90)</f>
        <v>1516350.3264000001</v>
      </c>
      <c r="CJ90" s="19">
        <f t="shared" ref="CJ90:CJ98" si="230">SUM(BR90:CC90)</f>
        <v>1982919.6575999998</v>
      </c>
    </row>
    <row r="91" spans="1:88" s="4" customFormat="1">
      <c r="A91" s="17"/>
      <c r="B91" s="30" t="str">
        <f t="shared" si="217"/>
        <v xml:space="preserve">Engineer </v>
      </c>
      <c r="C91" s="223" t="s">
        <v>2</v>
      </c>
      <c r="D91" s="222">
        <v>11667</v>
      </c>
      <c r="E91" s="29">
        <f t="shared" si="218"/>
        <v>12600.36</v>
      </c>
      <c r="F91" s="29">
        <f t="shared" si="218"/>
        <v>13608.388800000001</v>
      </c>
      <c r="G91" s="29">
        <f t="shared" si="218"/>
        <v>14697.059904000002</v>
      </c>
      <c r="H91" s="29">
        <f t="shared" si="218"/>
        <v>15872.824696320004</v>
      </c>
      <c r="I91" s="29">
        <f t="shared" si="218"/>
        <v>17142.650672025604</v>
      </c>
      <c r="J91" s="21">
        <f t="shared" ref="J91:U91" si="231">$D91*J27</f>
        <v>0</v>
      </c>
      <c r="K91" s="20">
        <f t="shared" si="231"/>
        <v>0</v>
      </c>
      <c r="L91" s="20">
        <f t="shared" si="231"/>
        <v>0</v>
      </c>
      <c r="M91" s="20">
        <f t="shared" si="231"/>
        <v>0</v>
      </c>
      <c r="N91" s="20">
        <f t="shared" si="231"/>
        <v>0</v>
      </c>
      <c r="O91" s="20">
        <f t="shared" si="231"/>
        <v>0</v>
      </c>
      <c r="P91" s="20">
        <f t="shared" si="231"/>
        <v>0</v>
      </c>
      <c r="Q91" s="20">
        <f t="shared" si="231"/>
        <v>0</v>
      </c>
      <c r="R91" s="20">
        <f t="shared" si="231"/>
        <v>11667</v>
      </c>
      <c r="S91" s="20">
        <f t="shared" si="231"/>
        <v>23334</v>
      </c>
      <c r="T91" s="20">
        <f t="shared" si="231"/>
        <v>35001</v>
      </c>
      <c r="U91" s="20">
        <f t="shared" si="231"/>
        <v>46668</v>
      </c>
      <c r="V91" s="24">
        <f t="shared" ref="V91:AG91" si="232">$E91*V27</f>
        <v>63001.8</v>
      </c>
      <c r="W91" s="23">
        <f t="shared" si="232"/>
        <v>63001.8</v>
      </c>
      <c r="X91" s="23">
        <f t="shared" si="232"/>
        <v>63001.8</v>
      </c>
      <c r="Y91" s="23">
        <f t="shared" si="232"/>
        <v>63001.8</v>
      </c>
      <c r="Z91" s="23">
        <f t="shared" si="232"/>
        <v>75602.16</v>
      </c>
      <c r="AA91" s="23">
        <f t="shared" si="232"/>
        <v>75602.16</v>
      </c>
      <c r="AB91" s="23">
        <f t="shared" si="232"/>
        <v>75602.16</v>
      </c>
      <c r="AC91" s="23">
        <f t="shared" si="232"/>
        <v>75602.16</v>
      </c>
      <c r="AD91" s="23">
        <f t="shared" si="232"/>
        <v>75602.16</v>
      </c>
      <c r="AE91" s="23">
        <f t="shared" si="232"/>
        <v>75602.16</v>
      </c>
      <c r="AF91" s="23">
        <f t="shared" si="232"/>
        <v>75602.16</v>
      </c>
      <c r="AG91" s="23">
        <f t="shared" si="232"/>
        <v>75602.16</v>
      </c>
      <c r="AH91" s="120">
        <f t="shared" ref="AH91:AS91" si="233">$F91*AH27</f>
        <v>81650.332800000004</v>
      </c>
      <c r="AI91" s="121">
        <f t="shared" si="233"/>
        <v>81650.332800000004</v>
      </c>
      <c r="AJ91" s="121">
        <f t="shared" si="233"/>
        <v>81650.332800000004</v>
      </c>
      <c r="AK91" s="121">
        <f t="shared" si="233"/>
        <v>81650.332800000004</v>
      </c>
      <c r="AL91" s="121">
        <f t="shared" si="233"/>
        <v>81650.332800000004</v>
      </c>
      <c r="AM91" s="121">
        <f t="shared" si="233"/>
        <v>81650.332800000004</v>
      </c>
      <c r="AN91" s="121">
        <f t="shared" si="233"/>
        <v>81650.332800000004</v>
      </c>
      <c r="AO91" s="121">
        <f t="shared" si="233"/>
        <v>81650.332800000004</v>
      </c>
      <c r="AP91" s="121">
        <f t="shared" si="233"/>
        <v>81650.332800000004</v>
      </c>
      <c r="AQ91" s="121">
        <f t="shared" si="233"/>
        <v>81650.332800000004</v>
      </c>
      <c r="AR91" s="121">
        <f t="shared" si="233"/>
        <v>81650.332800000004</v>
      </c>
      <c r="AS91" s="121">
        <f t="shared" si="233"/>
        <v>81650.332800000004</v>
      </c>
      <c r="AT91" s="150">
        <f t="shared" ref="AT91:BE91" si="234">$F91*AT27</f>
        <v>95258.721600000004</v>
      </c>
      <c r="AU91" s="151">
        <f t="shared" si="234"/>
        <v>95258.721600000004</v>
      </c>
      <c r="AV91" s="151">
        <f t="shared" si="234"/>
        <v>95258.721600000004</v>
      </c>
      <c r="AW91" s="151">
        <f t="shared" si="234"/>
        <v>108867.11040000001</v>
      </c>
      <c r="AX91" s="151">
        <f t="shared" si="234"/>
        <v>108867.11040000001</v>
      </c>
      <c r="AY91" s="151">
        <f t="shared" si="234"/>
        <v>122475.49920000001</v>
      </c>
      <c r="AZ91" s="151">
        <f t="shared" si="234"/>
        <v>122475.49920000001</v>
      </c>
      <c r="BA91" s="151">
        <f t="shared" si="234"/>
        <v>122475.49920000001</v>
      </c>
      <c r="BB91" s="151">
        <f t="shared" si="234"/>
        <v>122475.49920000001</v>
      </c>
      <c r="BC91" s="151">
        <f t="shared" si="234"/>
        <v>136083.88800000001</v>
      </c>
      <c r="BD91" s="151">
        <f t="shared" si="234"/>
        <v>136083.88800000001</v>
      </c>
      <c r="BE91" s="151">
        <f t="shared" si="234"/>
        <v>136083.88800000001</v>
      </c>
      <c r="BF91" s="181">
        <f t="shared" ref="BF91:BQ91" si="235">$F91*BF27</f>
        <v>149692.27679999999</v>
      </c>
      <c r="BG91" s="182">
        <f t="shared" si="235"/>
        <v>149692.27679999999</v>
      </c>
      <c r="BH91" s="182">
        <f t="shared" si="235"/>
        <v>149692.27679999999</v>
      </c>
      <c r="BI91" s="182">
        <f t="shared" si="235"/>
        <v>149692.27679999999</v>
      </c>
      <c r="BJ91" s="182">
        <f t="shared" si="235"/>
        <v>149692.27679999999</v>
      </c>
      <c r="BK91" s="182">
        <f t="shared" si="235"/>
        <v>149692.27679999999</v>
      </c>
      <c r="BL91" s="182">
        <f t="shared" si="235"/>
        <v>163300.66560000001</v>
      </c>
      <c r="BM91" s="182">
        <f t="shared" si="235"/>
        <v>163300.66560000001</v>
      </c>
      <c r="BN91" s="182">
        <f t="shared" si="235"/>
        <v>163300.66560000001</v>
      </c>
      <c r="BO91" s="182">
        <f t="shared" si="235"/>
        <v>163300.66560000001</v>
      </c>
      <c r="BP91" s="182">
        <f t="shared" si="235"/>
        <v>163300.66560000001</v>
      </c>
      <c r="BQ91" s="182">
        <f t="shared" si="235"/>
        <v>163300.66560000001</v>
      </c>
      <c r="BR91" s="21">
        <f t="shared" ref="BR91:CC91" si="236">$F91*BR27</f>
        <v>163300.66560000001</v>
      </c>
      <c r="BS91" s="20">
        <f t="shared" si="236"/>
        <v>163300.66560000001</v>
      </c>
      <c r="BT91" s="20">
        <f t="shared" si="236"/>
        <v>163300.66560000001</v>
      </c>
      <c r="BU91" s="20">
        <f t="shared" si="236"/>
        <v>163300.66560000001</v>
      </c>
      <c r="BV91" s="20">
        <f t="shared" si="236"/>
        <v>163300.66560000001</v>
      </c>
      <c r="BW91" s="20">
        <f t="shared" si="236"/>
        <v>163300.66560000001</v>
      </c>
      <c r="BX91" s="20">
        <f t="shared" si="236"/>
        <v>190517.44320000001</v>
      </c>
      <c r="BY91" s="20">
        <f t="shared" si="236"/>
        <v>190517.44320000001</v>
      </c>
      <c r="BZ91" s="20">
        <f t="shared" si="236"/>
        <v>190517.44320000001</v>
      </c>
      <c r="CA91" s="20">
        <f t="shared" si="236"/>
        <v>190517.44320000001</v>
      </c>
      <c r="CB91" s="20">
        <f t="shared" si="236"/>
        <v>190517.44320000001</v>
      </c>
      <c r="CC91" s="20">
        <f t="shared" si="236"/>
        <v>190517.44320000001</v>
      </c>
      <c r="CE91" s="19">
        <f t="shared" si="225"/>
        <v>116670</v>
      </c>
      <c r="CF91" s="22">
        <f t="shared" si="226"/>
        <v>856824.48000000021</v>
      </c>
      <c r="CG91" s="111">
        <f t="shared" si="227"/>
        <v>979803.99359999981</v>
      </c>
      <c r="CH91" s="141">
        <f t="shared" si="228"/>
        <v>1401664.0463999999</v>
      </c>
      <c r="CI91" s="172">
        <f t="shared" si="229"/>
        <v>1877957.6543999997</v>
      </c>
      <c r="CJ91" s="19">
        <f t="shared" si="230"/>
        <v>2122908.6528000003</v>
      </c>
    </row>
    <row r="92" spans="1:88" s="4" customFormat="1">
      <c r="A92" s="17"/>
      <c r="B92" s="30" t="str">
        <f t="shared" si="217"/>
        <v>Junior Engineer</v>
      </c>
      <c r="C92" s="223" t="s">
        <v>2</v>
      </c>
      <c r="D92" s="222">
        <v>7500</v>
      </c>
      <c r="E92" s="29">
        <f t="shared" si="218"/>
        <v>8100.0000000000009</v>
      </c>
      <c r="F92" s="29">
        <f t="shared" si="218"/>
        <v>8748.0000000000018</v>
      </c>
      <c r="G92" s="29">
        <f t="shared" si="218"/>
        <v>9447.840000000002</v>
      </c>
      <c r="H92" s="29">
        <f t="shared" si="218"/>
        <v>10203.667200000004</v>
      </c>
      <c r="I92" s="29">
        <f t="shared" si="218"/>
        <v>11019.960576000005</v>
      </c>
      <c r="J92" s="21">
        <f t="shared" ref="J92:U92" si="237">$D92*J28</f>
        <v>0</v>
      </c>
      <c r="K92" s="20">
        <f t="shared" si="237"/>
        <v>0</v>
      </c>
      <c r="L92" s="20">
        <f t="shared" si="237"/>
        <v>0</v>
      </c>
      <c r="M92" s="20">
        <f t="shared" si="237"/>
        <v>0</v>
      </c>
      <c r="N92" s="20">
        <f t="shared" si="237"/>
        <v>0</v>
      </c>
      <c r="O92" s="20">
        <f t="shared" si="237"/>
        <v>0</v>
      </c>
      <c r="P92" s="20">
        <f t="shared" si="237"/>
        <v>0</v>
      </c>
      <c r="Q92" s="20">
        <f t="shared" si="237"/>
        <v>15000</v>
      </c>
      <c r="R92" s="20">
        <f t="shared" si="237"/>
        <v>15000</v>
      </c>
      <c r="S92" s="20">
        <f t="shared" si="237"/>
        <v>15000</v>
      </c>
      <c r="T92" s="20">
        <f t="shared" si="237"/>
        <v>22500</v>
      </c>
      <c r="U92" s="20">
        <f t="shared" si="237"/>
        <v>22500</v>
      </c>
      <c r="V92" s="24">
        <f t="shared" ref="V92:AG92" si="238">$E92*V28</f>
        <v>32400.000000000004</v>
      </c>
      <c r="W92" s="23">
        <f t="shared" si="238"/>
        <v>32400.000000000004</v>
      </c>
      <c r="X92" s="23">
        <f t="shared" si="238"/>
        <v>32400.000000000004</v>
      </c>
      <c r="Y92" s="23">
        <f t="shared" si="238"/>
        <v>32400.000000000004</v>
      </c>
      <c r="Z92" s="23">
        <f t="shared" si="238"/>
        <v>40500.000000000007</v>
      </c>
      <c r="AA92" s="23">
        <f t="shared" si="238"/>
        <v>40500.000000000007</v>
      </c>
      <c r="AB92" s="23">
        <f t="shared" si="238"/>
        <v>40500.000000000007</v>
      </c>
      <c r="AC92" s="23">
        <f t="shared" si="238"/>
        <v>40500.000000000007</v>
      </c>
      <c r="AD92" s="23">
        <f t="shared" si="238"/>
        <v>40500.000000000007</v>
      </c>
      <c r="AE92" s="23">
        <f t="shared" si="238"/>
        <v>40500.000000000007</v>
      </c>
      <c r="AF92" s="23">
        <f t="shared" si="238"/>
        <v>40500.000000000007</v>
      </c>
      <c r="AG92" s="23">
        <f t="shared" si="238"/>
        <v>40500.000000000007</v>
      </c>
      <c r="AH92" s="120">
        <f t="shared" ref="AH92:AS92" si="239">$F92*AH28</f>
        <v>43740.000000000007</v>
      </c>
      <c r="AI92" s="121">
        <f t="shared" si="239"/>
        <v>43740.000000000007</v>
      </c>
      <c r="AJ92" s="121">
        <f t="shared" si="239"/>
        <v>43740.000000000007</v>
      </c>
      <c r="AK92" s="121">
        <f t="shared" si="239"/>
        <v>43740.000000000007</v>
      </c>
      <c r="AL92" s="121">
        <f t="shared" si="239"/>
        <v>43740.000000000007</v>
      </c>
      <c r="AM92" s="121">
        <f t="shared" si="239"/>
        <v>43740.000000000007</v>
      </c>
      <c r="AN92" s="121">
        <f t="shared" si="239"/>
        <v>43740.000000000007</v>
      </c>
      <c r="AO92" s="121">
        <f t="shared" si="239"/>
        <v>43740.000000000007</v>
      </c>
      <c r="AP92" s="121">
        <f t="shared" si="239"/>
        <v>43740.000000000007</v>
      </c>
      <c r="AQ92" s="121">
        <f t="shared" si="239"/>
        <v>43740.000000000007</v>
      </c>
      <c r="AR92" s="121">
        <f t="shared" si="239"/>
        <v>43740.000000000007</v>
      </c>
      <c r="AS92" s="121">
        <f t="shared" si="239"/>
        <v>43740.000000000007</v>
      </c>
      <c r="AT92" s="150">
        <f t="shared" ref="AT92:BE92" si="240">$F92*AT28</f>
        <v>52488.000000000015</v>
      </c>
      <c r="AU92" s="151">
        <f t="shared" si="240"/>
        <v>52488.000000000015</v>
      </c>
      <c r="AV92" s="151">
        <f t="shared" si="240"/>
        <v>52488.000000000015</v>
      </c>
      <c r="AW92" s="151">
        <f t="shared" si="240"/>
        <v>52488.000000000015</v>
      </c>
      <c r="AX92" s="151">
        <f t="shared" si="240"/>
        <v>52488.000000000015</v>
      </c>
      <c r="AY92" s="151">
        <f t="shared" si="240"/>
        <v>61236.000000000015</v>
      </c>
      <c r="AZ92" s="151">
        <f t="shared" si="240"/>
        <v>61236.000000000015</v>
      </c>
      <c r="BA92" s="151">
        <f t="shared" si="240"/>
        <v>61236.000000000015</v>
      </c>
      <c r="BB92" s="151">
        <f t="shared" si="240"/>
        <v>61236.000000000015</v>
      </c>
      <c r="BC92" s="151">
        <f t="shared" si="240"/>
        <v>69984.000000000015</v>
      </c>
      <c r="BD92" s="151">
        <f t="shared" si="240"/>
        <v>69984.000000000015</v>
      </c>
      <c r="BE92" s="151">
        <f t="shared" si="240"/>
        <v>69984.000000000015</v>
      </c>
      <c r="BF92" s="181">
        <f t="shared" ref="BF92:BQ92" si="241">$F92*BF28</f>
        <v>69984.000000000015</v>
      </c>
      <c r="BG92" s="182">
        <f t="shared" si="241"/>
        <v>69984.000000000015</v>
      </c>
      <c r="BH92" s="182">
        <f t="shared" si="241"/>
        <v>69984.000000000015</v>
      </c>
      <c r="BI92" s="182">
        <f t="shared" si="241"/>
        <v>69984.000000000015</v>
      </c>
      <c r="BJ92" s="182">
        <f t="shared" si="241"/>
        <v>69984.000000000015</v>
      </c>
      <c r="BK92" s="182">
        <f t="shared" si="241"/>
        <v>69984.000000000015</v>
      </c>
      <c r="BL92" s="182">
        <f t="shared" si="241"/>
        <v>78732.000000000015</v>
      </c>
      <c r="BM92" s="182">
        <f t="shared" si="241"/>
        <v>78732.000000000015</v>
      </c>
      <c r="BN92" s="182">
        <f t="shared" si="241"/>
        <v>78732.000000000015</v>
      </c>
      <c r="BO92" s="182">
        <f t="shared" si="241"/>
        <v>78732.000000000015</v>
      </c>
      <c r="BP92" s="182">
        <f t="shared" si="241"/>
        <v>87480.000000000015</v>
      </c>
      <c r="BQ92" s="182">
        <f t="shared" si="241"/>
        <v>87480.000000000015</v>
      </c>
      <c r="BR92" s="21">
        <f t="shared" ref="BR92:CC92" si="242">$F92*BR28</f>
        <v>96228.000000000015</v>
      </c>
      <c r="BS92" s="20">
        <f t="shared" si="242"/>
        <v>96228.000000000015</v>
      </c>
      <c r="BT92" s="20">
        <f t="shared" si="242"/>
        <v>96228.000000000015</v>
      </c>
      <c r="BU92" s="20">
        <f t="shared" si="242"/>
        <v>104976.00000000003</v>
      </c>
      <c r="BV92" s="20">
        <f t="shared" si="242"/>
        <v>104976.00000000003</v>
      </c>
      <c r="BW92" s="20">
        <f t="shared" si="242"/>
        <v>104976.00000000003</v>
      </c>
      <c r="BX92" s="20">
        <f t="shared" si="242"/>
        <v>104976.00000000003</v>
      </c>
      <c r="BY92" s="20">
        <f t="shared" si="242"/>
        <v>122472.00000000003</v>
      </c>
      <c r="BZ92" s="20">
        <f t="shared" si="242"/>
        <v>122472.00000000003</v>
      </c>
      <c r="CA92" s="20">
        <f t="shared" si="242"/>
        <v>122472.00000000003</v>
      </c>
      <c r="CB92" s="20">
        <f t="shared" si="242"/>
        <v>122472.00000000003</v>
      </c>
      <c r="CC92" s="20">
        <f t="shared" si="242"/>
        <v>122472.00000000003</v>
      </c>
      <c r="CE92" s="19">
        <f t="shared" si="225"/>
        <v>90000</v>
      </c>
      <c r="CF92" s="22">
        <f t="shared" si="226"/>
        <v>453600.00000000006</v>
      </c>
      <c r="CG92" s="111">
        <f t="shared" si="227"/>
        <v>524880.00000000012</v>
      </c>
      <c r="CH92" s="141">
        <f t="shared" si="228"/>
        <v>717336.00000000012</v>
      </c>
      <c r="CI92" s="172">
        <f t="shared" si="229"/>
        <v>909792.00000000012</v>
      </c>
      <c r="CJ92" s="19">
        <f t="shared" si="230"/>
        <v>1320948.0000000002</v>
      </c>
    </row>
    <row r="93" spans="1:88" s="4" customFormat="1">
      <c r="A93" s="17"/>
      <c r="B93" s="30" t="str">
        <f t="shared" si="217"/>
        <v>Technician</v>
      </c>
      <c r="C93" s="223" t="s">
        <v>2</v>
      </c>
      <c r="D93" s="222">
        <v>7500</v>
      </c>
      <c r="E93" s="29">
        <f t="shared" si="218"/>
        <v>8100.0000000000009</v>
      </c>
      <c r="F93" s="29">
        <f t="shared" si="218"/>
        <v>8748.0000000000018</v>
      </c>
      <c r="G93" s="29">
        <f t="shared" si="218"/>
        <v>9447.840000000002</v>
      </c>
      <c r="H93" s="29">
        <f t="shared" si="218"/>
        <v>10203.667200000004</v>
      </c>
      <c r="I93" s="29">
        <f t="shared" si="218"/>
        <v>11019.960576000005</v>
      </c>
      <c r="J93" s="21">
        <f t="shared" ref="J93:U93" si="243">$D93*J29</f>
        <v>0</v>
      </c>
      <c r="K93" s="20">
        <f t="shared" si="243"/>
        <v>0</v>
      </c>
      <c r="L93" s="20">
        <f t="shared" si="243"/>
        <v>0</v>
      </c>
      <c r="M93" s="20">
        <f t="shared" si="243"/>
        <v>0</v>
      </c>
      <c r="N93" s="20">
        <f t="shared" si="243"/>
        <v>0</v>
      </c>
      <c r="O93" s="20">
        <f t="shared" si="243"/>
        <v>0</v>
      </c>
      <c r="P93" s="20">
        <f t="shared" si="243"/>
        <v>0</v>
      </c>
      <c r="Q93" s="20">
        <f t="shared" si="243"/>
        <v>0</v>
      </c>
      <c r="R93" s="20">
        <f t="shared" si="243"/>
        <v>0</v>
      </c>
      <c r="S93" s="20">
        <f t="shared" si="243"/>
        <v>0</v>
      </c>
      <c r="T93" s="20">
        <f t="shared" si="243"/>
        <v>7500</v>
      </c>
      <c r="U93" s="20">
        <f t="shared" si="243"/>
        <v>7500</v>
      </c>
      <c r="V93" s="24">
        <f t="shared" ref="V93:AG93" si="244">$E93*V29</f>
        <v>8100.0000000000009</v>
      </c>
      <c r="W93" s="23">
        <f t="shared" si="244"/>
        <v>16200.000000000002</v>
      </c>
      <c r="X93" s="23">
        <f t="shared" si="244"/>
        <v>16200.000000000002</v>
      </c>
      <c r="Y93" s="23">
        <f t="shared" si="244"/>
        <v>16200.000000000002</v>
      </c>
      <c r="Z93" s="23">
        <f t="shared" si="244"/>
        <v>16200.000000000002</v>
      </c>
      <c r="AA93" s="23">
        <f t="shared" si="244"/>
        <v>16200.000000000002</v>
      </c>
      <c r="AB93" s="23">
        <f t="shared" si="244"/>
        <v>16200.000000000002</v>
      </c>
      <c r="AC93" s="23">
        <f t="shared" si="244"/>
        <v>16200.000000000002</v>
      </c>
      <c r="AD93" s="23">
        <f t="shared" si="244"/>
        <v>16200.000000000002</v>
      </c>
      <c r="AE93" s="23">
        <f t="shared" si="244"/>
        <v>16200.000000000002</v>
      </c>
      <c r="AF93" s="23">
        <f t="shared" si="244"/>
        <v>16200.000000000002</v>
      </c>
      <c r="AG93" s="23">
        <f t="shared" si="244"/>
        <v>16200.000000000002</v>
      </c>
      <c r="AH93" s="120">
        <f t="shared" ref="AH93:AS93" si="245">$F93*AH29</f>
        <v>17496.000000000004</v>
      </c>
      <c r="AI93" s="121">
        <f t="shared" si="245"/>
        <v>17496.000000000004</v>
      </c>
      <c r="AJ93" s="121">
        <f t="shared" si="245"/>
        <v>17496.000000000004</v>
      </c>
      <c r="AK93" s="121">
        <f t="shared" si="245"/>
        <v>17496.000000000004</v>
      </c>
      <c r="AL93" s="121">
        <f t="shared" si="245"/>
        <v>17496.000000000004</v>
      </c>
      <c r="AM93" s="121">
        <f t="shared" si="245"/>
        <v>17496.000000000004</v>
      </c>
      <c r="AN93" s="121">
        <f t="shared" si="245"/>
        <v>17496.000000000004</v>
      </c>
      <c r="AO93" s="121">
        <f t="shared" si="245"/>
        <v>17496.000000000004</v>
      </c>
      <c r="AP93" s="121">
        <f t="shared" si="245"/>
        <v>17496.000000000004</v>
      </c>
      <c r="AQ93" s="121">
        <f t="shared" si="245"/>
        <v>17496.000000000004</v>
      </c>
      <c r="AR93" s="121">
        <f t="shared" si="245"/>
        <v>17496.000000000004</v>
      </c>
      <c r="AS93" s="121">
        <f t="shared" si="245"/>
        <v>17496.000000000004</v>
      </c>
      <c r="AT93" s="150">
        <f t="shared" ref="AT93:BE93" si="246">$F93*AT29</f>
        <v>26244.000000000007</v>
      </c>
      <c r="AU93" s="151">
        <f t="shared" si="246"/>
        <v>26244.000000000007</v>
      </c>
      <c r="AV93" s="151">
        <f t="shared" si="246"/>
        <v>26244.000000000007</v>
      </c>
      <c r="AW93" s="151">
        <f t="shared" si="246"/>
        <v>26244.000000000007</v>
      </c>
      <c r="AX93" s="151">
        <f t="shared" si="246"/>
        <v>26244.000000000007</v>
      </c>
      <c r="AY93" s="151">
        <f t="shared" si="246"/>
        <v>26244.000000000007</v>
      </c>
      <c r="AZ93" s="151">
        <f t="shared" si="246"/>
        <v>26244.000000000007</v>
      </c>
      <c r="BA93" s="151">
        <f t="shared" si="246"/>
        <v>26244.000000000007</v>
      </c>
      <c r="BB93" s="151">
        <f t="shared" si="246"/>
        <v>26244.000000000007</v>
      </c>
      <c r="BC93" s="151">
        <f t="shared" si="246"/>
        <v>26244.000000000007</v>
      </c>
      <c r="BD93" s="151">
        <f t="shared" si="246"/>
        <v>26244.000000000007</v>
      </c>
      <c r="BE93" s="151">
        <f t="shared" si="246"/>
        <v>26244.000000000007</v>
      </c>
      <c r="BF93" s="181">
        <f t="shared" ref="BF93:BQ93" si="247">$F93*BF29</f>
        <v>26244.000000000007</v>
      </c>
      <c r="BG93" s="182">
        <f t="shared" si="247"/>
        <v>26244.000000000007</v>
      </c>
      <c r="BH93" s="182">
        <f t="shared" si="247"/>
        <v>26244.000000000007</v>
      </c>
      <c r="BI93" s="182">
        <f t="shared" si="247"/>
        <v>26244.000000000007</v>
      </c>
      <c r="BJ93" s="182">
        <f t="shared" si="247"/>
        <v>26244.000000000007</v>
      </c>
      <c r="BK93" s="182">
        <f t="shared" si="247"/>
        <v>26244.000000000007</v>
      </c>
      <c r="BL93" s="182">
        <f t="shared" si="247"/>
        <v>26244.000000000007</v>
      </c>
      <c r="BM93" s="182">
        <f t="shared" si="247"/>
        <v>26244.000000000007</v>
      </c>
      <c r="BN93" s="182">
        <f t="shared" si="247"/>
        <v>26244.000000000007</v>
      </c>
      <c r="BO93" s="182">
        <f t="shared" si="247"/>
        <v>26244.000000000007</v>
      </c>
      <c r="BP93" s="182">
        <f t="shared" si="247"/>
        <v>26244.000000000007</v>
      </c>
      <c r="BQ93" s="182">
        <f t="shared" si="247"/>
        <v>26244.000000000007</v>
      </c>
      <c r="BR93" s="21">
        <f t="shared" ref="BR93:CC93" si="248">$F93*BR29</f>
        <v>34992.000000000007</v>
      </c>
      <c r="BS93" s="20">
        <f t="shared" si="248"/>
        <v>34992.000000000007</v>
      </c>
      <c r="BT93" s="20">
        <f t="shared" si="248"/>
        <v>34992.000000000007</v>
      </c>
      <c r="BU93" s="20">
        <f t="shared" si="248"/>
        <v>34992.000000000007</v>
      </c>
      <c r="BV93" s="20">
        <f t="shared" si="248"/>
        <v>34992.000000000007</v>
      </c>
      <c r="BW93" s="20">
        <f t="shared" si="248"/>
        <v>34992.000000000007</v>
      </c>
      <c r="BX93" s="20">
        <f t="shared" si="248"/>
        <v>34992.000000000007</v>
      </c>
      <c r="BY93" s="20">
        <f t="shared" si="248"/>
        <v>34992.000000000007</v>
      </c>
      <c r="BZ93" s="20">
        <f t="shared" si="248"/>
        <v>34992.000000000007</v>
      </c>
      <c r="CA93" s="20">
        <f t="shared" si="248"/>
        <v>34992.000000000007</v>
      </c>
      <c r="CB93" s="20">
        <f t="shared" si="248"/>
        <v>34992.000000000007</v>
      </c>
      <c r="CC93" s="20">
        <f t="shared" si="248"/>
        <v>34992.000000000007</v>
      </c>
      <c r="CE93" s="19">
        <f t="shared" si="225"/>
        <v>15000</v>
      </c>
      <c r="CF93" s="22">
        <f t="shared" si="226"/>
        <v>186300.00000000003</v>
      </c>
      <c r="CG93" s="111">
        <f t="shared" si="227"/>
        <v>209952.00000000003</v>
      </c>
      <c r="CH93" s="141">
        <f t="shared" si="228"/>
        <v>314928.00000000006</v>
      </c>
      <c r="CI93" s="172">
        <f t="shared" si="229"/>
        <v>314928.00000000006</v>
      </c>
      <c r="CJ93" s="19">
        <f t="shared" si="230"/>
        <v>419904.00000000006</v>
      </c>
    </row>
    <row r="94" spans="1:88" s="4" customFormat="1">
      <c r="A94" s="17"/>
      <c r="B94" s="30" t="str">
        <f t="shared" si="217"/>
        <v>Additional Position</v>
      </c>
      <c r="C94" s="223" t="s">
        <v>2</v>
      </c>
      <c r="D94" s="222">
        <v>0</v>
      </c>
      <c r="E94" s="29">
        <f t="shared" si="218"/>
        <v>0</v>
      </c>
      <c r="F94" s="29">
        <f t="shared" si="218"/>
        <v>0</v>
      </c>
      <c r="G94" s="29">
        <f t="shared" si="218"/>
        <v>0</v>
      </c>
      <c r="H94" s="29">
        <f t="shared" si="218"/>
        <v>0</v>
      </c>
      <c r="I94" s="29">
        <f t="shared" si="218"/>
        <v>0</v>
      </c>
      <c r="J94" s="21">
        <f t="shared" ref="J94:U94" si="249">$D94*J30</f>
        <v>0</v>
      </c>
      <c r="K94" s="20">
        <f t="shared" si="249"/>
        <v>0</v>
      </c>
      <c r="L94" s="20">
        <f t="shared" si="249"/>
        <v>0</v>
      </c>
      <c r="M94" s="20">
        <f t="shared" si="249"/>
        <v>0</v>
      </c>
      <c r="N94" s="20">
        <f t="shared" si="249"/>
        <v>0</v>
      </c>
      <c r="O94" s="20">
        <f t="shared" si="249"/>
        <v>0</v>
      </c>
      <c r="P94" s="20">
        <f t="shared" si="249"/>
        <v>0</v>
      </c>
      <c r="Q94" s="20">
        <f t="shared" si="249"/>
        <v>0</v>
      </c>
      <c r="R94" s="20">
        <f t="shared" si="249"/>
        <v>0</v>
      </c>
      <c r="S94" s="20">
        <f t="shared" si="249"/>
        <v>0</v>
      </c>
      <c r="T94" s="20">
        <f t="shared" si="249"/>
        <v>0</v>
      </c>
      <c r="U94" s="20">
        <f t="shared" si="249"/>
        <v>0</v>
      </c>
      <c r="V94" s="24">
        <f t="shared" ref="V94:AG94" si="250">$E94*V30</f>
        <v>0</v>
      </c>
      <c r="W94" s="23">
        <f t="shared" si="250"/>
        <v>0</v>
      </c>
      <c r="X94" s="23">
        <f t="shared" si="250"/>
        <v>0</v>
      </c>
      <c r="Y94" s="23">
        <f t="shared" si="250"/>
        <v>0</v>
      </c>
      <c r="Z94" s="23">
        <f t="shared" si="250"/>
        <v>0</v>
      </c>
      <c r="AA94" s="23">
        <f t="shared" si="250"/>
        <v>0</v>
      </c>
      <c r="AB94" s="23">
        <f t="shared" si="250"/>
        <v>0</v>
      </c>
      <c r="AC94" s="23">
        <f t="shared" si="250"/>
        <v>0</v>
      </c>
      <c r="AD94" s="23">
        <f t="shared" si="250"/>
        <v>0</v>
      </c>
      <c r="AE94" s="23">
        <f t="shared" si="250"/>
        <v>0</v>
      </c>
      <c r="AF94" s="23">
        <f t="shared" si="250"/>
        <v>0</v>
      </c>
      <c r="AG94" s="23">
        <f t="shared" si="250"/>
        <v>0</v>
      </c>
      <c r="AH94" s="120">
        <f t="shared" ref="AH94:AS94" si="251">$F94*AH30</f>
        <v>0</v>
      </c>
      <c r="AI94" s="121">
        <f t="shared" si="251"/>
        <v>0</v>
      </c>
      <c r="AJ94" s="121">
        <f t="shared" si="251"/>
        <v>0</v>
      </c>
      <c r="AK94" s="121">
        <f t="shared" si="251"/>
        <v>0</v>
      </c>
      <c r="AL94" s="121">
        <f t="shared" si="251"/>
        <v>0</v>
      </c>
      <c r="AM94" s="121">
        <f t="shared" si="251"/>
        <v>0</v>
      </c>
      <c r="AN94" s="121">
        <f t="shared" si="251"/>
        <v>0</v>
      </c>
      <c r="AO94" s="121">
        <f t="shared" si="251"/>
        <v>0</v>
      </c>
      <c r="AP94" s="121">
        <f t="shared" si="251"/>
        <v>0</v>
      </c>
      <c r="AQ94" s="121">
        <f t="shared" si="251"/>
        <v>0</v>
      </c>
      <c r="AR94" s="121">
        <f t="shared" si="251"/>
        <v>0</v>
      </c>
      <c r="AS94" s="121">
        <f t="shared" si="251"/>
        <v>0</v>
      </c>
      <c r="AT94" s="150">
        <f t="shared" ref="AT94:BE94" si="252">$F94*AT30</f>
        <v>0</v>
      </c>
      <c r="AU94" s="151">
        <f t="shared" si="252"/>
        <v>0</v>
      </c>
      <c r="AV94" s="151">
        <f t="shared" si="252"/>
        <v>0</v>
      </c>
      <c r="AW94" s="151">
        <f t="shared" si="252"/>
        <v>0</v>
      </c>
      <c r="AX94" s="151">
        <f t="shared" si="252"/>
        <v>0</v>
      </c>
      <c r="AY94" s="151">
        <f t="shared" si="252"/>
        <v>0</v>
      </c>
      <c r="AZ94" s="151">
        <f t="shared" si="252"/>
        <v>0</v>
      </c>
      <c r="BA94" s="151">
        <f t="shared" si="252"/>
        <v>0</v>
      </c>
      <c r="BB94" s="151">
        <f t="shared" si="252"/>
        <v>0</v>
      </c>
      <c r="BC94" s="151">
        <f t="shared" si="252"/>
        <v>0</v>
      </c>
      <c r="BD94" s="151">
        <f t="shared" si="252"/>
        <v>0</v>
      </c>
      <c r="BE94" s="151">
        <f t="shared" si="252"/>
        <v>0</v>
      </c>
      <c r="BF94" s="181">
        <f t="shared" ref="BF94:BQ94" si="253">$F94*BF30</f>
        <v>0</v>
      </c>
      <c r="BG94" s="182">
        <f t="shared" si="253"/>
        <v>0</v>
      </c>
      <c r="BH94" s="182">
        <f t="shared" si="253"/>
        <v>0</v>
      </c>
      <c r="BI94" s="182">
        <f t="shared" si="253"/>
        <v>0</v>
      </c>
      <c r="BJ94" s="182">
        <f t="shared" si="253"/>
        <v>0</v>
      </c>
      <c r="BK94" s="182">
        <f t="shared" si="253"/>
        <v>0</v>
      </c>
      <c r="BL94" s="182">
        <f t="shared" si="253"/>
        <v>0</v>
      </c>
      <c r="BM94" s="182">
        <f t="shared" si="253"/>
        <v>0</v>
      </c>
      <c r="BN94" s="182">
        <f t="shared" si="253"/>
        <v>0</v>
      </c>
      <c r="BO94" s="182">
        <f t="shared" si="253"/>
        <v>0</v>
      </c>
      <c r="BP94" s="182">
        <f t="shared" si="253"/>
        <v>0</v>
      </c>
      <c r="BQ94" s="182">
        <f t="shared" si="253"/>
        <v>0</v>
      </c>
      <c r="BR94" s="21">
        <f t="shared" ref="BR94:CC94" si="254">$F94*BR30</f>
        <v>0</v>
      </c>
      <c r="BS94" s="20">
        <f t="shared" si="254"/>
        <v>0</v>
      </c>
      <c r="BT94" s="20">
        <f t="shared" si="254"/>
        <v>0</v>
      </c>
      <c r="BU94" s="20">
        <f t="shared" si="254"/>
        <v>0</v>
      </c>
      <c r="BV94" s="20">
        <f t="shared" si="254"/>
        <v>0</v>
      </c>
      <c r="BW94" s="20">
        <f t="shared" si="254"/>
        <v>0</v>
      </c>
      <c r="BX94" s="20">
        <f t="shared" si="254"/>
        <v>0</v>
      </c>
      <c r="BY94" s="20">
        <f t="shared" si="254"/>
        <v>0</v>
      </c>
      <c r="BZ94" s="20">
        <f t="shared" si="254"/>
        <v>0</v>
      </c>
      <c r="CA94" s="20">
        <f t="shared" si="254"/>
        <v>0</v>
      </c>
      <c r="CB94" s="20">
        <f t="shared" si="254"/>
        <v>0</v>
      </c>
      <c r="CC94" s="20">
        <f t="shared" si="254"/>
        <v>0</v>
      </c>
      <c r="CE94" s="19">
        <f t="shared" si="225"/>
        <v>0</v>
      </c>
      <c r="CF94" s="22">
        <f t="shared" si="226"/>
        <v>0</v>
      </c>
      <c r="CG94" s="111">
        <f t="shared" si="227"/>
        <v>0</v>
      </c>
      <c r="CH94" s="141">
        <f t="shared" si="228"/>
        <v>0</v>
      </c>
      <c r="CI94" s="172">
        <f t="shared" si="229"/>
        <v>0</v>
      </c>
      <c r="CJ94" s="19">
        <f t="shared" si="230"/>
        <v>0</v>
      </c>
    </row>
    <row r="95" spans="1:88" s="4" customFormat="1">
      <c r="A95" s="17"/>
      <c r="B95" s="30" t="str">
        <f t="shared" si="217"/>
        <v>Additional Position</v>
      </c>
      <c r="C95" s="223" t="s">
        <v>2</v>
      </c>
      <c r="D95" s="222">
        <v>0</v>
      </c>
      <c r="E95" s="29">
        <f t="shared" si="218"/>
        <v>0</v>
      </c>
      <c r="F95" s="29">
        <f t="shared" si="218"/>
        <v>0</v>
      </c>
      <c r="G95" s="29">
        <f t="shared" si="218"/>
        <v>0</v>
      </c>
      <c r="H95" s="29">
        <f t="shared" si="218"/>
        <v>0</v>
      </c>
      <c r="I95" s="29">
        <f t="shared" si="218"/>
        <v>0</v>
      </c>
      <c r="J95" s="21">
        <f t="shared" ref="J95:U95" si="255">$D95*J31</f>
        <v>0</v>
      </c>
      <c r="K95" s="20">
        <f t="shared" si="255"/>
        <v>0</v>
      </c>
      <c r="L95" s="20">
        <f t="shared" si="255"/>
        <v>0</v>
      </c>
      <c r="M95" s="20">
        <f t="shared" si="255"/>
        <v>0</v>
      </c>
      <c r="N95" s="20">
        <f t="shared" si="255"/>
        <v>0</v>
      </c>
      <c r="O95" s="20">
        <f t="shared" si="255"/>
        <v>0</v>
      </c>
      <c r="P95" s="20">
        <f t="shared" si="255"/>
        <v>0</v>
      </c>
      <c r="Q95" s="20">
        <f t="shared" si="255"/>
        <v>0</v>
      </c>
      <c r="R95" s="20">
        <f t="shared" si="255"/>
        <v>0</v>
      </c>
      <c r="S95" s="20">
        <f t="shared" si="255"/>
        <v>0</v>
      </c>
      <c r="T95" s="20">
        <f t="shared" si="255"/>
        <v>0</v>
      </c>
      <c r="U95" s="20">
        <f t="shared" si="255"/>
        <v>0</v>
      </c>
      <c r="V95" s="24">
        <f t="shared" ref="V95:AG95" si="256">$E95*V31</f>
        <v>0</v>
      </c>
      <c r="W95" s="23">
        <f t="shared" si="256"/>
        <v>0</v>
      </c>
      <c r="X95" s="23">
        <f t="shared" si="256"/>
        <v>0</v>
      </c>
      <c r="Y95" s="23">
        <f t="shared" si="256"/>
        <v>0</v>
      </c>
      <c r="Z95" s="23">
        <f t="shared" si="256"/>
        <v>0</v>
      </c>
      <c r="AA95" s="23">
        <f t="shared" si="256"/>
        <v>0</v>
      </c>
      <c r="AB95" s="23">
        <f t="shared" si="256"/>
        <v>0</v>
      </c>
      <c r="AC95" s="23">
        <f t="shared" si="256"/>
        <v>0</v>
      </c>
      <c r="AD95" s="23">
        <f t="shared" si="256"/>
        <v>0</v>
      </c>
      <c r="AE95" s="23">
        <f t="shared" si="256"/>
        <v>0</v>
      </c>
      <c r="AF95" s="23">
        <f t="shared" si="256"/>
        <v>0</v>
      </c>
      <c r="AG95" s="23">
        <f t="shared" si="256"/>
        <v>0</v>
      </c>
      <c r="AH95" s="120">
        <f t="shared" ref="AH95:AS95" si="257">$F95*AH31</f>
        <v>0</v>
      </c>
      <c r="AI95" s="121">
        <f t="shared" si="257"/>
        <v>0</v>
      </c>
      <c r="AJ95" s="121">
        <f t="shared" si="257"/>
        <v>0</v>
      </c>
      <c r="AK95" s="121">
        <f t="shared" si="257"/>
        <v>0</v>
      </c>
      <c r="AL95" s="121">
        <f t="shared" si="257"/>
        <v>0</v>
      </c>
      <c r="AM95" s="121">
        <f t="shared" si="257"/>
        <v>0</v>
      </c>
      <c r="AN95" s="121">
        <f t="shared" si="257"/>
        <v>0</v>
      </c>
      <c r="AO95" s="121">
        <f t="shared" si="257"/>
        <v>0</v>
      </c>
      <c r="AP95" s="121">
        <f t="shared" si="257"/>
        <v>0</v>
      </c>
      <c r="AQ95" s="121">
        <f t="shared" si="257"/>
        <v>0</v>
      </c>
      <c r="AR95" s="121">
        <f t="shared" si="257"/>
        <v>0</v>
      </c>
      <c r="AS95" s="121">
        <f t="shared" si="257"/>
        <v>0</v>
      </c>
      <c r="AT95" s="150">
        <f t="shared" ref="AT95:BE95" si="258">$F95*AT31</f>
        <v>0</v>
      </c>
      <c r="AU95" s="151">
        <f t="shared" si="258"/>
        <v>0</v>
      </c>
      <c r="AV95" s="151">
        <f t="shared" si="258"/>
        <v>0</v>
      </c>
      <c r="AW95" s="151">
        <f t="shared" si="258"/>
        <v>0</v>
      </c>
      <c r="AX95" s="151">
        <f t="shared" si="258"/>
        <v>0</v>
      </c>
      <c r="AY95" s="151">
        <f t="shared" si="258"/>
        <v>0</v>
      </c>
      <c r="AZ95" s="151">
        <f t="shared" si="258"/>
        <v>0</v>
      </c>
      <c r="BA95" s="151">
        <f t="shared" si="258"/>
        <v>0</v>
      </c>
      <c r="BB95" s="151">
        <f t="shared" si="258"/>
        <v>0</v>
      </c>
      <c r="BC95" s="151">
        <f t="shared" si="258"/>
        <v>0</v>
      </c>
      <c r="BD95" s="151">
        <f t="shared" si="258"/>
        <v>0</v>
      </c>
      <c r="BE95" s="151">
        <f t="shared" si="258"/>
        <v>0</v>
      </c>
      <c r="BF95" s="181">
        <f t="shared" ref="BF95:BQ95" si="259">$F95*BF31</f>
        <v>0</v>
      </c>
      <c r="BG95" s="182">
        <f t="shared" si="259"/>
        <v>0</v>
      </c>
      <c r="BH95" s="182">
        <f t="shared" si="259"/>
        <v>0</v>
      </c>
      <c r="BI95" s="182">
        <f t="shared" si="259"/>
        <v>0</v>
      </c>
      <c r="BJ95" s="182">
        <f t="shared" si="259"/>
        <v>0</v>
      </c>
      <c r="BK95" s="182">
        <f t="shared" si="259"/>
        <v>0</v>
      </c>
      <c r="BL95" s="182">
        <f t="shared" si="259"/>
        <v>0</v>
      </c>
      <c r="BM95" s="182">
        <f t="shared" si="259"/>
        <v>0</v>
      </c>
      <c r="BN95" s="182">
        <f t="shared" si="259"/>
        <v>0</v>
      </c>
      <c r="BO95" s="182">
        <f t="shared" si="259"/>
        <v>0</v>
      </c>
      <c r="BP95" s="182">
        <f t="shared" si="259"/>
        <v>0</v>
      </c>
      <c r="BQ95" s="182">
        <f t="shared" si="259"/>
        <v>0</v>
      </c>
      <c r="BR95" s="21">
        <f t="shared" ref="BR95:CC95" si="260">$F95*BR31</f>
        <v>0</v>
      </c>
      <c r="BS95" s="20">
        <f t="shared" si="260"/>
        <v>0</v>
      </c>
      <c r="BT95" s="20">
        <f t="shared" si="260"/>
        <v>0</v>
      </c>
      <c r="BU95" s="20">
        <f t="shared" si="260"/>
        <v>0</v>
      </c>
      <c r="BV95" s="20">
        <f t="shared" si="260"/>
        <v>0</v>
      </c>
      <c r="BW95" s="20">
        <f t="shared" si="260"/>
        <v>0</v>
      </c>
      <c r="BX95" s="20">
        <f t="shared" si="260"/>
        <v>0</v>
      </c>
      <c r="BY95" s="20">
        <f t="shared" si="260"/>
        <v>0</v>
      </c>
      <c r="BZ95" s="20">
        <f t="shared" si="260"/>
        <v>0</v>
      </c>
      <c r="CA95" s="20">
        <f t="shared" si="260"/>
        <v>0</v>
      </c>
      <c r="CB95" s="20">
        <f t="shared" si="260"/>
        <v>0</v>
      </c>
      <c r="CC95" s="20">
        <f t="shared" si="260"/>
        <v>0</v>
      </c>
      <c r="CE95" s="19">
        <f t="shared" si="225"/>
        <v>0</v>
      </c>
      <c r="CF95" s="22">
        <f t="shared" si="226"/>
        <v>0</v>
      </c>
      <c r="CG95" s="111">
        <f t="shared" si="227"/>
        <v>0</v>
      </c>
      <c r="CH95" s="141">
        <f t="shared" si="228"/>
        <v>0</v>
      </c>
      <c r="CI95" s="172">
        <f t="shared" si="229"/>
        <v>0</v>
      </c>
      <c r="CJ95" s="19">
        <f t="shared" si="230"/>
        <v>0</v>
      </c>
    </row>
    <row r="96" spans="1:88" s="4" customFormat="1">
      <c r="A96" s="17"/>
      <c r="B96" s="30" t="str">
        <f t="shared" si="217"/>
        <v>Additional Position</v>
      </c>
      <c r="C96" s="223" t="s">
        <v>2</v>
      </c>
      <c r="D96" s="222">
        <v>0</v>
      </c>
      <c r="E96" s="29">
        <f t="shared" si="218"/>
        <v>0</v>
      </c>
      <c r="F96" s="29">
        <f t="shared" si="218"/>
        <v>0</v>
      </c>
      <c r="G96" s="29">
        <f t="shared" si="218"/>
        <v>0</v>
      </c>
      <c r="H96" s="29">
        <f t="shared" si="218"/>
        <v>0</v>
      </c>
      <c r="I96" s="29">
        <f t="shared" si="218"/>
        <v>0</v>
      </c>
      <c r="J96" s="21">
        <f t="shared" ref="J96:U96" si="261">$D96*J32</f>
        <v>0</v>
      </c>
      <c r="K96" s="20">
        <f t="shared" si="261"/>
        <v>0</v>
      </c>
      <c r="L96" s="20">
        <f t="shared" si="261"/>
        <v>0</v>
      </c>
      <c r="M96" s="20">
        <f t="shared" si="261"/>
        <v>0</v>
      </c>
      <c r="N96" s="20">
        <f t="shared" si="261"/>
        <v>0</v>
      </c>
      <c r="O96" s="20">
        <f t="shared" si="261"/>
        <v>0</v>
      </c>
      <c r="P96" s="20">
        <f t="shared" si="261"/>
        <v>0</v>
      </c>
      <c r="Q96" s="20">
        <f t="shared" si="261"/>
        <v>0</v>
      </c>
      <c r="R96" s="20">
        <f t="shared" si="261"/>
        <v>0</v>
      </c>
      <c r="S96" s="20">
        <f t="shared" si="261"/>
        <v>0</v>
      </c>
      <c r="T96" s="20">
        <f t="shared" si="261"/>
        <v>0</v>
      </c>
      <c r="U96" s="20">
        <f t="shared" si="261"/>
        <v>0</v>
      </c>
      <c r="V96" s="24">
        <f t="shared" ref="V96:AG96" si="262">$E96*V32</f>
        <v>0</v>
      </c>
      <c r="W96" s="23">
        <f t="shared" si="262"/>
        <v>0</v>
      </c>
      <c r="X96" s="23">
        <f t="shared" si="262"/>
        <v>0</v>
      </c>
      <c r="Y96" s="23">
        <f t="shared" si="262"/>
        <v>0</v>
      </c>
      <c r="Z96" s="23">
        <f t="shared" si="262"/>
        <v>0</v>
      </c>
      <c r="AA96" s="23">
        <f t="shared" si="262"/>
        <v>0</v>
      </c>
      <c r="AB96" s="23">
        <f t="shared" si="262"/>
        <v>0</v>
      </c>
      <c r="AC96" s="23">
        <f t="shared" si="262"/>
        <v>0</v>
      </c>
      <c r="AD96" s="23">
        <f t="shared" si="262"/>
        <v>0</v>
      </c>
      <c r="AE96" s="23">
        <f t="shared" si="262"/>
        <v>0</v>
      </c>
      <c r="AF96" s="23">
        <f t="shared" si="262"/>
        <v>0</v>
      </c>
      <c r="AG96" s="23">
        <f t="shared" si="262"/>
        <v>0</v>
      </c>
      <c r="AH96" s="120">
        <f t="shared" ref="AH96:AS96" si="263">$F96*AH32</f>
        <v>0</v>
      </c>
      <c r="AI96" s="121">
        <f t="shared" si="263"/>
        <v>0</v>
      </c>
      <c r="AJ96" s="121">
        <f t="shared" si="263"/>
        <v>0</v>
      </c>
      <c r="AK96" s="121">
        <f t="shared" si="263"/>
        <v>0</v>
      </c>
      <c r="AL96" s="121">
        <f t="shared" si="263"/>
        <v>0</v>
      </c>
      <c r="AM96" s="121">
        <f t="shared" si="263"/>
        <v>0</v>
      </c>
      <c r="AN96" s="121">
        <f t="shared" si="263"/>
        <v>0</v>
      </c>
      <c r="AO96" s="121">
        <f t="shared" si="263"/>
        <v>0</v>
      </c>
      <c r="AP96" s="121">
        <f t="shared" si="263"/>
        <v>0</v>
      </c>
      <c r="AQ96" s="121">
        <f t="shared" si="263"/>
        <v>0</v>
      </c>
      <c r="AR96" s="121">
        <f t="shared" si="263"/>
        <v>0</v>
      </c>
      <c r="AS96" s="121">
        <f t="shared" si="263"/>
        <v>0</v>
      </c>
      <c r="AT96" s="150">
        <f t="shared" ref="AT96:BE96" si="264">$F96*AT32</f>
        <v>0</v>
      </c>
      <c r="AU96" s="151">
        <f t="shared" si="264"/>
        <v>0</v>
      </c>
      <c r="AV96" s="151">
        <f t="shared" si="264"/>
        <v>0</v>
      </c>
      <c r="AW96" s="151">
        <f t="shared" si="264"/>
        <v>0</v>
      </c>
      <c r="AX96" s="151">
        <f t="shared" si="264"/>
        <v>0</v>
      </c>
      <c r="AY96" s="151">
        <f t="shared" si="264"/>
        <v>0</v>
      </c>
      <c r="AZ96" s="151">
        <f t="shared" si="264"/>
        <v>0</v>
      </c>
      <c r="BA96" s="151">
        <f t="shared" si="264"/>
        <v>0</v>
      </c>
      <c r="BB96" s="151">
        <f t="shared" si="264"/>
        <v>0</v>
      </c>
      <c r="BC96" s="151">
        <f t="shared" si="264"/>
        <v>0</v>
      </c>
      <c r="BD96" s="151">
        <f t="shared" si="264"/>
        <v>0</v>
      </c>
      <c r="BE96" s="151">
        <f t="shared" si="264"/>
        <v>0</v>
      </c>
      <c r="BF96" s="181">
        <f t="shared" ref="BF96:BQ96" si="265">$F96*BF32</f>
        <v>0</v>
      </c>
      <c r="BG96" s="182">
        <f t="shared" si="265"/>
        <v>0</v>
      </c>
      <c r="BH96" s="182">
        <f t="shared" si="265"/>
        <v>0</v>
      </c>
      <c r="BI96" s="182">
        <f t="shared" si="265"/>
        <v>0</v>
      </c>
      <c r="BJ96" s="182">
        <f t="shared" si="265"/>
        <v>0</v>
      </c>
      <c r="BK96" s="182">
        <f t="shared" si="265"/>
        <v>0</v>
      </c>
      <c r="BL96" s="182">
        <f t="shared" si="265"/>
        <v>0</v>
      </c>
      <c r="BM96" s="182">
        <f t="shared" si="265"/>
        <v>0</v>
      </c>
      <c r="BN96" s="182">
        <f t="shared" si="265"/>
        <v>0</v>
      </c>
      <c r="BO96" s="182">
        <f t="shared" si="265"/>
        <v>0</v>
      </c>
      <c r="BP96" s="182">
        <f t="shared" si="265"/>
        <v>0</v>
      </c>
      <c r="BQ96" s="182">
        <f t="shared" si="265"/>
        <v>0</v>
      </c>
      <c r="BR96" s="21">
        <f t="shared" ref="BR96:CC96" si="266">$F96*BR32</f>
        <v>0</v>
      </c>
      <c r="BS96" s="20">
        <f t="shared" si="266"/>
        <v>0</v>
      </c>
      <c r="BT96" s="20">
        <f t="shared" si="266"/>
        <v>0</v>
      </c>
      <c r="BU96" s="20">
        <f t="shared" si="266"/>
        <v>0</v>
      </c>
      <c r="BV96" s="20">
        <f t="shared" si="266"/>
        <v>0</v>
      </c>
      <c r="BW96" s="20">
        <f t="shared" si="266"/>
        <v>0</v>
      </c>
      <c r="BX96" s="20">
        <f t="shared" si="266"/>
        <v>0</v>
      </c>
      <c r="BY96" s="20">
        <f t="shared" si="266"/>
        <v>0</v>
      </c>
      <c r="BZ96" s="20">
        <f t="shared" si="266"/>
        <v>0</v>
      </c>
      <c r="CA96" s="20">
        <f t="shared" si="266"/>
        <v>0</v>
      </c>
      <c r="CB96" s="20">
        <f t="shared" si="266"/>
        <v>0</v>
      </c>
      <c r="CC96" s="20">
        <f t="shared" si="266"/>
        <v>0</v>
      </c>
      <c r="CE96" s="19">
        <f t="shared" si="225"/>
        <v>0</v>
      </c>
      <c r="CF96" s="22">
        <f t="shared" si="226"/>
        <v>0</v>
      </c>
      <c r="CG96" s="111">
        <f t="shared" si="227"/>
        <v>0</v>
      </c>
      <c r="CH96" s="141">
        <f t="shared" si="228"/>
        <v>0</v>
      </c>
      <c r="CI96" s="172">
        <f t="shared" si="229"/>
        <v>0</v>
      </c>
      <c r="CJ96" s="19">
        <f t="shared" si="230"/>
        <v>0</v>
      </c>
    </row>
    <row r="97" spans="1:88" s="4" customFormat="1">
      <c r="A97" s="17"/>
      <c r="B97" s="30" t="str">
        <f t="shared" si="217"/>
        <v>Additional Position</v>
      </c>
      <c r="C97" s="223" t="s">
        <v>2</v>
      </c>
      <c r="D97" s="222">
        <v>0</v>
      </c>
      <c r="E97" s="29">
        <f t="shared" si="218"/>
        <v>0</v>
      </c>
      <c r="F97" s="29">
        <f t="shared" si="218"/>
        <v>0</v>
      </c>
      <c r="G97" s="29">
        <f t="shared" si="218"/>
        <v>0</v>
      </c>
      <c r="H97" s="29">
        <f t="shared" si="218"/>
        <v>0</v>
      </c>
      <c r="I97" s="29">
        <f t="shared" si="218"/>
        <v>0</v>
      </c>
      <c r="J97" s="21">
        <f t="shared" ref="J97:U97" si="267">$D97*J33</f>
        <v>0</v>
      </c>
      <c r="K97" s="20">
        <f t="shared" si="267"/>
        <v>0</v>
      </c>
      <c r="L97" s="20">
        <f t="shared" si="267"/>
        <v>0</v>
      </c>
      <c r="M97" s="20">
        <f t="shared" si="267"/>
        <v>0</v>
      </c>
      <c r="N97" s="20">
        <f t="shared" si="267"/>
        <v>0</v>
      </c>
      <c r="O97" s="20">
        <f t="shared" si="267"/>
        <v>0</v>
      </c>
      <c r="P97" s="20">
        <f t="shared" si="267"/>
        <v>0</v>
      </c>
      <c r="Q97" s="20">
        <f t="shared" si="267"/>
        <v>0</v>
      </c>
      <c r="R97" s="20">
        <f t="shared" si="267"/>
        <v>0</v>
      </c>
      <c r="S97" s="20">
        <f t="shared" si="267"/>
        <v>0</v>
      </c>
      <c r="T97" s="20">
        <f t="shared" si="267"/>
        <v>0</v>
      </c>
      <c r="U97" s="20">
        <f t="shared" si="267"/>
        <v>0</v>
      </c>
      <c r="V97" s="24">
        <f t="shared" ref="V97:AG97" si="268">$E97*V33</f>
        <v>0</v>
      </c>
      <c r="W97" s="23">
        <f t="shared" si="268"/>
        <v>0</v>
      </c>
      <c r="X97" s="23">
        <f t="shared" si="268"/>
        <v>0</v>
      </c>
      <c r="Y97" s="23">
        <f t="shared" si="268"/>
        <v>0</v>
      </c>
      <c r="Z97" s="23">
        <f t="shared" si="268"/>
        <v>0</v>
      </c>
      <c r="AA97" s="23">
        <f t="shared" si="268"/>
        <v>0</v>
      </c>
      <c r="AB97" s="23">
        <f t="shared" si="268"/>
        <v>0</v>
      </c>
      <c r="AC97" s="23">
        <f t="shared" si="268"/>
        <v>0</v>
      </c>
      <c r="AD97" s="23">
        <f t="shared" si="268"/>
        <v>0</v>
      </c>
      <c r="AE97" s="23">
        <f t="shared" si="268"/>
        <v>0</v>
      </c>
      <c r="AF97" s="23">
        <f t="shared" si="268"/>
        <v>0</v>
      </c>
      <c r="AG97" s="23">
        <f t="shared" si="268"/>
        <v>0</v>
      </c>
      <c r="AH97" s="120">
        <f t="shared" ref="AH97:AS97" si="269">$F97*AH33</f>
        <v>0</v>
      </c>
      <c r="AI97" s="121">
        <f t="shared" si="269"/>
        <v>0</v>
      </c>
      <c r="AJ97" s="121">
        <f t="shared" si="269"/>
        <v>0</v>
      </c>
      <c r="AK97" s="121">
        <f t="shared" si="269"/>
        <v>0</v>
      </c>
      <c r="AL97" s="121">
        <f t="shared" si="269"/>
        <v>0</v>
      </c>
      <c r="AM97" s="121">
        <f t="shared" si="269"/>
        <v>0</v>
      </c>
      <c r="AN97" s="121">
        <f t="shared" si="269"/>
        <v>0</v>
      </c>
      <c r="AO97" s="121">
        <f t="shared" si="269"/>
        <v>0</v>
      </c>
      <c r="AP97" s="121">
        <f t="shared" si="269"/>
        <v>0</v>
      </c>
      <c r="AQ97" s="121">
        <f t="shared" si="269"/>
        <v>0</v>
      </c>
      <c r="AR97" s="121">
        <f t="shared" si="269"/>
        <v>0</v>
      </c>
      <c r="AS97" s="121">
        <f t="shared" si="269"/>
        <v>0</v>
      </c>
      <c r="AT97" s="150">
        <f t="shared" ref="AT97:BE97" si="270">$F97*AT33</f>
        <v>0</v>
      </c>
      <c r="AU97" s="151">
        <f t="shared" si="270"/>
        <v>0</v>
      </c>
      <c r="AV97" s="151">
        <f t="shared" si="270"/>
        <v>0</v>
      </c>
      <c r="AW97" s="151">
        <f t="shared" si="270"/>
        <v>0</v>
      </c>
      <c r="AX97" s="151">
        <f t="shared" si="270"/>
        <v>0</v>
      </c>
      <c r="AY97" s="151">
        <f t="shared" si="270"/>
        <v>0</v>
      </c>
      <c r="AZ97" s="151">
        <f t="shared" si="270"/>
        <v>0</v>
      </c>
      <c r="BA97" s="151">
        <f t="shared" si="270"/>
        <v>0</v>
      </c>
      <c r="BB97" s="151">
        <f t="shared" si="270"/>
        <v>0</v>
      </c>
      <c r="BC97" s="151">
        <f t="shared" si="270"/>
        <v>0</v>
      </c>
      <c r="BD97" s="151">
        <f t="shared" si="270"/>
        <v>0</v>
      </c>
      <c r="BE97" s="151">
        <f t="shared" si="270"/>
        <v>0</v>
      </c>
      <c r="BF97" s="181">
        <f t="shared" ref="BF97:BQ97" si="271">$F97*BF33</f>
        <v>0</v>
      </c>
      <c r="BG97" s="182">
        <f t="shared" si="271"/>
        <v>0</v>
      </c>
      <c r="BH97" s="182">
        <f t="shared" si="271"/>
        <v>0</v>
      </c>
      <c r="BI97" s="182">
        <f t="shared" si="271"/>
        <v>0</v>
      </c>
      <c r="BJ97" s="182">
        <f t="shared" si="271"/>
        <v>0</v>
      </c>
      <c r="BK97" s="182">
        <f t="shared" si="271"/>
        <v>0</v>
      </c>
      <c r="BL97" s="182">
        <f t="shared" si="271"/>
        <v>0</v>
      </c>
      <c r="BM97" s="182">
        <f t="shared" si="271"/>
        <v>0</v>
      </c>
      <c r="BN97" s="182">
        <f t="shared" si="271"/>
        <v>0</v>
      </c>
      <c r="BO97" s="182">
        <f t="shared" si="271"/>
        <v>0</v>
      </c>
      <c r="BP97" s="182">
        <f t="shared" si="271"/>
        <v>0</v>
      </c>
      <c r="BQ97" s="182">
        <f t="shared" si="271"/>
        <v>0</v>
      </c>
      <c r="BR97" s="21">
        <f t="shared" ref="BR97:CC97" si="272">$F97*BR33</f>
        <v>0</v>
      </c>
      <c r="BS97" s="20">
        <f t="shared" si="272"/>
        <v>0</v>
      </c>
      <c r="BT97" s="20">
        <f t="shared" si="272"/>
        <v>0</v>
      </c>
      <c r="BU97" s="20">
        <f t="shared" si="272"/>
        <v>0</v>
      </c>
      <c r="BV97" s="20">
        <f t="shared" si="272"/>
        <v>0</v>
      </c>
      <c r="BW97" s="20">
        <f t="shared" si="272"/>
        <v>0</v>
      </c>
      <c r="BX97" s="20">
        <f t="shared" si="272"/>
        <v>0</v>
      </c>
      <c r="BY97" s="20">
        <f t="shared" si="272"/>
        <v>0</v>
      </c>
      <c r="BZ97" s="20">
        <f t="shared" si="272"/>
        <v>0</v>
      </c>
      <c r="CA97" s="20">
        <f t="shared" si="272"/>
        <v>0</v>
      </c>
      <c r="CB97" s="20">
        <f t="shared" si="272"/>
        <v>0</v>
      </c>
      <c r="CC97" s="20">
        <f t="shared" si="272"/>
        <v>0</v>
      </c>
      <c r="CE97" s="19">
        <f t="shared" si="225"/>
        <v>0</v>
      </c>
      <c r="CF97" s="22">
        <f t="shared" si="226"/>
        <v>0</v>
      </c>
      <c r="CG97" s="111">
        <f t="shared" si="227"/>
        <v>0</v>
      </c>
      <c r="CH97" s="141">
        <f t="shared" si="228"/>
        <v>0</v>
      </c>
      <c r="CI97" s="172">
        <f t="shared" si="229"/>
        <v>0</v>
      </c>
      <c r="CJ97" s="19">
        <f t="shared" si="230"/>
        <v>0</v>
      </c>
    </row>
    <row r="98" spans="1:88" s="4" customFormat="1">
      <c r="A98" s="17"/>
      <c r="B98" s="16" t="s">
        <v>3</v>
      </c>
      <c r="C98" s="221"/>
      <c r="D98" s="14"/>
      <c r="E98" s="28"/>
      <c r="F98" s="28"/>
      <c r="G98" s="28"/>
      <c r="H98" s="28"/>
      <c r="I98" s="28"/>
      <c r="J98" s="10">
        <f t="shared" ref="J98:U98" si="273">SUM(J90:J97)</f>
        <v>0</v>
      </c>
      <c r="K98" s="9">
        <f t="shared" si="273"/>
        <v>0</v>
      </c>
      <c r="L98" s="9">
        <f t="shared" si="273"/>
        <v>0</v>
      </c>
      <c r="M98" s="9">
        <f t="shared" si="273"/>
        <v>0</v>
      </c>
      <c r="N98" s="9">
        <f t="shared" si="273"/>
        <v>0</v>
      </c>
      <c r="O98" s="9">
        <f t="shared" si="273"/>
        <v>0</v>
      </c>
      <c r="P98" s="9">
        <f t="shared" si="273"/>
        <v>0</v>
      </c>
      <c r="Q98" s="9">
        <f t="shared" si="273"/>
        <v>31667</v>
      </c>
      <c r="R98" s="9">
        <f t="shared" si="273"/>
        <v>43334</v>
      </c>
      <c r="S98" s="9">
        <f t="shared" si="273"/>
        <v>71668</v>
      </c>
      <c r="T98" s="9">
        <f t="shared" si="273"/>
        <v>98335</v>
      </c>
      <c r="U98" s="9">
        <f t="shared" si="273"/>
        <v>126669</v>
      </c>
      <c r="V98" s="13">
        <f t="shared" ref="V98:AG98" si="274">SUM(V90:V97)</f>
        <v>157502.88</v>
      </c>
      <c r="W98" s="12">
        <f t="shared" si="274"/>
        <v>165602.88</v>
      </c>
      <c r="X98" s="12">
        <f t="shared" si="274"/>
        <v>165602.88</v>
      </c>
      <c r="Y98" s="12">
        <f t="shared" si="274"/>
        <v>165602.88</v>
      </c>
      <c r="Z98" s="12">
        <f t="shared" si="274"/>
        <v>186303.24000000002</v>
      </c>
      <c r="AA98" s="12">
        <f t="shared" si="274"/>
        <v>186303.24000000002</v>
      </c>
      <c r="AB98" s="12">
        <f t="shared" si="274"/>
        <v>204303.6</v>
      </c>
      <c r="AC98" s="12">
        <f t="shared" si="274"/>
        <v>204303.6</v>
      </c>
      <c r="AD98" s="12">
        <f t="shared" si="274"/>
        <v>204303.6</v>
      </c>
      <c r="AE98" s="12">
        <f t="shared" si="274"/>
        <v>204303.6</v>
      </c>
      <c r="AF98" s="12">
        <f t="shared" si="274"/>
        <v>204303.6</v>
      </c>
      <c r="AG98" s="12">
        <f t="shared" si="274"/>
        <v>204303.6</v>
      </c>
      <c r="AH98" s="114">
        <f t="shared" ref="AH98:AS98" si="275">SUM(AH90:AH97)</f>
        <v>220647.88800000001</v>
      </c>
      <c r="AI98" s="115">
        <f t="shared" si="275"/>
        <v>220647.88800000001</v>
      </c>
      <c r="AJ98" s="115">
        <f t="shared" si="275"/>
        <v>220647.88800000001</v>
      </c>
      <c r="AK98" s="115">
        <f t="shared" si="275"/>
        <v>220647.88800000001</v>
      </c>
      <c r="AL98" s="115">
        <f t="shared" si="275"/>
        <v>220647.88800000001</v>
      </c>
      <c r="AM98" s="115">
        <f t="shared" si="275"/>
        <v>220647.88800000001</v>
      </c>
      <c r="AN98" s="115">
        <f t="shared" si="275"/>
        <v>220647.88800000001</v>
      </c>
      <c r="AO98" s="115">
        <f t="shared" si="275"/>
        <v>220647.88800000001</v>
      </c>
      <c r="AP98" s="115">
        <f t="shared" si="275"/>
        <v>220647.88800000001</v>
      </c>
      <c r="AQ98" s="115">
        <f t="shared" si="275"/>
        <v>220647.88800000001</v>
      </c>
      <c r="AR98" s="115">
        <f t="shared" si="275"/>
        <v>220647.88800000001</v>
      </c>
      <c r="AS98" s="131">
        <f t="shared" si="275"/>
        <v>220647.88800000001</v>
      </c>
      <c r="AT98" s="144">
        <f t="shared" ref="AT98:BE98" si="276">SUM(AT90:AT97)</f>
        <v>251752.27679999999</v>
      </c>
      <c r="AU98" s="145">
        <f t="shared" si="276"/>
        <v>251752.27679999999</v>
      </c>
      <c r="AV98" s="145">
        <f t="shared" si="276"/>
        <v>251752.27679999999</v>
      </c>
      <c r="AW98" s="145">
        <f t="shared" si="276"/>
        <v>265360.66560000001</v>
      </c>
      <c r="AX98" s="145">
        <f t="shared" si="276"/>
        <v>265360.66560000001</v>
      </c>
      <c r="AY98" s="145">
        <f t="shared" si="276"/>
        <v>287717.05440000002</v>
      </c>
      <c r="AZ98" s="145">
        <f t="shared" si="276"/>
        <v>307157.44320000004</v>
      </c>
      <c r="BA98" s="145">
        <f t="shared" si="276"/>
        <v>307157.44320000004</v>
      </c>
      <c r="BB98" s="145">
        <f t="shared" si="276"/>
        <v>307157.44320000004</v>
      </c>
      <c r="BC98" s="145">
        <f t="shared" si="276"/>
        <v>329513.83199999999</v>
      </c>
      <c r="BD98" s="145">
        <f t="shared" si="276"/>
        <v>329513.83199999999</v>
      </c>
      <c r="BE98" s="161">
        <f t="shared" si="276"/>
        <v>329513.83199999999</v>
      </c>
      <c r="BF98" s="175">
        <f t="shared" ref="BF98:BQ98" si="277">SUM(BF90:BF97)</f>
        <v>362562.60959999997</v>
      </c>
      <c r="BG98" s="176">
        <f t="shared" si="277"/>
        <v>362562.60959999997</v>
      </c>
      <c r="BH98" s="176">
        <f t="shared" si="277"/>
        <v>362562.60959999997</v>
      </c>
      <c r="BI98" s="176">
        <f t="shared" si="277"/>
        <v>362562.60959999997</v>
      </c>
      <c r="BJ98" s="176">
        <f t="shared" si="277"/>
        <v>362562.60959999997</v>
      </c>
      <c r="BK98" s="176">
        <f t="shared" si="277"/>
        <v>362562.60959999997</v>
      </c>
      <c r="BL98" s="176">
        <f t="shared" si="277"/>
        <v>404359.3872</v>
      </c>
      <c r="BM98" s="176">
        <f t="shared" si="277"/>
        <v>404359.3872</v>
      </c>
      <c r="BN98" s="176">
        <f t="shared" si="277"/>
        <v>404359.3872</v>
      </c>
      <c r="BO98" s="176">
        <f t="shared" si="277"/>
        <v>404359.3872</v>
      </c>
      <c r="BP98" s="176">
        <f t="shared" si="277"/>
        <v>413107.3872</v>
      </c>
      <c r="BQ98" s="189">
        <f t="shared" si="277"/>
        <v>413107.3872</v>
      </c>
      <c r="BR98" s="10">
        <f t="shared" ref="BR98:CC98" si="278">SUM(BR90:BR97)</f>
        <v>450043.77600000001</v>
      </c>
      <c r="BS98" s="9">
        <f t="shared" si="278"/>
        <v>450043.77600000001</v>
      </c>
      <c r="BT98" s="9">
        <f t="shared" si="278"/>
        <v>450043.77600000001</v>
      </c>
      <c r="BU98" s="9">
        <f t="shared" si="278"/>
        <v>458791.77600000007</v>
      </c>
      <c r="BV98" s="9">
        <f t="shared" si="278"/>
        <v>458791.77600000007</v>
      </c>
      <c r="BW98" s="9">
        <f t="shared" si="278"/>
        <v>458791.77600000007</v>
      </c>
      <c r="BX98" s="9">
        <f t="shared" si="278"/>
        <v>505448.94240000006</v>
      </c>
      <c r="BY98" s="9">
        <f t="shared" si="278"/>
        <v>522944.94240000006</v>
      </c>
      <c r="BZ98" s="9">
        <f t="shared" si="278"/>
        <v>522944.94240000006</v>
      </c>
      <c r="CA98" s="9">
        <f t="shared" si="278"/>
        <v>522944.94240000006</v>
      </c>
      <c r="CB98" s="9">
        <f t="shared" si="278"/>
        <v>522944.94240000006</v>
      </c>
      <c r="CC98" s="190">
        <f t="shared" si="278"/>
        <v>522944.94240000006</v>
      </c>
      <c r="CE98" s="8">
        <f t="shared" si="225"/>
        <v>371673</v>
      </c>
      <c r="CF98" s="11">
        <f t="shared" si="226"/>
        <v>2252739.6000000006</v>
      </c>
      <c r="CG98" s="131">
        <f t="shared" si="227"/>
        <v>2647774.6559999995</v>
      </c>
      <c r="CH98" s="161">
        <f t="shared" si="228"/>
        <v>3483709.0416000001</v>
      </c>
      <c r="CI98" s="189">
        <f t="shared" si="229"/>
        <v>4619027.9807999991</v>
      </c>
      <c r="CJ98" s="190">
        <f t="shared" si="230"/>
        <v>5846680.3104000008</v>
      </c>
    </row>
    <row r="99" spans="1:88" s="4" customFormat="1">
      <c r="A99" s="17"/>
      <c r="B99" s="37" t="s">
        <v>156</v>
      </c>
      <c r="C99" s="223"/>
      <c r="D99" s="25"/>
      <c r="E99" s="18"/>
      <c r="F99" s="18"/>
      <c r="G99" s="18"/>
      <c r="H99" s="18"/>
      <c r="I99" s="18"/>
      <c r="J99" s="33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6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107"/>
      <c r="AI99" s="108"/>
      <c r="AJ99" s="108"/>
      <c r="AK99" s="108"/>
      <c r="AL99" s="108"/>
      <c r="AM99" s="108"/>
      <c r="AN99" s="108"/>
      <c r="AO99" s="108"/>
      <c r="AP99" s="108"/>
      <c r="AQ99" s="108"/>
      <c r="AR99" s="108"/>
      <c r="AS99" s="108"/>
      <c r="AT99" s="136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67"/>
      <c r="BG99" s="168"/>
      <c r="BH99" s="168"/>
      <c r="BI99" s="168"/>
      <c r="BJ99" s="168"/>
      <c r="BK99" s="168"/>
      <c r="BL99" s="168"/>
      <c r="BM99" s="168"/>
      <c r="BN99" s="168"/>
      <c r="BO99" s="168"/>
      <c r="BP99" s="168"/>
      <c r="BQ99" s="168"/>
      <c r="BR99" s="33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E99" s="31"/>
      <c r="CF99" s="34"/>
      <c r="CG99" s="109"/>
      <c r="CH99" s="138"/>
      <c r="CI99" s="169"/>
      <c r="CJ99" s="31"/>
    </row>
    <row r="100" spans="1:88" s="4" customFormat="1">
      <c r="A100" s="17"/>
      <c r="B100" s="30" t="str">
        <f t="shared" ref="B100:B107" si="279">B36</f>
        <v>Additional Position</v>
      </c>
      <c r="C100" s="223" t="s">
        <v>2</v>
      </c>
      <c r="D100" s="222">
        <v>16667</v>
      </c>
      <c r="E100" s="29">
        <f t="shared" ref="E100:I107" si="280">(1+E$69)*D100</f>
        <v>18000.36</v>
      </c>
      <c r="F100" s="29">
        <f t="shared" si="280"/>
        <v>19440.388800000001</v>
      </c>
      <c r="G100" s="29">
        <f t="shared" si="280"/>
        <v>20995.619904000003</v>
      </c>
      <c r="H100" s="29">
        <f t="shared" si="280"/>
        <v>22675.269496320005</v>
      </c>
      <c r="I100" s="29">
        <f t="shared" si="280"/>
        <v>24489.291056025606</v>
      </c>
      <c r="J100" s="21">
        <f t="shared" ref="J100:U100" si="281">$D100*J36</f>
        <v>0</v>
      </c>
      <c r="K100" s="20">
        <f>$D100*K36</f>
        <v>0</v>
      </c>
      <c r="L100" s="20">
        <f t="shared" si="281"/>
        <v>0</v>
      </c>
      <c r="M100" s="20">
        <f t="shared" si="281"/>
        <v>0</v>
      </c>
      <c r="N100" s="20">
        <f t="shared" si="281"/>
        <v>0</v>
      </c>
      <c r="O100" s="20">
        <f t="shared" si="281"/>
        <v>0</v>
      </c>
      <c r="P100" s="20">
        <f t="shared" si="281"/>
        <v>0</v>
      </c>
      <c r="Q100" s="20">
        <f t="shared" si="281"/>
        <v>16667</v>
      </c>
      <c r="R100" s="20">
        <f t="shared" si="281"/>
        <v>16667</v>
      </c>
      <c r="S100" s="20">
        <f t="shared" si="281"/>
        <v>16667</v>
      </c>
      <c r="T100" s="20">
        <f t="shared" si="281"/>
        <v>16667</v>
      </c>
      <c r="U100" s="20">
        <f t="shared" si="281"/>
        <v>16667</v>
      </c>
      <c r="V100" s="24">
        <f t="shared" ref="V100:AG100" si="282">$E100*V36</f>
        <v>18000.36</v>
      </c>
      <c r="W100" s="23">
        <f t="shared" si="282"/>
        <v>18000.36</v>
      </c>
      <c r="X100" s="23">
        <f t="shared" si="282"/>
        <v>18000.36</v>
      </c>
      <c r="Y100" s="23">
        <f t="shared" si="282"/>
        <v>18000.36</v>
      </c>
      <c r="Z100" s="23">
        <f t="shared" si="282"/>
        <v>18000.36</v>
      </c>
      <c r="AA100" s="23">
        <f t="shared" si="282"/>
        <v>18000.36</v>
      </c>
      <c r="AB100" s="23">
        <f t="shared" si="282"/>
        <v>18000.36</v>
      </c>
      <c r="AC100" s="23">
        <f t="shared" si="282"/>
        <v>18000.36</v>
      </c>
      <c r="AD100" s="23">
        <f t="shared" si="282"/>
        <v>18000.36</v>
      </c>
      <c r="AE100" s="23">
        <f t="shared" si="282"/>
        <v>18000.36</v>
      </c>
      <c r="AF100" s="23">
        <f t="shared" si="282"/>
        <v>18000.36</v>
      </c>
      <c r="AG100" s="23">
        <f t="shared" si="282"/>
        <v>18000.36</v>
      </c>
      <c r="AH100" s="120">
        <f t="shared" ref="AH100:AS100" si="283">$F100*AH36</f>
        <v>19440.388800000001</v>
      </c>
      <c r="AI100" s="121">
        <f t="shared" si="283"/>
        <v>19440.388800000001</v>
      </c>
      <c r="AJ100" s="121">
        <f t="shared" si="283"/>
        <v>19440.388800000001</v>
      </c>
      <c r="AK100" s="121">
        <f t="shared" si="283"/>
        <v>19440.388800000001</v>
      </c>
      <c r="AL100" s="121">
        <f t="shared" si="283"/>
        <v>19440.388800000001</v>
      </c>
      <c r="AM100" s="121">
        <f t="shared" si="283"/>
        <v>19440.388800000001</v>
      </c>
      <c r="AN100" s="121">
        <f t="shared" si="283"/>
        <v>19440.388800000001</v>
      </c>
      <c r="AO100" s="121">
        <f t="shared" si="283"/>
        <v>19440.388800000001</v>
      </c>
      <c r="AP100" s="121">
        <f t="shared" si="283"/>
        <v>19440.388800000001</v>
      </c>
      <c r="AQ100" s="121">
        <f t="shared" si="283"/>
        <v>19440.388800000001</v>
      </c>
      <c r="AR100" s="121">
        <f t="shared" si="283"/>
        <v>19440.388800000001</v>
      </c>
      <c r="AS100" s="121">
        <f t="shared" si="283"/>
        <v>19440.388800000001</v>
      </c>
      <c r="AT100" s="150">
        <f t="shared" ref="AT100:BE100" si="284">$F100*AT36</f>
        <v>38880.777600000001</v>
      </c>
      <c r="AU100" s="151">
        <f t="shared" si="284"/>
        <v>38880.777600000001</v>
      </c>
      <c r="AV100" s="151">
        <f t="shared" si="284"/>
        <v>38880.777600000001</v>
      </c>
      <c r="AW100" s="151">
        <f t="shared" si="284"/>
        <v>38880.777600000001</v>
      </c>
      <c r="AX100" s="151">
        <f t="shared" si="284"/>
        <v>38880.777600000001</v>
      </c>
      <c r="AY100" s="151">
        <f t="shared" si="284"/>
        <v>38880.777600000001</v>
      </c>
      <c r="AZ100" s="151">
        <f t="shared" si="284"/>
        <v>38880.777600000001</v>
      </c>
      <c r="BA100" s="151">
        <f t="shared" si="284"/>
        <v>38880.777600000001</v>
      </c>
      <c r="BB100" s="151">
        <f t="shared" si="284"/>
        <v>38880.777600000001</v>
      </c>
      <c r="BC100" s="151">
        <f t="shared" si="284"/>
        <v>38880.777600000001</v>
      </c>
      <c r="BD100" s="151">
        <f t="shared" si="284"/>
        <v>38880.777600000001</v>
      </c>
      <c r="BE100" s="151">
        <f t="shared" si="284"/>
        <v>38880.777600000001</v>
      </c>
      <c r="BF100" s="181">
        <f t="shared" ref="BF100:BQ100" si="285">$F100*BF36</f>
        <v>58321.166400000002</v>
      </c>
      <c r="BG100" s="182">
        <f t="shared" si="285"/>
        <v>58321.166400000002</v>
      </c>
      <c r="BH100" s="182">
        <f t="shared" si="285"/>
        <v>58321.166400000002</v>
      </c>
      <c r="BI100" s="182">
        <f t="shared" si="285"/>
        <v>58321.166400000002</v>
      </c>
      <c r="BJ100" s="182">
        <f t="shared" si="285"/>
        <v>58321.166400000002</v>
      </c>
      <c r="BK100" s="182">
        <f t="shared" si="285"/>
        <v>58321.166400000002</v>
      </c>
      <c r="BL100" s="182">
        <f t="shared" si="285"/>
        <v>58321.166400000002</v>
      </c>
      <c r="BM100" s="182">
        <f t="shared" si="285"/>
        <v>58321.166400000002</v>
      </c>
      <c r="BN100" s="182">
        <f t="shared" si="285"/>
        <v>58321.166400000002</v>
      </c>
      <c r="BO100" s="182">
        <f t="shared" si="285"/>
        <v>58321.166400000002</v>
      </c>
      <c r="BP100" s="182">
        <f t="shared" si="285"/>
        <v>58321.166400000002</v>
      </c>
      <c r="BQ100" s="182">
        <f t="shared" si="285"/>
        <v>58321.166400000002</v>
      </c>
      <c r="BR100" s="21">
        <f t="shared" ref="BR100:CC100" si="286">$F100*BR36</f>
        <v>58321.166400000002</v>
      </c>
      <c r="BS100" s="20">
        <f t="shared" si="286"/>
        <v>58321.166400000002</v>
      </c>
      <c r="BT100" s="20">
        <f t="shared" si="286"/>
        <v>58321.166400000002</v>
      </c>
      <c r="BU100" s="20">
        <f t="shared" si="286"/>
        <v>58321.166400000002</v>
      </c>
      <c r="BV100" s="20">
        <f t="shared" si="286"/>
        <v>58321.166400000002</v>
      </c>
      <c r="BW100" s="20">
        <f t="shared" si="286"/>
        <v>58321.166400000002</v>
      </c>
      <c r="BX100" s="20">
        <f t="shared" si="286"/>
        <v>58321.166400000002</v>
      </c>
      <c r="BY100" s="20">
        <f t="shared" si="286"/>
        <v>58321.166400000002</v>
      </c>
      <c r="BZ100" s="20">
        <f t="shared" si="286"/>
        <v>58321.166400000002</v>
      </c>
      <c r="CA100" s="20">
        <f t="shared" si="286"/>
        <v>58321.166400000002</v>
      </c>
      <c r="CB100" s="20">
        <f t="shared" si="286"/>
        <v>58321.166400000002</v>
      </c>
      <c r="CC100" s="20">
        <f t="shared" si="286"/>
        <v>58321.166400000002</v>
      </c>
      <c r="CE100" s="19">
        <f t="shared" ref="CE100:CE108" si="287">SUM(J100:U100)</f>
        <v>83335</v>
      </c>
      <c r="CF100" s="22">
        <f t="shared" ref="CF100:CF108" si="288">SUM(V100:AG100)</f>
        <v>216004.31999999995</v>
      </c>
      <c r="CG100" s="111">
        <f t="shared" ref="CG100:CG108" si="289">SUM(AH100:AS100)</f>
        <v>233284.66560000007</v>
      </c>
      <c r="CH100" s="141">
        <f t="shared" ref="CH100:CH108" si="290">SUM(AT100:BE100)</f>
        <v>466569.33120000013</v>
      </c>
      <c r="CI100" s="172">
        <f t="shared" ref="CI100:CI108" si="291">SUM(BF100:BQ100)</f>
        <v>699853.99679999996</v>
      </c>
      <c r="CJ100" s="19">
        <f t="shared" ref="CJ100:CJ108" si="292">SUM(BR100:CC100)</f>
        <v>699853.99679999996</v>
      </c>
    </row>
    <row r="101" spans="1:88" s="4" customFormat="1">
      <c r="A101" s="17"/>
      <c r="B101" s="30" t="str">
        <f t="shared" si="279"/>
        <v>Additional Position</v>
      </c>
      <c r="C101" s="223" t="s">
        <v>2</v>
      </c>
      <c r="D101" s="222">
        <v>11667</v>
      </c>
      <c r="E101" s="29">
        <f t="shared" si="280"/>
        <v>12600.36</v>
      </c>
      <c r="F101" s="29">
        <f t="shared" si="280"/>
        <v>13608.388800000001</v>
      </c>
      <c r="G101" s="29">
        <f t="shared" si="280"/>
        <v>14697.059904000002</v>
      </c>
      <c r="H101" s="29">
        <f t="shared" si="280"/>
        <v>15872.824696320004</v>
      </c>
      <c r="I101" s="29">
        <f t="shared" si="280"/>
        <v>17142.650672025604</v>
      </c>
      <c r="J101" s="21">
        <f t="shared" ref="J101:U101" si="293">$D101*J37</f>
        <v>0</v>
      </c>
      <c r="K101" s="20">
        <f t="shared" si="293"/>
        <v>0</v>
      </c>
      <c r="L101" s="20">
        <f t="shared" si="293"/>
        <v>0</v>
      </c>
      <c r="M101" s="20">
        <f t="shared" si="293"/>
        <v>0</v>
      </c>
      <c r="N101" s="20">
        <f t="shared" si="293"/>
        <v>0</v>
      </c>
      <c r="O101" s="20">
        <f t="shared" si="293"/>
        <v>0</v>
      </c>
      <c r="P101" s="20">
        <f t="shared" si="293"/>
        <v>0</v>
      </c>
      <c r="Q101" s="20">
        <f t="shared" si="293"/>
        <v>0</v>
      </c>
      <c r="R101" s="20">
        <f t="shared" si="293"/>
        <v>0</v>
      </c>
      <c r="S101" s="20">
        <f t="shared" si="293"/>
        <v>0</v>
      </c>
      <c r="T101" s="20">
        <f t="shared" si="293"/>
        <v>0</v>
      </c>
      <c r="U101" s="20">
        <f t="shared" si="293"/>
        <v>0</v>
      </c>
      <c r="V101" s="24">
        <f t="shared" ref="V101:AG101" si="294">$E101*V37</f>
        <v>0</v>
      </c>
      <c r="W101" s="23">
        <f t="shared" si="294"/>
        <v>0</v>
      </c>
      <c r="X101" s="23">
        <f t="shared" si="294"/>
        <v>0</v>
      </c>
      <c r="Y101" s="23">
        <f t="shared" si="294"/>
        <v>12600.36</v>
      </c>
      <c r="Z101" s="23">
        <f t="shared" si="294"/>
        <v>12600.36</v>
      </c>
      <c r="AA101" s="23">
        <f t="shared" si="294"/>
        <v>12600.36</v>
      </c>
      <c r="AB101" s="23">
        <f t="shared" si="294"/>
        <v>12600.36</v>
      </c>
      <c r="AC101" s="23">
        <f t="shared" si="294"/>
        <v>12600.36</v>
      </c>
      <c r="AD101" s="23">
        <f t="shared" si="294"/>
        <v>12600.36</v>
      </c>
      <c r="AE101" s="23">
        <f t="shared" si="294"/>
        <v>12600.36</v>
      </c>
      <c r="AF101" s="23">
        <f t="shared" si="294"/>
        <v>12600.36</v>
      </c>
      <c r="AG101" s="23">
        <f t="shared" si="294"/>
        <v>12600.36</v>
      </c>
      <c r="AH101" s="120">
        <f t="shared" ref="AH101:AS101" si="295">$F101*AH37</f>
        <v>13608.388800000001</v>
      </c>
      <c r="AI101" s="121">
        <f t="shared" si="295"/>
        <v>13608.388800000001</v>
      </c>
      <c r="AJ101" s="121">
        <f t="shared" si="295"/>
        <v>13608.388800000001</v>
      </c>
      <c r="AK101" s="121">
        <f t="shared" si="295"/>
        <v>13608.388800000001</v>
      </c>
      <c r="AL101" s="121">
        <f t="shared" si="295"/>
        <v>13608.388800000001</v>
      </c>
      <c r="AM101" s="121">
        <f t="shared" si="295"/>
        <v>13608.388800000001</v>
      </c>
      <c r="AN101" s="121">
        <f t="shared" si="295"/>
        <v>13608.388800000001</v>
      </c>
      <c r="AO101" s="121">
        <f t="shared" si="295"/>
        <v>13608.388800000001</v>
      </c>
      <c r="AP101" s="121">
        <f t="shared" si="295"/>
        <v>13608.388800000001</v>
      </c>
      <c r="AQ101" s="121">
        <f t="shared" si="295"/>
        <v>13608.388800000001</v>
      </c>
      <c r="AR101" s="121">
        <f t="shared" si="295"/>
        <v>13608.388800000001</v>
      </c>
      <c r="AS101" s="121">
        <f t="shared" si="295"/>
        <v>13608.388800000001</v>
      </c>
      <c r="AT101" s="150">
        <f t="shared" ref="AT101:BE101" si="296">$F101*AT37</f>
        <v>13608.388800000001</v>
      </c>
      <c r="AU101" s="151">
        <f t="shared" si="296"/>
        <v>13608.388800000001</v>
      </c>
      <c r="AV101" s="151">
        <f t="shared" si="296"/>
        <v>13608.388800000001</v>
      </c>
      <c r="AW101" s="151">
        <f t="shared" si="296"/>
        <v>13608.388800000001</v>
      </c>
      <c r="AX101" s="151">
        <f t="shared" si="296"/>
        <v>13608.388800000001</v>
      </c>
      <c r="AY101" s="151">
        <f t="shared" si="296"/>
        <v>13608.388800000001</v>
      </c>
      <c r="AZ101" s="151">
        <f t="shared" si="296"/>
        <v>13608.388800000001</v>
      </c>
      <c r="BA101" s="151">
        <f t="shared" si="296"/>
        <v>13608.388800000001</v>
      </c>
      <c r="BB101" s="151">
        <f t="shared" si="296"/>
        <v>13608.388800000001</v>
      </c>
      <c r="BC101" s="151">
        <f t="shared" si="296"/>
        <v>13608.388800000001</v>
      </c>
      <c r="BD101" s="151">
        <f t="shared" si="296"/>
        <v>13608.388800000001</v>
      </c>
      <c r="BE101" s="151">
        <f t="shared" si="296"/>
        <v>13608.388800000001</v>
      </c>
      <c r="BF101" s="181">
        <f t="shared" ref="BF101:BQ101" si="297">$F101*BF37</f>
        <v>13608.388800000001</v>
      </c>
      <c r="BG101" s="182">
        <f t="shared" si="297"/>
        <v>13608.388800000001</v>
      </c>
      <c r="BH101" s="182">
        <f t="shared" si="297"/>
        <v>13608.388800000001</v>
      </c>
      <c r="BI101" s="182">
        <f t="shared" si="297"/>
        <v>13608.388800000001</v>
      </c>
      <c r="BJ101" s="182">
        <f t="shared" si="297"/>
        <v>13608.388800000001</v>
      </c>
      <c r="BK101" s="182">
        <f t="shared" si="297"/>
        <v>13608.388800000001</v>
      </c>
      <c r="BL101" s="182">
        <f t="shared" si="297"/>
        <v>13608.388800000001</v>
      </c>
      <c r="BM101" s="182">
        <f t="shared" si="297"/>
        <v>13608.388800000001</v>
      </c>
      <c r="BN101" s="182">
        <f t="shared" si="297"/>
        <v>13608.388800000001</v>
      </c>
      <c r="BO101" s="182">
        <f t="shared" si="297"/>
        <v>13608.388800000001</v>
      </c>
      <c r="BP101" s="182">
        <f t="shared" si="297"/>
        <v>13608.388800000001</v>
      </c>
      <c r="BQ101" s="182">
        <f t="shared" si="297"/>
        <v>13608.388800000001</v>
      </c>
      <c r="BR101" s="21">
        <f t="shared" ref="BR101:CC101" si="298">$F101*BR37</f>
        <v>27216.777600000001</v>
      </c>
      <c r="BS101" s="20">
        <f t="shared" si="298"/>
        <v>27216.777600000001</v>
      </c>
      <c r="BT101" s="20">
        <f t="shared" si="298"/>
        <v>27216.777600000001</v>
      </c>
      <c r="BU101" s="20">
        <f t="shared" si="298"/>
        <v>27216.777600000001</v>
      </c>
      <c r="BV101" s="20">
        <f t="shared" si="298"/>
        <v>27216.777600000001</v>
      </c>
      <c r="BW101" s="20">
        <f t="shared" si="298"/>
        <v>27216.777600000001</v>
      </c>
      <c r="BX101" s="20">
        <f t="shared" si="298"/>
        <v>27216.777600000001</v>
      </c>
      <c r="BY101" s="20">
        <f t="shared" si="298"/>
        <v>27216.777600000001</v>
      </c>
      <c r="BZ101" s="20">
        <f t="shared" si="298"/>
        <v>27216.777600000001</v>
      </c>
      <c r="CA101" s="20">
        <f t="shared" si="298"/>
        <v>27216.777600000001</v>
      </c>
      <c r="CB101" s="20">
        <f t="shared" si="298"/>
        <v>27216.777600000001</v>
      </c>
      <c r="CC101" s="20">
        <f t="shared" si="298"/>
        <v>27216.777600000001</v>
      </c>
      <c r="CE101" s="19">
        <f t="shared" si="287"/>
        <v>0</v>
      </c>
      <c r="CF101" s="22">
        <f t="shared" si="288"/>
        <v>113403.24</v>
      </c>
      <c r="CG101" s="111">
        <f t="shared" si="289"/>
        <v>163300.66560000001</v>
      </c>
      <c r="CH101" s="141">
        <f t="shared" si="290"/>
        <v>163300.66560000001</v>
      </c>
      <c r="CI101" s="172">
        <f t="shared" si="291"/>
        <v>163300.66560000001</v>
      </c>
      <c r="CJ101" s="19">
        <f t="shared" si="292"/>
        <v>326601.33120000002</v>
      </c>
    </row>
    <row r="102" spans="1:88" s="4" customFormat="1">
      <c r="A102" s="17"/>
      <c r="B102" s="30" t="str">
        <f t="shared" si="279"/>
        <v>Additional Position</v>
      </c>
      <c r="C102" s="223" t="s">
        <v>2</v>
      </c>
      <c r="D102" s="222">
        <v>7500</v>
      </c>
      <c r="E102" s="29">
        <f t="shared" si="280"/>
        <v>8100.0000000000009</v>
      </c>
      <c r="F102" s="29">
        <f t="shared" si="280"/>
        <v>8748.0000000000018</v>
      </c>
      <c r="G102" s="29">
        <f t="shared" si="280"/>
        <v>9447.840000000002</v>
      </c>
      <c r="H102" s="29">
        <f t="shared" si="280"/>
        <v>10203.667200000004</v>
      </c>
      <c r="I102" s="29">
        <f t="shared" si="280"/>
        <v>11019.960576000005</v>
      </c>
      <c r="J102" s="21">
        <f t="shared" ref="J102:U102" si="299">$D102*J38</f>
        <v>0</v>
      </c>
      <c r="K102" s="20">
        <f t="shared" si="299"/>
        <v>0</v>
      </c>
      <c r="L102" s="20">
        <f t="shared" si="299"/>
        <v>0</v>
      </c>
      <c r="M102" s="20">
        <f t="shared" si="299"/>
        <v>0</v>
      </c>
      <c r="N102" s="20">
        <f t="shared" si="299"/>
        <v>0</v>
      </c>
      <c r="O102" s="20">
        <f t="shared" si="299"/>
        <v>0</v>
      </c>
      <c r="P102" s="20">
        <f t="shared" si="299"/>
        <v>0</v>
      </c>
      <c r="Q102" s="20">
        <f t="shared" si="299"/>
        <v>0</v>
      </c>
      <c r="R102" s="20">
        <f t="shared" si="299"/>
        <v>0</v>
      </c>
      <c r="S102" s="20">
        <f t="shared" si="299"/>
        <v>0</v>
      </c>
      <c r="T102" s="20">
        <f t="shared" si="299"/>
        <v>0</v>
      </c>
      <c r="U102" s="20">
        <f t="shared" si="299"/>
        <v>0</v>
      </c>
      <c r="V102" s="24">
        <f t="shared" ref="V102:AG102" si="300">$E102*V38</f>
        <v>0</v>
      </c>
      <c r="W102" s="23">
        <f t="shared" si="300"/>
        <v>0</v>
      </c>
      <c r="X102" s="23">
        <f t="shared" si="300"/>
        <v>0</v>
      </c>
      <c r="Y102" s="23">
        <f t="shared" si="300"/>
        <v>0</v>
      </c>
      <c r="Z102" s="23">
        <f t="shared" si="300"/>
        <v>0</v>
      </c>
      <c r="AA102" s="23">
        <f t="shared" si="300"/>
        <v>0</v>
      </c>
      <c r="AB102" s="23">
        <f t="shared" si="300"/>
        <v>0</v>
      </c>
      <c r="AC102" s="23">
        <f t="shared" si="300"/>
        <v>0</v>
      </c>
      <c r="AD102" s="23">
        <f t="shared" si="300"/>
        <v>0</v>
      </c>
      <c r="AE102" s="23">
        <f t="shared" si="300"/>
        <v>0</v>
      </c>
      <c r="AF102" s="23">
        <f t="shared" si="300"/>
        <v>0</v>
      </c>
      <c r="AG102" s="23">
        <f t="shared" si="300"/>
        <v>0</v>
      </c>
      <c r="AH102" s="120">
        <f t="shared" ref="AH102:AS102" si="301">$F102*AH38</f>
        <v>0</v>
      </c>
      <c r="AI102" s="121">
        <f t="shared" si="301"/>
        <v>0</v>
      </c>
      <c r="AJ102" s="121">
        <f t="shared" si="301"/>
        <v>0</v>
      </c>
      <c r="AK102" s="121">
        <f t="shared" si="301"/>
        <v>0</v>
      </c>
      <c r="AL102" s="121">
        <f t="shared" si="301"/>
        <v>0</v>
      </c>
      <c r="AM102" s="121">
        <f t="shared" si="301"/>
        <v>0</v>
      </c>
      <c r="AN102" s="121">
        <f t="shared" si="301"/>
        <v>0</v>
      </c>
      <c r="AO102" s="121">
        <f t="shared" si="301"/>
        <v>0</v>
      </c>
      <c r="AP102" s="121">
        <f t="shared" si="301"/>
        <v>0</v>
      </c>
      <c r="AQ102" s="121">
        <f t="shared" si="301"/>
        <v>0</v>
      </c>
      <c r="AR102" s="121">
        <f t="shared" si="301"/>
        <v>0</v>
      </c>
      <c r="AS102" s="121">
        <f t="shared" si="301"/>
        <v>0</v>
      </c>
      <c r="AT102" s="150">
        <f t="shared" ref="AT102:BE102" si="302">$F102*AT38</f>
        <v>8748.0000000000018</v>
      </c>
      <c r="AU102" s="151">
        <f t="shared" si="302"/>
        <v>8748.0000000000018</v>
      </c>
      <c r="AV102" s="151">
        <f t="shared" si="302"/>
        <v>8748.0000000000018</v>
      </c>
      <c r="AW102" s="151">
        <f t="shared" si="302"/>
        <v>8748.0000000000018</v>
      </c>
      <c r="AX102" s="151">
        <f t="shared" si="302"/>
        <v>8748.0000000000018</v>
      </c>
      <c r="AY102" s="151">
        <f t="shared" si="302"/>
        <v>8748.0000000000018</v>
      </c>
      <c r="AZ102" s="151">
        <f t="shared" si="302"/>
        <v>8748.0000000000018</v>
      </c>
      <c r="BA102" s="151">
        <f t="shared" si="302"/>
        <v>8748.0000000000018</v>
      </c>
      <c r="BB102" s="151">
        <f t="shared" si="302"/>
        <v>8748.0000000000018</v>
      </c>
      <c r="BC102" s="151">
        <f t="shared" si="302"/>
        <v>8748.0000000000018</v>
      </c>
      <c r="BD102" s="151">
        <f t="shared" si="302"/>
        <v>8748.0000000000018</v>
      </c>
      <c r="BE102" s="151">
        <f t="shared" si="302"/>
        <v>8748.0000000000018</v>
      </c>
      <c r="BF102" s="181">
        <f t="shared" ref="BF102:BQ102" si="303">$F102*BF38</f>
        <v>8748.0000000000018</v>
      </c>
      <c r="BG102" s="182">
        <f t="shared" si="303"/>
        <v>8748.0000000000018</v>
      </c>
      <c r="BH102" s="182">
        <f t="shared" si="303"/>
        <v>8748.0000000000018</v>
      </c>
      <c r="BI102" s="182">
        <f t="shared" si="303"/>
        <v>8748.0000000000018</v>
      </c>
      <c r="BJ102" s="182">
        <f t="shared" si="303"/>
        <v>8748.0000000000018</v>
      </c>
      <c r="BK102" s="182">
        <f t="shared" si="303"/>
        <v>8748.0000000000018</v>
      </c>
      <c r="BL102" s="182">
        <f t="shared" si="303"/>
        <v>8748.0000000000018</v>
      </c>
      <c r="BM102" s="182">
        <f t="shared" si="303"/>
        <v>8748.0000000000018</v>
      </c>
      <c r="BN102" s="182">
        <f t="shared" si="303"/>
        <v>8748.0000000000018</v>
      </c>
      <c r="BO102" s="182">
        <f t="shared" si="303"/>
        <v>8748.0000000000018</v>
      </c>
      <c r="BP102" s="182">
        <f t="shared" si="303"/>
        <v>8748.0000000000018</v>
      </c>
      <c r="BQ102" s="182">
        <f t="shared" si="303"/>
        <v>8748.0000000000018</v>
      </c>
      <c r="BR102" s="21">
        <f t="shared" ref="BR102:CC102" si="304">$F102*BR38</f>
        <v>17496.000000000004</v>
      </c>
      <c r="BS102" s="20">
        <f t="shared" si="304"/>
        <v>17496.000000000004</v>
      </c>
      <c r="BT102" s="20">
        <f t="shared" si="304"/>
        <v>17496.000000000004</v>
      </c>
      <c r="BU102" s="20">
        <f t="shared" si="304"/>
        <v>17496.000000000004</v>
      </c>
      <c r="BV102" s="20">
        <f t="shared" si="304"/>
        <v>17496.000000000004</v>
      </c>
      <c r="BW102" s="20">
        <f t="shared" si="304"/>
        <v>17496.000000000004</v>
      </c>
      <c r="BX102" s="20">
        <f t="shared" si="304"/>
        <v>17496.000000000004</v>
      </c>
      <c r="BY102" s="20">
        <f t="shared" si="304"/>
        <v>17496.000000000004</v>
      </c>
      <c r="BZ102" s="20">
        <f t="shared" si="304"/>
        <v>17496.000000000004</v>
      </c>
      <c r="CA102" s="20">
        <f t="shared" si="304"/>
        <v>17496.000000000004</v>
      </c>
      <c r="CB102" s="20">
        <f t="shared" si="304"/>
        <v>17496.000000000004</v>
      </c>
      <c r="CC102" s="20">
        <f t="shared" si="304"/>
        <v>17496.000000000004</v>
      </c>
      <c r="CE102" s="19">
        <f t="shared" si="287"/>
        <v>0</v>
      </c>
      <c r="CF102" s="22">
        <f t="shared" si="288"/>
        <v>0</v>
      </c>
      <c r="CG102" s="111">
        <f t="shared" si="289"/>
        <v>0</v>
      </c>
      <c r="CH102" s="141">
        <f t="shared" si="290"/>
        <v>104976.00000000001</v>
      </c>
      <c r="CI102" s="172">
        <f t="shared" si="291"/>
        <v>104976.00000000001</v>
      </c>
      <c r="CJ102" s="19">
        <f t="shared" si="292"/>
        <v>209952.00000000003</v>
      </c>
    </row>
    <row r="103" spans="1:88" s="4" customFormat="1">
      <c r="A103" s="17"/>
      <c r="B103" s="30" t="str">
        <f t="shared" si="279"/>
        <v>Additional Position</v>
      </c>
      <c r="C103" s="223" t="s">
        <v>2</v>
      </c>
      <c r="D103" s="222">
        <v>3333</v>
      </c>
      <c r="E103" s="29">
        <f t="shared" si="280"/>
        <v>3599.6400000000003</v>
      </c>
      <c r="F103" s="29">
        <f t="shared" si="280"/>
        <v>3887.6112000000007</v>
      </c>
      <c r="G103" s="29">
        <f t="shared" si="280"/>
        <v>4198.6200960000015</v>
      </c>
      <c r="H103" s="29">
        <f t="shared" si="280"/>
        <v>4534.5097036800016</v>
      </c>
      <c r="I103" s="29">
        <f t="shared" si="280"/>
        <v>4897.2704799744024</v>
      </c>
      <c r="J103" s="21">
        <f t="shared" ref="J103:U103" si="305">$D103*J39</f>
        <v>0</v>
      </c>
      <c r="K103" s="20">
        <f t="shared" si="305"/>
        <v>0</v>
      </c>
      <c r="L103" s="20">
        <f t="shared" si="305"/>
        <v>0</v>
      </c>
      <c r="M103" s="20">
        <f t="shared" si="305"/>
        <v>0</v>
      </c>
      <c r="N103" s="20">
        <f t="shared" si="305"/>
        <v>0</v>
      </c>
      <c r="O103" s="20">
        <f t="shared" si="305"/>
        <v>0</v>
      </c>
      <c r="P103" s="20">
        <f t="shared" si="305"/>
        <v>0</v>
      </c>
      <c r="Q103" s="20">
        <f t="shared" si="305"/>
        <v>0</v>
      </c>
      <c r="R103" s="20">
        <f t="shared" si="305"/>
        <v>0</v>
      </c>
      <c r="S103" s="20">
        <f t="shared" si="305"/>
        <v>0</v>
      </c>
      <c r="T103" s="20">
        <f t="shared" si="305"/>
        <v>0</v>
      </c>
      <c r="U103" s="20">
        <f t="shared" si="305"/>
        <v>0</v>
      </c>
      <c r="V103" s="24">
        <f t="shared" ref="V103:AG103" si="306">$E103*V39</f>
        <v>0</v>
      </c>
      <c r="W103" s="23">
        <f t="shared" si="306"/>
        <v>0</v>
      </c>
      <c r="X103" s="23">
        <f t="shared" si="306"/>
        <v>0</v>
      </c>
      <c r="Y103" s="23">
        <f t="shared" si="306"/>
        <v>0</v>
      </c>
      <c r="Z103" s="23">
        <f t="shared" si="306"/>
        <v>0</v>
      </c>
      <c r="AA103" s="23">
        <f t="shared" si="306"/>
        <v>0</v>
      </c>
      <c r="AB103" s="23">
        <f t="shared" si="306"/>
        <v>0</v>
      </c>
      <c r="AC103" s="23">
        <f t="shared" si="306"/>
        <v>0</v>
      </c>
      <c r="AD103" s="23">
        <f t="shared" si="306"/>
        <v>0</v>
      </c>
      <c r="AE103" s="23">
        <f t="shared" si="306"/>
        <v>0</v>
      </c>
      <c r="AF103" s="23">
        <f t="shared" si="306"/>
        <v>0</v>
      </c>
      <c r="AG103" s="23">
        <f t="shared" si="306"/>
        <v>0</v>
      </c>
      <c r="AH103" s="120">
        <f t="shared" ref="AH103:AS103" si="307">$F103*AH39</f>
        <v>0</v>
      </c>
      <c r="AI103" s="121">
        <f t="shared" si="307"/>
        <v>0</v>
      </c>
      <c r="AJ103" s="121">
        <f t="shared" si="307"/>
        <v>0</v>
      </c>
      <c r="AK103" s="121">
        <f t="shared" si="307"/>
        <v>0</v>
      </c>
      <c r="AL103" s="121">
        <f t="shared" si="307"/>
        <v>0</v>
      </c>
      <c r="AM103" s="121">
        <f t="shared" si="307"/>
        <v>0</v>
      </c>
      <c r="AN103" s="121">
        <f t="shared" si="307"/>
        <v>0</v>
      </c>
      <c r="AO103" s="121">
        <f t="shared" si="307"/>
        <v>0</v>
      </c>
      <c r="AP103" s="121">
        <f t="shared" si="307"/>
        <v>0</v>
      </c>
      <c r="AQ103" s="121">
        <f t="shared" si="307"/>
        <v>0</v>
      </c>
      <c r="AR103" s="121">
        <f t="shared" si="307"/>
        <v>0</v>
      </c>
      <c r="AS103" s="121">
        <f t="shared" si="307"/>
        <v>0</v>
      </c>
      <c r="AT103" s="150">
        <f t="shared" ref="AT103:BE103" si="308">$F103*AT39</f>
        <v>0</v>
      </c>
      <c r="AU103" s="151">
        <f t="shared" si="308"/>
        <v>0</v>
      </c>
      <c r="AV103" s="151">
        <f t="shared" si="308"/>
        <v>0</v>
      </c>
      <c r="AW103" s="151">
        <f t="shared" si="308"/>
        <v>0</v>
      </c>
      <c r="AX103" s="151">
        <f t="shared" si="308"/>
        <v>0</v>
      </c>
      <c r="AY103" s="151">
        <f t="shared" si="308"/>
        <v>0</v>
      </c>
      <c r="AZ103" s="151">
        <f t="shared" si="308"/>
        <v>0</v>
      </c>
      <c r="BA103" s="151">
        <f t="shared" si="308"/>
        <v>0</v>
      </c>
      <c r="BB103" s="151">
        <f t="shared" si="308"/>
        <v>0</v>
      </c>
      <c r="BC103" s="151">
        <f t="shared" si="308"/>
        <v>0</v>
      </c>
      <c r="BD103" s="151">
        <f t="shared" si="308"/>
        <v>0</v>
      </c>
      <c r="BE103" s="151">
        <f t="shared" si="308"/>
        <v>0</v>
      </c>
      <c r="BF103" s="181">
        <f t="shared" ref="BF103:BQ103" si="309">$F103*BF39</f>
        <v>0</v>
      </c>
      <c r="BG103" s="182">
        <f t="shared" si="309"/>
        <v>0</v>
      </c>
      <c r="BH103" s="182">
        <f t="shared" si="309"/>
        <v>0</v>
      </c>
      <c r="BI103" s="182">
        <f t="shared" si="309"/>
        <v>0</v>
      </c>
      <c r="BJ103" s="182">
        <f t="shared" si="309"/>
        <v>0</v>
      </c>
      <c r="BK103" s="182">
        <f t="shared" si="309"/>
        <v>0</v>
      </c>
      <c r="BL103" s="182">
        <f t="shared" si="309"/>
        <v>0</v>
      </c>
      <c r="BM103" s="182">
        <f t="shared" si="309"/>
        <v>0</v>
      </c>
      <c r="BN103" s="182">
        <f t="shared" si="309"/>
        <v>0</v>
      </c>
      <c r="BO103" s="182">
        <f t="shared" si="309"/>
        <v>0</v>
      </c>
      <c r="BP103" s="182">
        <f t="shared" si="309"/>
        <v>0</v>
      </c>
      <c r="BQ103" s="182">
        <f t="shared" si="309"/>
        <v>0</v>
      </c>
      <c r="BR103" s="21">
        <f t="shared" ref="BR103:CC103" si="310">$F103*BR39</f>
        <v>0</v>
      </c>
      <c r="BS103" s="20">
        <f t="shared" si="310"/>
        <v>0</v>
      </c>
      <c r="BT103" s="20">
        <f t="shared" si="310"/>
        <v>0</v>
      </c>
      <c r="BU103" s="20">
        <f t="shared" si="310"/>
        <v>0</v>
      </c>
      <c r="BV103" s="20">
        <f t="shared" si="310"/>
        <v>0</v>
      </c>
      <c r="BW103" s="20">
        <f t="shared" si="310"/>
        <v>0</v>
      </c>
      <c r="BX103" s="20">
        <f t="shared" si="310"/>
        <v>0</v>
      </c>
      <c r="BY103" s="20">
        <f t="shared" si="310"/>
        <v>0</v>
      </c>
      <c r="BZ103" s="20">
        <f t="shared" si="310"/>
        <v>0</v>
      </c>
      <c r="CA103" s="20">
        <f t="shared" si="310"/>
        <v>0</v>
      </c>
      <c r="CB103" s="20">
        <f t="shared" si="310"/>
        <v>0</v>
      </c>
      <c r="CC103" s="20">
        <f t="shared" si="310"/>
        <v>0</v>
      </c>
      <c r="CE103" s="19">
        <f t="shared" si="287"/>
        <v>0</v>
      </c>
      <c r="CF103" s="22">
        <f t="shared" si="288"/>
        <v>0</v>
      </c>
      <c r="CG103" s="111">
        <f t="shared" si="289"/>
        <v>0</v>
      </c>
      <c r="CH103" s="141">
        <f t="shared" si="290"/>
        <v>0</v>
      </c>
      <c r="CI103" s="172">
        <f t="shared" si="291"/>
        <v>0</v>
      </c>
      <c r="CJ103" s="19">
        <f t="shared" si="292"/>
        <v>0</v>
      </c>
    </row>
    <row r="104" spans="1:88" s="4" customFormat="1">
      <c r="A104" s="17"/>
      <c r="B104" s="30" t="str">
        <f t="shared" si="279"/>
        <v>Additional Position</v>
      </c>
      <c r="C104" s="223" t="s">
        <v>2</v>
      </c>
      <c r="D104" s="222">
        <v>0</v>
      </c>
      <c r="E104" s="29">
        <f t="shared" si="280"/>
        <v>0</v>
      </c>
      <c r="F104" s="29">
        <f t="shared" si="280"/>
        <v>0</v>
      </c>
      <c r="G104" s="29">
        <f t="shared" si="280"/>
        <v>0</v>
      </c>
      <c r="H104" s="29">
        <f t="shared" si="280"/>
        <v>0</v>
      </c>
      <c r="I104" s="29">
        <f t="shared" si="280"/>
        <v>0</v>
      </c>
      <c r="J104" s="21">
        <f t="shared" ref="J104:U104" si="311">$D104*J40</f>
        <v>0</v>
      </c>
      <c r="K104" s="20">
        <f t="shared" si="311"/>
        <v>0</v>
      </c>
      <c r="L104" s="20">
        <f t="shared" si="311"/>
        <v>0</v>
      </c>
      <c r="M104" s="20">
        <f t="shared" si="311"/>
        <v>0</v>
      </c>
      <c r="N104" s="20">
        <f t="shared" si="311"/>
        <v>0</v>
      </c>
      <c r="O104" s="20">
        <f t="shared" si="311"/>
        <v>0</v>
      </c>
      <c r="P104" s="20">
        <f t="shared" si="311"/>
        <v>0</v>
      </c>
      <c r="Q104" s="20">
        <f t="shared" si="311"/>
        <v>0</v>
      </c>
      <c r="R104" s="20">
        <f t="shared" si="311"/>
        <v>0</v>
      </c>
      <c r="S104" s="20">
        <f t="shared" si="311"/>
        <v>0</v>
      </c>
      <c r="T104" s="20">
        <f t="shared" si="311"/>
        <v>0</v>
      </c>
      <c r="U104" s="20">
        <f t="shared" si="311"/>
        <v>0</v>
      </c>
      <c r="V104" s="24">
        <f t="shared" ref="V104:AG104" si="312">$E104*V40</f>
        <v>0</v>
      </c>
      <c r="W104" s="23">
        <f t="shared" si="312"/>
        <v>0</v>
      </c>
      <c r="X104" s="23">
        <f t="shared" si="312"/>
        <v>0</v>
      </c>
      <c r="Y104" s="23">
        <f t="shared" si="312"/>
        <v>0</v>
      </c>
      <c r="Z104" s="23">
        <f t="shared" si="312"/>
        <v>0</v>
      </c>
      <c r="AA104" s="23">
        <f t="shared" si="312"/>
        <v>0</v>
      </c>
      <c r="AB104" s="23">
        <f t="shared" si="312"/>
        <v>0</v>
      </c>
      <c r="AC104" s="23">
        <f t="shared" si="312"/>
        <v>0</v>
      </c>
      <c r="AD104" s="23">
        <f t="shared" si="312"/>
        <v>0</v>
      </c>
      <c r="AE104" s="23">
        <f t="shared" si="312"/>
        <v>0</v>
      </c>
      <c r="AF104" s="23">
        <f t="shared" si="312"/>
        <v>0</v>
      </c>
      <c r="AG104" s="23">
        <f t="shared" si="312"/>
        <v>0</v>
      </c>
      <c r="AH104" s="120">
        <f t="shared" ref="AH104:AS104" si="313">$F104*AH40</f>
        <v>0</v>
      </c>
      <c r="AI104" s="121">
        <f t="shared" si="313"/>
        <v>0</v>
      </c>
      <c r="AJ104" s="121">
        <f t="shared" si="313"/>
        <v>0</v>
      </c>
      <c r="AK104" s="121">
        <f t="shared" si="313"/>
        <v>0</v>
      </c>
      <c r="AL104" s="121">
        <f t="shared" si="313"/>
        <v>0</v>
      </c>
      <c r="AM104" s="121">
        <f t="shared" si="313"/>
        <v>0</v>
      </c>
      <c r="AN104" s="121">
        <f t="shared" si="313"/>
        <v>0</v>
      </c>
      <c r="AO104" s="121">
        <f t="shared" si="313"/>
        <v>0</v>
      </c>
      <c r="AP104" s="121">
        <f t="shared" si="313"/>
        <v>0</v>
      </c>
      <c r="AQ104" s="121">
        <f t="shared" si="313"/>
        <v>0</v>
      </c>
      <c r="AR104" s="121">
        <f t="shared" si="313"/>
        <v>0</v>
      </c>
      <c r="AS104" s="121">
        <f t="shared" si="313"/>
        <v>0</v>
      </c>
      <c r="AT104" s="150">
        <f t="shared" ref="AT104:BE104" si="314">$F104*AT40</f>
        <v>0</v>
      </c>
      <c r="AU104" s="151">
        <f t="shared" si="314"/>
        <v>0</v>
      </c>
      <c r="AV104" s="151">
        <f t="shared" si="314"/>
        <v>0</v>
      </c>
      <c r="AW104" s="151">
        <f t="shared" si="314"/>
        <v>0</v>
      </c>
      <c r="AX104" s="151">
        <f t="shared" si="314"/>
        <v>0</v>
      </c>
      <c r="AY104" s="151">
        <f t="shared" si="314"/>
        <v>0</v>
      </c>
      <c r="AZ104" s="151">
        <f t="shared" si="314"/>
        <v>0</v>
      </c>
      <c r="BA104" s="151">
        <f t="shared" si="314"/>
        <v>0</v>
      </c>
      <c r="BB104" s="151">
        <f t="shared" si="314"/>
        <v>0</v>
      </c>
      <c r="BC104" s="151">
        <f t="shared" si="314"/>
        <v>0</v>
      </c>
      <c r="BD104" s="151">
        <f t="shared" si="314"/>
        <v>0</v>
      </c>
      <c r="BE104" s="151">
        <f t="shared" si="314"/>
        <v>0</v>
      </c>
      <c r="BF104" s="181">
        <f t="shared" ref="BF104:BQ104" si="315">$F104*BF40</f>
        <v>0</v>
      </c>
      <c r="BG104" s="182">
        <f t="shared" si="315"/>
        <v>0</v>
      </c>
      <c r="BH104" s="182">
        <f t="shared" si="315"/>
        <v>0</v>
      </c>
      <c r="BI104" s="182">
        <f t="shared" si="315"/>
        <v>0</v>
      </c>
      <c r="BJ104" s="182">
        <f t="shared" si="315"/>
        <v>0</v>
      </c>
      <c r="BK104" s="182">
        <f t="shared" si="315"/>
        <v>0</v>
      </c>
      <c r="BL104" s="182">
        <f t="shared" si="315"/>
        <v>0</v>
      </c>
      <c r="BM104" s="182">
        <f t="shared" si="315"/>
        <v>0</v>
      </c>
      <c r="BN104" s="182">
        <f t="shared" si="315"/>
        <v>0</v>
      </c>
      <c r="BO104" s="182">
        <f t="shared" si="315"/>
        <v>0</v>
      </c>
      <c r="BP104" s="182">
        <f t="shared" si="315"/>
        <v>0</v>
      </c>
      <c r="BQ104" s="182">
        <f t="shared" si="315"/>
        <v>0</v>
      </c>
      <c r="BR104" s="21">
        <f t="shared" ref="BR104:CC104" si="316">$F104*BR40</f>
        <v>0</v>
      </c>
      <c r="BS104" s="20">
        <f t="shared" si="316"/>
        <v>0</v>
      </c>
      <c r="BT104" s="20">
        <f t="shared" si="316"/>
        <v>0</v>
      </c>
      <c r="BU104" s="20">
        <f t="shared" si="316"/>
        <v>0</v>
      </c>
      <c r="BV104" s="20">
        <f t="shared" si="316"/>
        <v>0</v>
      </c>
      <c r="BW104" s="20">
        <f t="shared" si="316"/>
        <v>0</v>
      </c>
      <c r="BX104" s="20">
        <f t="shared" si="316"/>
        <v>0</v>
      </c>
      <c r="BY104" s="20">
        <f t="shared" si="316"/>
        <v>0</v>
      </c>
      <c r="BZ104" s="20">
        <f t="shared" si="316"/>
        <v>0</v>
      </c>
      <c r="CA104" s="20">
        <f t="shared" si="316"/>
        <v>0</v>
      </c>
      <c r="CB104" s="20">
        <f t="shared" si="316"/>
        <v>0</v>
      </c>
      <c r="CC104" s="20">
        <f t="shared" si="316"/>
        <v>0</v>
      </c>
      <c r="CE104" s="19">
        <f t="shared" si="287"/>
        <v>0</v>
      </c>
      <c r="CF104" s="22">
        <f t="shared" si="288"/>
        <v>0</v>
      </c>
      <c r="CG104" s="111">
        <f t="shared" si="289"/>
        <v>0</v>
      </c>
      <c r="CH104" s="141">
        <f t="shared" si="290"/>
        <v>0</v>
      </c>
      <c r="CI104" s="172">
        <f t="shared" si="291"/>
        <v>0</v>
      </c>
      <c r="CJ104" s="19">
        <f t="shared" si="292"/>
        <v>0</v>
      </c>
    </row>
    <row r="105" spans="1:88" s="4" customFormat="1">
      <c r="A105" s="17"/>
      <c r="B105" s="30" t="str">
        <f t="shared" si="279"/>
        <v>Additional Position</v>
      </c>
      <c r="C105" s="223" t="s">
        <v>2</v>
      </c>
      <c r="D105" s="222">
        <v>0</v>
      </c>
      <c r="E105" s="29">
        <f t="shared" si="280"/>
        <v>0</v>
      </c>
      <c r="F105" s="29">
        <f t="shared" si="280"/>
        <v>0</v>
      </c>
      <c r="G105" s="29">
        <f t="shared" si="280"/>
        <v>0</v>
      </c>
      <c r="H105" s="29">
        <f t="shared" si="280"/>
        <v>0</v>
      </c>
      <c r="I105" s="29">
        <f t="shared" si="280"/>
        <v>0</v>
      </c>
      <c r="J105" s="21">
        <f t="shared" ref="J105:U105" si="317">$D105*J41</f>
        <v>0</v>
      </c>
      <c r="K105" s="20">
        <f t="shared" si="317"/>
        <v>0</v>
      </c>
      <c r="L105" s="20">
        <f t="shared" si="317"/>
        <v>0</v>
      </c>
      <c r="M105" s="20">
        <f t="shared" si="317"/>
        <v>0</v>
      </c>
      <c r="N105" s="20">
        <f t="shared" si="317"/>
        <v>0</v>
      </c>
      <c r="O105" s="20">
        <f t="shared" si="317"/>
        <v>0</v>
      </c>
      <c r="P105" s="20">
        <f t="shared" si="317"/>
        <v>0</v>
      </c>
      <c r="Q105" s="20">
        <f t="shared" si="317"/>
        <v>0</v>
      </c>
      <c r="R105" s="20">
        <f t="shared" si="317"/>
        <v>0</v>
      </c>
      <c r="S105" s="20">
        <f t="shared" si="317"/>
        <v>0</v>
      </c>
      <c r="T105" s="20">
        <f t="shared" si="317"/>
        <v>0</v>
      </c>
      <c r="U105" s="20">
        <f t="shared" si="317"/>
        <v>0</v>
      </c>
      <c r="V105" s="24">
        <f t="shared" ref="V105:AG105" si="318">$E105*V41</f>
        <v>0</v>
      </c>
      <c r="W105" s="23">
        <f t="shared" si="318"/>
        <v>0</v>
      </c>
      <c r="X105" s="23">
        <f t="shared" si="318"/>
        <v>0</v>
      </c>
      <c r="Y105" s="23">
        <f t="shared" si="318"/>
        <v>0</v>
      </c>
      <c r="Z105" s="23">
        <f t="shared" si="318"/>
        <v>0</v>
      </c>
      <c r="AA105" s="23">
        <f t="shared" si="318"/>
        <v>0</v>
      </c>
      <c r="AB105" s="23">
        <f t="shared" si="318"/>
        <v>0</v>
      </c>
      <c r="AC105" s="23">
        <f t="shared" si="318"/>
        <v>0</v>
      </c>
      <c r="AD105" s="23">
        <f t="shared" si="318"/>
        <v>0</v>
      </c>
      <c r="AE105" s="23">
        <f t="shared" si="318"/>
        <v>0</v>
      </c>
      <c r="AF105" s="23">
        <f t="shared" si="318"/>
        <v>0</v>
      </c>
      <c r="AG105" s="23">
        <f t="shared" si="318"/>
        <v>0</v>
      </c>
      <c r="AH105" s="120">
        <f t="shared" ref="AH105:AS105" si="319">$F105*AH41</f>
        <v>0</v>
      </c>
      <c r="AI105" s="121">
        <f t="shared" si="319"/>
        <v>0</v>
      </c>
      <c r="AJ105" s="121">
        <f t="shared" si="319"/>
        <v>0</v>
      </c>
      <c r="AK105" s="121">
        <f t="shared" si="319"/>
        <v>0</v>
      </c>
      <c r="AL105" s="121">
        <f t="shared" si="319"/>
        <v>0</v>
      </c>
      <c r="AM105" s="121">
        <f t="shared" si="319"/>
        <v>0</v>
      </c>
      <c r="AN105" s="121">
        <f t="shared" si="319"/>
        <v>0</v>
      </c>
      <c r="AO105" s="121">
        <f t="shared" si="319"/>
        <v>0</v>
      </c>
      <c r="AP105" s="121">
        <f t="shared" si="319"/>
        <v>0</v>
      </c>
      <c r="AQ105" s="121">
        <f t="shared" si="319"/>
        <v>0</v>
      </c>
      <c r="AR105" s="121">
        <f t="shared" si="319"/>
        <v>0</v>
      </c>
      <c r="AS105" s="121">
        <f t="shared" si="319"/>
        <v>0</v>
      </c>
      <c r="AT105" s="150">
        <f t="shared" ref="AT105:BE105" si="320">$F105*AT41</f>
        <v>0</v>
      </c>
      <c r="AU105" s="151">
        <f t="shared" si="320"/>
        <v>0</v>
      </c>
      <c r="AV105" s="151">
        <f t="shared" si="320"/>
        <v>0</v>
      </c>
      <c r="AW105" s="151">
        <f t="shared" si="320"/>
        <v>0</v>
      </c>
      <c r="AX105" s="151">
        <f t="shared" si="320"/>
        <v>0</v>
      </c>
      <c r="AY105" s="151">
        <f t="shared" si="320"/>
        <v>0</v>
      </c>
      <c r="AZ105" s="151">
        <f t="shared" si="320"/>
        <v>0</v>
      </c>
      <c r="BA105" s="151">
        <f t="shared" si="320"/>
        <v>0</v>
      </c>
      <c r="BB105" s="151">
        <f t="shared" si="320"/>
        <v>0</v>
      </c>
      <c r="BC105" s="151">
        <f t="shared" si="320"/>
        <v>0</v>
      </c>
      <c r="BD105" s="151">
        <f t="shared" si="320"/>
        <v>0</v>
      </c>
      <c r="BE105" s="151">
        <f t="shared" si="320"/>
        <v>0</v>
      </c>
      <c r="BF105" s="181">
        <f t="shared" ref="BF105:BQ105" si="321">$F105*BF41</f>
        <v>0</v>
      </c>
      <c r="BG105" s="182">
        <f t="shared" si="321"/>
        <v>0</v>
      </c>
      <c r="BH105" s="182">
        <f t="shared" si="321"/>
        <v>0</v>
      </c>
      <c r="BI105" s="182">
        <f t="shared" si="321"/>
        <v>0</v>
      </c>
      <c r="BJ105" s="182">
        <f t="shared" si="321"/>
        <v>0</v>
      </c>
      <c r="BK105" s="182">
        <f t="shared" si="321"/>
        <v>0</v>
      </c>
      <c r="BL105" s="182">
        <f t="shared" si="321"/>
        <v>0</v>
      </c>
      <c r="BM105" s="182">
        <f t="shared" si="321"/>
        <v>0</v>
      </c>
      <c r="BN105" s="182">
        <f t="shared" si="321"/>
        <v>0</v>
      </c>
      <c r="BO105" s="182">
        <f t="shared" si="321"/>
        <v>0</v>
      </c>
      <c r="BP105" s="182">
        <f t="shared" si="321"/>
        <v>0</v>
      </c>
      <c r="BQ105" s="182">
        <f t="shared" si="321"/>
        <v>0</v>
      </c>
      <c r="BR105" s="21">
        <f t="shared" ref="BR105:CC105" si="322">$F105*BR41</f>
        <v>0</v>
      </c>
      <c r="BS105" s="20">
        <f t="shared" si="322"/>
        <v>0</v>
      </c>
      <c r="BT105" s="20">
        <f t="shared" si="322"/>
        <v>0</v>
      </c>
      <c r="BU105" s="20">
        <f t="shared" si="322"/>
        <v>0</v>
      </c>
      <c r="BV105" s="20">
        <f t="shared" si="322"/>
        <v>0</v>
      </c>
      <c r="BW105" s="20">
        <f t="shared" si="322"/>
        <v>0</v>
      </c>
      <c r="BX105" s="20">
        <f t="shared" si="322"/>
        <v>0</v>
      </c>
      <c r="BY105" s="20">
        <f t="shared" si="322"/>
        <v>0</v>
      </c>
      <c r="BZ105" s="20">
        <f t="shared" si="322"/>
        <v>0</v>
      </c>
      <c r="CA105" s="20">
        <f t="shared" si="322"/>
        <v>0</v>
      </c>
      <c r="CB105" s="20">
        <f t="shared" si="322"/>
        <v>0</v>
      </c>
      <c r="CC105" s="20">
        <f t="shared" si="322"/>
        <v>0</v>
      </c>
      <c r="CE105" s="19">
        <f t="shared" si="287"/>
        <v>0</v>
      </c>
      <c r="CF105" s="22">
        <f t="shared" si="288"/>
        <v>0</v>
      </c>
      <c r="CG105" s="111">
        <f t="shared" si="289"/>
        <v>0</v>
      </c>
      <c r="CH105" s="141">
        <f t="shared" si="290"/>
        <v>0</v>
      </c>
      <c r="CI105" s="172">
        <f t="shared" si="291"/>
        <v>0</v>
      </c>
      <c r="CJ105" s="19">
        <f t="shared" si="292"/>
        <v>0</v>
      </c>
    </row>
    <row r="106" spans="1:88" s="4" customFormat="1">
      <c r="A106" s="17"/>
      <c r="B106" s="30" t="str">
        <f t="shared" si="279"/>
        <v>Additional Position</v>
      </c>
      <c r="C106" s="223" t="s">
        <v>2</v>
      </c>
      <c r="D106" s="222">
        <v>0</v>
      </c>
      <c r="E106" s="29">
        <f t="shared" si="280"/>
        <v>0</v>
      </c>
      <c r="F106" s="29">
        <f t="shared" si="280"/>
        <v>0</v>
      </c>
      <c r="G106" s="29">
        <f t="shared" si="280"/>
        <v>0</v>
      </c>
      <c r="H106" s="29">
        <f t="shared" si="280"/>
        <v>0</v>
      </c>
      <c r="I106" s="29">
        <f t="shared" si="280"/>
        <v>0</v>
      </c>
      <c r="J106" s="21">
        <f t="shared" ref="J106:U106" si="323">$D106*J42</f>
        <v>0</v>
      </c>
      <c r="K106" s="20">
        <f t="shared" si="323"/>
        <v>0</v>
      </c>
      <c r="L106" s="20">
        <f t="shared" si="323"/>
        <v>0</v>
      </c>
      <c r="M106" s="20">
        <f t="shared" si="323"/>
        <v>0</v>
      </c>
      <c r="N106" s="20">
        <f t="shared" si="323"/>
        <v>0</v>
      </c>
      <c r="O106" s="20">
        <f t="shared" si="323"/>
        <v>0</v>
      </c>
      <c r="P106" s="20">
        <f t="shared" si="323"/>
        <v>0</v>
      </c>
      <c r="Q106" s="20">
        <f t="shared" si="323"/>
        <v>0</v>
      </c>
      <c r="R106" s="20">
        <f t="shared" si="323"/>
        <v>0</v>
      </c>
      <c r="S106" s="20">
        <f t="shared" si="323"/>
        <v>0</v>
      </c>
      <c r="T106" s="20">
        <f t="shared" si="323"/>
        <v>0</v>
      </c>
      <c r="U106" s="20">
        <f t="shared" si="323"/>
        <v>0</v>
      </c>
      <c r="V106" s="24">
        <f t="shared" ref="V106:AG106" si="324">$E106*V42</f>
        <v>0</v>
      </c>
      <c r="W106" s="23">
        <f t="shared" si="324"/>
        <v>0</v>
      </c>
      <c r="X106" s="23">
        <f t="shared" si="324"/>
        <v>0</v>
      </c>
      <c r="Y106" s="23">
        <f t="shared" si="324"/>
        <v>0</v>
      </c>
      <c r="Z106" s="23">
        <f t="shared" si="324"/>
        <v>0</v>
      </c>
      <c r="AA106" s="23">
        <f t="shared" si="324"/>
        <v>0</v>
      </c>
      <c r="AB106" s="23">
        <f t="shared" si="324"/>
        <v>0</v>
      </c>
      <c r="AC106" s="23">
        <f t="shared" si="324"/>
        <v>0</v>
      </c>
      <c r="AD106" s="23">
        <f t="shared" si="324"/>
        <v>0</v>
      </c>
      <c r="AE106" s="23">
        <f t="shared" si="324"/>
        <v>0</v>
      </c>
      <c r="AF106" s="23">
        <f t="shared" si="324"/>
        <v>0</v>
      </c>
      <c r="AG106" s="23">
        <f t="shared" si="324"/>
        <v>0</v>
      </c>
      <c r="AH106" s="120">
        <f t="shared" ref="AH106:AS106" si="325">$F106*AH42</f>
        <v>0</v>
      </c>
      <c r="AI106" s="121">
        <f t="shared" si="325"/>
        <v>0</v>
      </c>
      <c r="AJ106" s="121">
        <f t="shared" si="325"/>
        <v>0</v>
      </c>
      <c r="AK106" s="121">
        <f t="shared" si="325"/>
        <v>0</v>
      </c>
      <c r="AL106" s="121">
        <f t="shared" si="325"/>
        <v>0</v>
      </c>
      <c r="AM106" s="121">
        <f t="shared" si="325"/>
        <v>0</v>
      </c>
      <c r="AN106" s="121">
        <f t="shared" si="325"/>
        <v>0</v>
      </c>
      <c r="AO106" s="121">
        <f t="shared" si="325"/>
        <v>0</v>
      </c>
      <c r="AP106" s="121">
        <f t="shared" si="325"/>
        <v>0</v>
      </c>
      <c r="AQ106" s="121">
        <f t="shared" si="325"/>
        <v>0</v>
      </c>
      <c r="AR106" s="121">
        <f t="shared" si="325"/>
        <v>0</v>
      </c>
      <c r="AS106" s="121">
        <f t="shared" si="325"/>
        <v>0</v>
      </c>
      <c r="AT106" s="150">
        <f t="shared" ref="AT106:BE106" si="326">$F106*AT42</f>
        <v>0</v>
      </c>
      <c r="AU106" s="151">
        <f t="shared" si="326"/>
        <v>0</v>
      </c>
      <c r="AV106" s="151">
        <f t="shared" si="326"/>
        <v>0</v>
      </c>
      <c r="AW106" s="151">
        <f t="shared" si="326"/>
        <v>0</v>
      </c>
      <c r="AX106" s="151">
        <f t="shared" si="326"/>
        <v>0</v>
      </c>
      <c r="AY106" s="151">
        <f t="shared" si="326"/>
        <v>0</v>
      </c>
      <c r="AZ106" s="151">
        <f t="shared" si="326"/>
        <v>0</v>
      </c>
      <c r="BA106" s="151">
        <f t="shared" si="326"/>
        <v>0</v>
      </c>
      <c r="BB106" s="151">
        <f t="shared" si="326"/>
        <v>0</v>
      </c>
      <c r="BC106" s="151">
        <f t="shared" si="326"/>
        <v>0</v>
      </c>
      <c r="BD106" s="151">
        <f t="shared" si="326"/>
        <v>0</v>
      </c>
      <c r="BE106" s="151">
        <f t="shared" si="326"/>
        <v>0</v>
      </c>
      <c r="BF106" s="181">
        <f t="shared" ref="BF106:BQ106" si="327">$F106*BF42</f>
        <v>0</v>
      </c>
      <c r="BG106" s="182">
        <f t="shared" si="327"/>
        <v>0</v>
      </c>
      <c r="BH106" s="182">
        <f t="shared" si="327"/>
        <v>0</v>
      </c>
      <c r="BI106" s="182">
        <f t="shared" si="327"/>
        <v>0</v>
      </c>
      <c r="BJ106" s="182">
        <f t="shared" si="327"/>
        <v>0</v>
      </c>
      <c r="BK106" s="182">
        <f t="shared" si="327"/>
        <v>0</v>
      </c>
      <c r="BL106" s="182">
        <f t="shared" si="327"/>
        <v>0</v>
      </c>
      <c r="BM106" s="182">
        <f t="shared" si="327"/>
        <v>0</v>
      </c>
      <c r="BN106" s="182">
        <f t="shared" si="327"/>
        <v>0</v>
      </c>
      <c r="BO106" s="182">
        <f t="shared" si="327"/>
        <v>0</v>
      </c>
      <c r="BP106" s="182">
        <f t="shared" si="327"/>
        <v>0</v>
      </c>
      <c r="BQ106" s="182">
        <f t="shared" si="327"/>
        <v>0</v>
      </c>
      <c r="BR106" s="21">
        <f t="shared" ref="BR106:CC106" si="328">$F106*BR42</f>
        <v>0</v>
      </c>
      <c r="BS106" s="20">
        <f t="shared" si="328"/>
        <v>0</v>
      </c>
      <c r="BT106" s="20">
        <f t="shared" si="328"/>
        <v>0</v>
      </c>
      <c r="BU106" s="20">
        <f t="shared" si="328"/>
        <v>0</v>
      </c>
      <c r="BV106" s="20">
        <f t="shared" si="328"/>
        <v>0</v>
      </c>
      <c r="BW106" s="20">
        <f t="shared" si="328"/>
        <v>0</v>
      </c>
      <c r="BX106" s="20">
        <f t="shared" si="328"/>
        <v>0</v>
      </c>
      <c r="BY106" s="20">
        <f t="shared" si="328"/>
        <v>0</v>
      </c>
      <c r="BZ106" s="20">
        <f t="shared" si="328"/>
        <v>0</v>
      </c>
      <c r="CA106" s="20">
        <f t="shared" si="328"/>
        <v>0</v>
      </c>
      <c r="CB106" s="20">
        <f t="shared" si="328"/>
        <v>0</v>
      </c>
      <c r="CC106" s="20">
        <f t="shared" si="328"/>
        <v>0</v>
      </c>
      <c r="CE106" s="19">
        <f t="shared" si="287"/>
        <v>0</v>
      </c>
      <c r="CF106" s="22">
        <f t="shared" si="288"/>
        <v>0</v>
      </c>
      <c r="CG106" s="111">
        <f t="shared" si="289"/>
        <v>0</v>
      </c>
      <c r="CH106" s="141">
        <f t="shared" si="290"/>
        <v>0</v>
      </c>
      <c r="CI106" s="172">
        <f t="shared" si="291"/>
        <v>0</v>
      </c>
      <c r="CJ106" s="19">
        <f t="shared" si="292"/>
        <v>0</v>
      </c>
    </row>
    <row r="107" spans="1:88" s="4" customFormat="1">
      <c r="A107" s="17"/>
      <c r="B107" s="30" t="str">
        <f t="shared" si="279"/>
        <v>Additional Position</v>
      </c>
      <c r="C107" s="223" t="s">
        <v>2</v>
      </c>
      <c r="D107" s="222">
        <v>0</v>
      </c>
      <c r="E107" s="29">
        <f t="shared" si="280"/>
        <v>0</v>
      </c>
      <c r="F107" s="29">
        <f t="shared" si="280"/>
        <v>0</v>
      </c>
      <c r="G107" s="29">
        <f t="shared" si="280"/>
        <v>0</v>
      </c>
      <c r="H107" s="29">
        <f t="shared" si="280"/>
        <v>0</v>
      </c>
      <c r="I107" s="29">
        <f t="shared" si="280"/>
        <v>0</v>
      </c>
      <c r="J107" s="21">
        <f t="shared" ref="J107:U107" si="329">$D107*J43</f>
        <v>0</v>
      </c>
      <c r="K107" s="20">
        <f t="shared" si="329"/>
        <v>0</v>
      </c>
      <c r="L107" s="20">
        <f t="shared" si="329"/>
        <v>0</v>
      </c>
      <c r="M107" s="20">
        <f t="shared" si="329"/>
        <v>0</v>
      </c>
      <c r="N107" s="20">
        <f t="shared" si="329"/>
        <v>0</v>
      </c>
      <c r="O107" s="20">
        <f t="shared" si="329"/>
        <v>0</v>
      </c>
      <c r="P107" s="20">
        <f t="shared" si="329"/>
        <v>0</v>
      </c>
      <c r="Q107" s="20">
        <f t="shared" si="329"/>
        <v>0</v>
      </c>
      <c r="R107" s="20">
        <f t="shared" si="329"/>
        <v>0</v>
      </c>
      <c r="S107" s="20">
        <f t="shared" si="329"/>
        <v>0</v>
      </c>
      <c r="T107" s="20">
        <f t="shared" si="329"/>
        <v>0</v>
      </c>
      <c r="U107" s="20">
        <f t="shared" si="329"/>
        <v>0</v>
      </c>
      <c r="V107" s="24">
        <f t="shared" ref="V107:AG107" si="330">$E107*V43</f>
        <v>0</v>
      </c>
      <c r="W107" s="23">
        <f t="shared" si="330"/>
        <v>0</v>
      </c>
      <c r="X107" s="23">
        <f t="shared" si="330"/>
        <v>0</v>
      </c>
      <c r="Y107" s="23">
        <f t="shared" si="330"/>
        <v>0</v>
      </c>
      <c r="Z107" s="23">
        <f t="shared" si="330"/>
        <v>0</v>
      </c>
      <c r="AA107" s="23">
        <f t="shared" si="330"/>
        <v>0</v>
      </c>
      <c r="AB107" s="23">
        <f t="shared" si="330"/>
        <v>0</v>
      </c>
      <c r="AC107" s="23">
        <f t="shared" si="330"/>
        <v>0</v>
      </c>
      <c r="AD107" s="23">
        <f t="shared" si="330"/>
        <v>0</v>
      </c>
      <c r="AE107" s="23">
        <f t="shared" si="330"/>
        <v>0</v>
      </c>
      <c r="AF107" s="23">
        <f t="shared" si="330"/>
        <v>0</v>
      </c>
      <c r="AG107" s="23">
        <f t="shared" si="330"/>
        <v>0</v>
      </c>
      <c r="AH107" s="120">
        <f t="shared" ref="AH107:AS107" si="331">$F107*AH43</f>
        <v>0</v>
      </c>
      <c r="AI107" s="121">
        <f t="shared" si="331"/>
        <v>0</v>
      </c>
      <c r="AJ107" s="121">
        <f t="shared" si="331"/>
        <v>0</v>
      </c>
      <c r="AK107" s="121">
        <f t="shared" si="331"/>
        <v>0</v>
      </c>
      <c r="AL107" s="121">
        <f t="shared" si="331"/>
        <v>0</v>
      </c>
      <c r="AM107" s="121">
        <f t="shared" si="331"/>
        <v>0</v>
      </c>
      <c r="AN107" s="121">
        <f t="shared" si="331"/>
        <v>0</v>
      </c>
      <c r="AO107" s="121">
        <f t="shared" si="331"/>
        <v>0</v>
      </c>
      <c r="AP107" s="121">
        <f t="shared" si="331"/>
        <v>0</v>
      </c>
      <c r="AQ107" s="121">
        <f t="shared" si="331"/>
        <v>0</v>
      </c>
      <c r="AR107" s="121">
        <f t="shared" si="331"/>
        <v>0</v>
      </c>
      <c r="AS107" s="121">
        <f t="shared" si="331"/>
        <v>0</v>
      </c>
      <c r="AT107" s="150">
        <f t="shared" ref="AT107:BE107" si="332">$F107*AT43</f>
        <v>0</v>
      </c>
      <c r="AU107" s="151">
        <f t="shared" si="332"/>
        <v>0</v>
      </c>
      <c r="AV107" s="151">
        <f t="shared" si="332"/>
        <v>0</v>
      </c>
      <c r="AW107" s="151">
        <f t="shared" si="332"/>
        <v>0</v>
      </c>
      <c r="AX107" s="151">
        <f t="shared" si="332"/>
        <v>0</v>
      </c>
      <c r="AY107" s="151">
        <f t="shared" si="332"/>
        <v>0</v>
      </c>
      <c r="AZ107" s="151">
        <f t="shared" si="332"/>
        <v>0</v>
      </c>
      <c r="BA107" s="151">
        <f t="shared" si="332"/>
        <v>0</v>
      </c>
      <c r="BB107" s="151">
        <f t="shared" si="332"/>
        <v>0</v>
      </c>
      <c r="BC107" s="151">
        <f t="shared" si="332"/>
        <v>0</v>
      </c>
      <c r="BD107" s="151">
        <f t="shared" si="332"/>
        <v>0</v>
      </c>
      <c r="BE107" s="151">
        <f t="shared" si="332"/>
        <v>0</v>
      </c>
      <c r="BF107" s="181">
        <f t="shared" ref="BF107:BQ107" si="333">$F107*BF43</f>
        <v>0</v>
      </c>
      <c r="BG107" s="182">
        <f t="shared" si="333"/>
        <v>0</v>
      </c>
      <c r="BH107" s="182">
        <f t="shared" si="333"/>
        <v>0</v>
      </c>
      <c r="BI107" s="182">
        <f t="shared" si="333"/>
        <v>0</v>
      </c>
      <c r="BJ107" s="182">
        <f t="shared" si="333"/>
        <v>0</v>
      </c>
      <c r="BK107" s="182">
        <f t="shared" si="333"/>
        <v>0</v>
      </c>
      <c r="BL107" s="182">
        <f t="shared" si="333"/>
        <v>0</v>
      </c>
      <c r="BM107" s="182">
        <f t="shared" si="333"/>
        <v>0</v>
      </c>
      <c r="BN107" s="182">
        <f t="shared" si="333"/>
        <v>0</v>
      </c>
      <c r="BO107" s="182">
        <f t="shared" si="333"/>
        <v>0</v>
      </c>
      <c r="BP107" s="182">
        <f t="shared" si="333"/>
        <v>0</v>
      </c>
      <c r="BQ107" s="182">
        <f t="shared" si="333"/>
        <v>0</v>
      </c>
      <c r="BR107" s="21">
        <f t="shared" ref="BR107:CC107" si="334">$F107*BR43</f>
        <v>0</v>
      </c>
      <c r="BS107" s="20">
        <f t="shared" si="334"/>
        <v>0</v>
      </c>
      <c r="BT107" s="20">
        <f t="shared" si="334"/>
        <v>0</v>
      </c>
      <c r="BU107" s="20">
        <f t="shared" si="334"/>
        <v>0</v>
      </c>
      <c r="BV107" s="20">
        <f t="shared" si="334"/>
        <v>0</v>
      </c>
      <c r="BW107" s="20">
        <f t="shared" si="334"/>
        <v>0</v>
      </c>
      <c r="BX107" s="20">
        <f t="shared" si="334"/>
        <v>0</v>
      </c>
      <c r="BY107" s="20">
        <f t="shared" si="334"/>
        <v>0</v>
      </c>
      <c r="BZ107" s="20">
        <f t="shared" si="334"/>
        <v>0</v>
      </c>
      <c r="CA107" s="20">
        <f t="shared" si="334"/>
        <v>0</v>
      </c>
      <c r="CB107" s="20">
        <f t="shared" si="334"/>
        <v>0</v>
      </c>
      <c r="CC107" s="20">
        <f t="shared" si="334"/>
        <v>0</v>
      </c>
      <c r="CE107" s="19">
        <f t="shared" si="287"/>
        <v>0</v>
      </c>
      <c r="CF107" s="22">
        <f t="shared" si="288"/>
        <v>0</v>
      </c>
      <c r="CG107" s="111">
        <f t="shared" si="289"/>
        <v>0</v>
      </c>
      <c r="CH107" s="141">
        <f t="shared" si="290"/>
        <v>0</v>
      </c>
      <c r="CI107" s="172">
        <f t="shared" si="291"/>
        <v>0</v>
      </c>
      <c r="CJ107" s="19">
        <f t="shared" si="292"/>
        <v>0</v>
      </c>
    </row>
    <row r="108" spans="1:88" s="4" customFormat="1">
      <c r="A108" s="17"/>
      <c r="B108" s="16" t="s">
        <v>157</v>
      </c>
      <c r="C108" s="221"/>
      <c r="D108" s="14"/>
      <c r="E108" s="28"/>
      <c r="F108" s="28"/>
      <c r="G108" s="28"/>
      <c r="H108" s="28"/>
      <c r="I108" s="28"/>
      <c r="J108" s="10">
        <f t="shared" ref="J108:U108" si="335">SUM(J100:J107)</f>
        <v>0</v>
      </c>
      <c r="K108" s="9">
        <f t="shared" si="335"/>
        <v>0</v>
      </c>
      <c r="L108" s="9">
        <f t="shared" si="335"/>
        <v>0</v>
      </c>
      <c r="M108" s="9">
        <f t="shared" si="335"/>
        <v>0</v>
      </c>
      <c r="N108" s="9">
        <f t="shared" si="335"/>
        <v>0</v>
      </c>
      <c r="O108" s="9">
        <f t="shared" si="335"/>
        <v>0</v>
      </c>
      <c r="P108" s="9">
        <f t="shared" si="335"/>
        <v>0</v>
      </c>
      <c r="Q108" s="9">
        <f t="shared" si="335"/>
        <v>16667</v>
      </c>
      <c r="R108" s="9">
        <f t="shared" si="335"/>
        <v>16667</v>
      </c>
      <c r="S108" s="9">
        <f t="shared" si="335"/>
        <v>16667</v>
      </c>
      <c r="T108" s="9">
        <f t="shared" si="335"/>
        <v>16667</v>
      </c>
      <c r="U108" s="9">
        <f t="shared" si="335"/>
        <v>16667</v>
      </c>
      <c r="V108" s="13">
        <f t="shared" ref="V108:AG108" si="336">SUM(V100:V107)</f>
        <v>18000.36</v>
      </c>
      <c r="W108" s="12">
        <f t="shared" si="336"/>
        <v>18000.36</v>
      </c>
      <c r="X108" s="12">
        <f t="shared" si="336"/>
        <v>18000.36</v>
      </c>
      <c r="Y108" s="12">
        <f t="shared" si="336"/>
        <v>30600.720000000001</v>
      </c>
      <c r="Z108" s="12">
        <f t="shared" si="336"/>
        <v>30600.720000000001</v>
      </c>
      <c r="AA108" s="12">
        <f t="shared" si="336"/>
        <v>30600.720000000001</v>
      </c>
      <c r="AB108" s="12">
        <f t="shared" si="336"/>
        <v>30600.720000000001</v>
      </c>
      <c r="AC108" s="12">
        <f t="shared" si="336"/>
        <v>30600.720000000001</v>
      </c>
      <c r="AD108" s="12">
        <f t="shared" si="336"/>
        <v>30600.720000000001</v>
      </c>
      <c r="AE108" s="12">
        <f t="shared" si="336"/>
        <v>30600.720000000001</v>
      </c>
      <c r="AF108" s="12">
        <f t="shared" si="336"/>
        <v>30600.720000000001</v>
      </c>
      <c r="AG108" s="12">
        <f t="shared" si="336"/>
        <v>30600.720000000001</v>
      </c>
      <c r="AH108" s="114">
        <f t="shared" ref="AH108:AS108" si="337">SUM(AH100:AH107)</f>
        <v>33048.777600000001</v>
      </c>
      <c r="AI108" s="115">
        <f t="shared" si="337"/>
        <v>33048.777600000001</v>
      </c>
      <c r="AJ108" s="115">
        <f t="shared" si="337"/>
        <v>33048.777600000001</v>
      </c>
      <c r="AK108" s="115">
        <f t="shared" si="337"/>
        <v>33048.777600000001</v>
      </c>
      <c r="AL108" s="115">
        <f t="shared" si="337"/>
        <v>33048.777600000001</v>
      </c>
      <c r="AM108" s="115">
        <f t="shared" si="337"/>
        <v>33048.777600000001</v>
      </c>
      <c r="AN108" s="115">
        <f t="shared" si="337"/>
        <v>33048.777600000001</v>
      </c>
      <c r="AO108" s="115">
        <f t="shared" si="337"/>
        <v>33048.777600000001</v>
      </c>
      <c r="AP108" s="115">
        <f t="shared" si="337"/>
        <v>33048.777600000001</v>
      </c>
      <c r="AQ108" s="115">
        <f t="shared" si="337"/>
        <v>33048.777600000001</v>
      </c>
      <c r="AR108" s="115">
        <f t="shared" si="337"/>
        <v>33048.777600000001</v>
      </c>
      <c r="AS108" s="131">
        <f t="shared" si="337"/>
        <v>33048.777600000001</v>
      </c>
      <c r="AT108" s="144">
        <f t="shared" ref="AT108:BE108" si="338">SUM(AT100:AT107)</f>
        <v>61237.166400000002</v>
      </c>
      <c r="AU108" s="145">
        <f t="shared" si="338"/>
        <v>61237.166400000002</v>
      </c>
      <c r="AV108" s="145">
        <f t="shared" si="338"/>
        <v>61237.166400000002</v>
      </c>
      <c r="AW108" s="145">
        <f t="shared" si="338"/>
        <v>61237.166400000002</v>
      </c>
      <c r="AX108" s="145">
        <f t="shared" si="338"/>
        <v>61237.166400000002</v>
      </c>
      <c r="AY108" s="145">
        <f t="shared" si="338"/>
        <v>61237.166400000002</v>
      </c>
      <c r="AZ108" s="145">
        <f t="shared" si="338"/>
        <v>61237.166400000002</v>
      </c>
      <c r="BA108" s="145">
        <f t="shared" si="338"/>
        <v>61237.166400000002</v>
      </c>
      <c r="BB108" s="145">
        <f t="shared" si="338"/>
        <v>61237.166400000002</v>
      </c>
      <c r="BC108" s="145">
        <f t="shared" si="338"/>
        <v>61237.166400000002</v>
      </c>
      <c r="BD108" s="145">
        <f t="shared" si="338"/>
        <v>61237.166400000002</v>
      </c>
      <c r="BE108" s="161">
        <f t="shared" si="338"/>
        <v>61237.166400000002</v>
      </c>
      <c r="BF108" s="175">
        <f t="shared" ref="BF108:BQ108" si="339">SUM(BF100:BF107)</f>
        <v>80677.555200000003</v>
      </c>
      <c r="BG108" s="176">
        <f t="shared" si="339"/>
        <v>80677.555200000003</v>
      </c>
      <c r="BH108" s="176">
        <f t="shared" si="339"/>
        <v>80677.555200000003</v>
      </c>
      <c r="BI108" s="176">
        <f t="shared" si="339"/>
        <v>80677.555200000003</v>
      </c>
      <c r="BJ108" s="176">
        <f t="shared" si="339"/>
        <v>80677.555200000003</v>
      </c>
      <c r="BK108" s="176">
        <f t="shared" si="339"/>
        <v>80677.555200000003</v>
      </c>
      <c r="BL108" s="176">
        <f t="shared" si="339"/>
        <v>80677.555200000003</v>
      </c>
      <c r="BM108" s="176">
        <f t="shared" si="339"/>
        <v>80677.555200000003</v>
      </c>
      <c r="BN108" s="176">
        <f t="shared" si="339"/>
        <v>80677.555200000003</v>
      </c>
      <c r="BO108" s="176">
        <f t="shared" si="339"/>
        <v>80677.555200000003</v>
      </c>
      <c r="BP108" s="176">
        <f t="shared" si="339"/>
        <v>80677.555200000003</v>
      </c>
      <c r="BQ108" s="189">
        <f t="shared" si="339"/>
        <v>80677.555200000003</v>
      </c>
      <c r="BR108" s="10">
        <f t="shared" ref="BR108:CC108" si="340">SUM(BR100:BR107)</f>
        <v>103033.944</v>
      </c>
      <c r="BS108" s="9">
        <f t="shared" si="340"/>
        <v>103033.944</v>
      </c>
      <c r="BT108" s="9">
        <f t="shared" si="340"/>
        <v>103033.944</v>
      </c>
      <c r="BU108" s="9">
        <f t="shared" si="340"/>
        <v>103033.944</v>
      </c>
      <c r="BV108" s="9">
        <f t="shared" si="340"/>
        <v>103033.944</v>
      </c>
      <c r="BW108" s="9">
        <f t="shared" si="340"/>
        <v>103033.944</v>
      </c>
      <c r="BX108" s="9">
        <f t="shared" si="340"/>
        <v>103033.944</v>
      </c>
      <c r="BY108" s="9">
        <f t="shared" si="340"/>
        <v>103033.944</v>
      </c>
      <c r="BZ108" s="9">
        <f t="shared" si="340"/>
        <v>103033.944</v>
      </c>
      <c r="CA108" s="9">
        <f t="shared" si="340"/>
        <v>103033.944</v>
      </c>
      <c r="CB108" s="9">
        <f t="shared" si="340"/>
        <v>103033.944</v>
      </c>
      <c r="CC108" s="190">
        <f t="shared" si="340"/>
        <v>103033.944</v>
      </c>
      <c r="CE108" s="8">
        <f t="shared" si="287"/>
        <v>83335</v>
      </c>
      <c r="CF108" s="11">
        <f t="shared" si="288"/>
        <v>329407.55999999994</v>
      </c>
      <c r="CG108" s="131">
        <f t="shared" si="289"/>
        <v>396585.33120000013</v>
      </c>
      <c r="CH108" s="161">
        <f t="shared" si="290"/>
        <v>734845.99679999996</v>
      </c>
      <c r="CI108" s="189">
        <f t="shared" si="291"/>
        <v>968130.66240000026</v>
      </c>
      <c r="CJ108" s="190">
        <f t="shared" si="292"/>
        <v>1236407.328</v>
      </c>
    </row>
    <row r="109" spans="1:88" s="4" customFormat="1">
      <c r="A109" s="17"/>
      <c r="B109" s="37" t="s">
        <v>133</v>
      </c>
      <c r="C109" s="223"/>
      <c r="D109" s="25"/>
      <c r="E109" s="18"/>
      <c r="F109" s="18"/>
      <c r="G109" s="18"/>
      <c r="H109" s="18"/>
      <c r="I109" s="18"/>
      <c r="J109" s="33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6"/>
      <c r="W109" s="35"/>
      <c r="X109" s="35"/>
      <c r="Y109" s="35"/>
      <c r="Z109" s="35"/>
      <c r="AA109" s="35"/>
      <c r="AB109" s="35"/>
      <c r="AC109" s="35"/>
      <c r="AD109" s="35"/>
      <c r="AE109" s="35"/>
      <c r="AF109" s="35"/>
      <c r="AG109" s="35"/>
      <c r="AH109" s="107"/>
      <c r="AI109" s="108"/>
      <c r="AJ109" s="108"/>
      <c r="AK109" s="108"/>
      <c r="AL109" s="108"/>
      <c r="AM109" s="108"/>
      <c r="AN109" s="108"/>
      <c r="AO109" s="108"/>
      <c r="AP109" s="108"/>
      <c r="AQ109" s="108"/>
      <c r="AR109" s="108"/>
      <c r="AS109" s="108"/>
      <c r="AT109" s="136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67"/>
      <c r="BG109" s="168"/>
      <c r="BH109" s="168"/>
      <c r="BI109" s="168"/>
      <c r="BJ109" s="168"/>
      <c r="BK109" s="168"/>
      <c r="BL109" s="168"/>
      <c r="BM109" s="168"/>
      <c r="BN109" s="168"/>
      <c r="BO109" s="168"/>
      <c r="BP109" s="168"/>
      <c r="BQ109" s="168"/>
      <c r="BR109" s="33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E109" s="31"/>
      <c r="CF109" s="34"/>
      <c r="CG109" s="109"/>
      <c r="CH109" s="138"/>
      <c r="CI109" s="169"/>
      <c r="CJ109" s="31"/>
    </row>
    <row r="110" spans="1:88" s="4" customFormat="1">
      <c r="A110" s="17"/>
      <c r="B110" s="30" t="str">
        <f t="shared" ref="B110:B116" si="341">B46</f>
        <v>Supply chain manager</v>
      </c>
      <c r="C110" s="223" t="s">
        <v>2</v>
      </c>
      <c r="D110" s="222">
        <v>8000</v>
      </c>
      <c r="E110" s="29">
        <f t="shared" ref="E110:I116" si="342">(1+E$69)*D110</f>
        <v>8640</v>
      </c>
      <c r="F110" s="29">
        <f t="shared" si="342"/>
        <v>9331.2000000000007</v>
      </c>
      <c r="G110" s="29">
        <f t="shared" si="342"/>
        <v>10077.696000000002</v>
      </c>
      <c r="H110" s="29">
        <f t="shared" si="342"/>
        <v>10883.911680000003</v>
      </c>
      <c r="I110" s="29">
        <f t="shared" si="342"/>
        <v>11754.624614400003</v>
      </c>
      <c r="J110" s="21">
        <f t="shared" ref="J110:U110" si="343">$D110*J46</f>
        <v>0</v>
      </c>
      <c r="K110" s="20">
        <f t="shared" si="343"/>
        <v>0</v>
      </c>
      <c r="L110" s="20">
        <f t="shared" si="343"/>
        <v>0</v>
      </c>
      <c r="M110" s="20">
        <f t="shared" si="343"/>
        <v>0</v>
      </c>
      <c r="N110" s="20">
        <f t="shared" si="343"/>
        <v>0</v>
      </c>
      <c r="O110" s="20">
        <f t="shared" si="343"/>
        <v>0</v>
      </c>
      <c r="P110" s="20">
        <f t="shared" si="343"/>
        <v>0</v>
      </c>
      <c r="Q110" s="20">
        <f t="shared" si="343"/>
        <v>0</v>
      </c>
      <c r="R110" s="20">
        <f t="shared" si="343"/>
        <v>0</v>
      </c>
      <c r="S110" s="20">
        <f t="shared" si="343"/>
        <v>0</v>
      </c>
      <c r="T110" s="20">
        <f t="shared" si="343"/>
        <v>0</v>
      </c>
      <c r="U110" s="20">
        <f t="shared" si="343"/>
        <v>0</v>
      </c>
      <c r="V110" s="24">
        <f t="shared" ref="V110:AG110" si="344">$E110*V46</f>
        <v>0</v>
      </c>
      <c r="W110" s="23">
        <f t="shared" si="344"/>
        <v>0</v>
      </c>
      <c r="X110" s="23">
        <f t="shared" si="344"/>
        <v>0</v>
      </c>
      <c r="Y110" s="23">
        <f t="shared" si="344"/>
        <v>0</v>
      </c>
      <c r="Z110" s="23">
        <f t="shared" si="344"/>
        <v>0</v>
      </c>
      <c r="AA110" s="23">
        <f t="shared" si="344"/>
        <v>0</v>
      </c>
      <c r="AB110" s="23">
        <f t="shared" si="344"/>
        <v>0</v>
      </c>
      <c r="AC110" s="23">
        <f t="shared" si="344"/>
        <v>0</v>
      </c>
      <c r="AD110" s="23">
        <f t="shared" si="344"/>
        <v>0</v>
      </c>
      <c r="AE110" s="23">
        <f t="shared" si="344"/>
        <v>0</v>
      </c>
      <c r="AF110" s="23">
        <f t="shared" si="344"/>
        <v>0</v>
      </c>
      <c r="AG110" s="23">
        <f t="shared" si="344"/>
        <v>0</v>
      </c>
      <c r="AH110" s="120">
        <f t="shared" ref="AH110:AS110" si="345">$F110*AH46</f>
        <v>0</v>
      </c>
      <c r="AI110" s="121">
        <f t="shared" si="345"/>
        <v>0</v>
      </c>
      <c r="AJ110" s="121">
        <f t="shared" si="345"/>
        <v>0</v>
      </c>
      <c r="AK110" s="121">
        <f t="shared" si="345"/>
        <v>0</v>
      </c>
      <c r="AL110" s="121">
        <f t="shared" si="345"/>
        <v>0</v>
      </c>
      <c r="AM110" s="121">
        <f t="shared" si="345"/>
        <v>0</v>
      </c>
      <c r="AN110" s="121">
        <f t="shared" si="345"/>
        <v>0</v>
      </c>
      <c r="AO110" s="121">
        <f t="shared" si="345"/>
        <v>0</v>
      </c>
      <c r="AP110" s="121">
        <f t="shared" si="345"/>
        <v>0</v>
      </c>
      <c r="AQ110" s="121">
        <f t="shared" si="345"/>
        <v>0</v>
      </c>
      <c r="AR110" s="121">
        <f t="shared" si="345"/>
        <v>0</v>
      </c>
      <c r="AS110" s="121">
        <f t="shared" si="345"/>
        <v>0</v>
      </c>
      <c r="AT110" s="150">
        <f t="shared" ref="AT110:BE110" si="346">$F110*AT46</f>
        <v>9331.2000000000007</v>
      </c>
      <c r="AU110" s="151">
        <f t="shared" si="346"/>
        <v>9331.2000000000007</v>
      </c>
      <c r="AV110" s="151">
        <f t="shared" si="346"/>
        <v>9331.2000000000007</v>
      </c>
      <c r="AW110" s="151">
        <f t="shared" si="346"/>
        <v>9331.2000000000007</v>
      </c>
      <c r="AX110" s="151">
        <f t="shared" si="346"/>
        <v>9331.2000000000007</v>
      </c>
      <c r="AY110" s="151">
        <f t="shared" si="346"/>
        <v>9331.2000000000007</v>
      </c>
      <c r="AZ110" s="151">
        <f t="shared" si="346"/>
        <v>9331.2000000000007</v>
      </c>
      <c r="BA110" s="151">
        <f t="shared" si="346"/>
        <v>9331.2000000000007</v>
      </c>
      <c r="BB110" s="151">
        <f t="shared" si="346"/>
        <v>9331.2000000000007</v>
      </c>
      <c r="BC110" s="151">
        <f t="shared" si="346"/>
        <v>9331.2000000000007</v>
      </c>
      <c r="BD110" s="151">
        <f t="shared" si="346"/>
        <v>9331.2000000000007</v>
      </c>
      <c r="BE110" s="151">
        <f t="shared" si="346"/>
        <v>9331.2000000000007</v>
      </c>
      <c r="BF110" s="181">
        <f t="shared" ref="BF110:BQ110" si="347">$F110*BF46</f>
        <v>18662.400000000001</v>
      </c>
      <c r="BG110" s="182">
        <f t="shared" si="347"/>
        <v>18662.400000000001</v>
      </c>
      <c r="BH110" s="182">
        <f t="shared" si="347"/>
        <v>18662.400000000001</v>
      </c>
      <c r="BI110" s="182">
        <f t="shared" si="347"/>
        <v>18662.400000000001</v>
      </c>
      <c r="BJ110" s="182">
        <f t="shared" si="347"/>
        <v>18662.400000000001</v>
      </c>
      <c r="BK110" s="182">
        <f t="shared" si="347"/>
        <v>18662.400000000001</v>
      </c>
      <c r="BL110" s="182">
        <f t="shared" si="347"/>
        <v>18662.400000000001</v>
      </c>
      <c r="BM110" s="182">
        <f t="shared" si="347"/>
        <v>18662.400000000001</v>
      </c>
      <c r="BN110" s="182">
        <f t="shared" si="347"/>
        <v>18662.400000000001</v>
      </c>
      <c r="BO110" s="182">
        <f t="shared" si="347"/>
        <v>18662.400000000001</v>
      </c>
      <c r="BP110" s="182">
        <f t="shared" si="347"/>
        <v>18662.400000000001</v>
      </c>
      <c r="BQ110" s="182">
        <f t="shared" si="347"/>
        <v>18662.400000000001</v>
      </c>
      <c r="BR110" s="21">
        <f t="shared" ref="BR110:CC110" si="348">$F110*BR46</f>
        <v>18662.400000000001</v>
      </c>
      <c r="BS110" s="20">
        <f t="shared" si="348"/>
        <v>18662.400000000001</v>
      </c>
      <c r="BT110" s="20">
        <f t="shared" si="348"/>
        <v>18662.400000000001</v>
      </c>
      <c r="BU110" s="20">
        <f t="shared" si="348"/>
        <v>18662.400000000001</v>
      </c>
      <c r="BV110" s="20">
        <f t="shared" si="348"/>
        <v>18662.400000000001</v>
      </c>
      <c r="BW110" s="20">
        <f t="shared" si="348"/>
        <v>18662.400000000001</v>
      </c>
      <c r="BX110" s="20">
        <f t="shared" si="348"/>
        <v>18662.400000000001</v>
      </c>
      <c r="BY110" s="20">
        <f t="shared" si="348"/>
        <v>18662.400000000001</v>
      </c>
      <c r="BZ110" s="20">
        <f t="shared" si="348"/>
        <v>18662.400000000001</v>
      </c>
      <c r="CA110" s="20">
        <f t="shared" si="348"/>
        <v>18662.400000000001</v>
      </c>
      <c r="CB110" s="20">
        <f t="shared" si="348"/>
        <v>18662.400000000001</v>
      </c>
      <c r="CC110" s="20">
        <f t="shared" si="348"/>
        <v>18662.400000000001</v>
      </c>
      <c r="CE110" s="19">
        <f t="shared" ref="CE110:CE117" si="349">SUM(J110:U110)</f>
        <v>0</v>
      </c>
      <c r="CF110" s="22">
        <f t="shared" ref="CF110:CF117" si="350">SUM(V110:AG110)</f>
        <v>0</v>
      </c>
      <c r="CG110" s="111">
        <f t="shared" ref="CG110:CG117" si="351">SUM(AH110:AS110)</f>
        <v>0</v>
      </c>
      <c r="CH110" s="141">
        <f t="shared" ref="CH110:CH117" si="352">SUM(AT110:BE110)</f>
        <v>111974.39999999998</v>
      </c>
      <c r="CI110" s="172">
        <f t="shared" ref="CI110:CI117" si="353">SUM(BF110:BQ110)</f>
        <v>223948.79999999996</v>
      </c>
      <c r="CJ110" s="19">
        <f t="shared" ref="CJ110:CJ117" si="354">SUM(BR110:CC110)</f>
        <v>223948.79999999996</v>
      </c>
    </row>
    <row r="111" spans="1:88" s="4" customFormat="1">
      <c r="A111" s="17"/>
      <c r="B111" s="30" t="str">
        <f t="shared" si="341"/>
        <v>Construction manager</v>
      </c>
      <c r="C111" s="223" t="s">
        <v>2</v>
      </c>
      <c r="D111" s="222">
        <v>8000</v>
      </c>
      <c r="E111" s="29">
        <f t="shared" si="342"/>
        <v>8640</v>
      </c>
      <c r="F111" s="29">
        <f t="shared" si="342"/>
        <v>9331.2000000000007</v>
      </c>
      <c r="G111" s="29">
        <f t="shared" si="342"/>
        <v>10077.696000000002</v>
      </c>
      <c r="H111" s="29">
        <f t="shared" si="342"/>
        <v>10883.911680000003</v>
      </c>
      <c r="I111" s="29">
        <f t="shared" si="342"/>
        <v>11754.624614400003</v>
      </c>
      <c r="J111" s="21">
        <f t="shared" ref="J111:U111" si="355">$D111*J47</f>
        <v>0</v>
      </c>
      <c r="K111" s="20">
        <f t="shared" si="355"/>
        <v>0</v>
      </c>
      <c r="L111" s="20">
        <f t="shared" si="355"/>
        <v>0</v>
      </c>
      <c r="M111" s="20">
        <f t="shared" si="355"/>
        <v>0</v>
      </c>
      <c r="N111" s="20">
        <f t="shared" si="355"/>
        <v>0</v>
      </c>
      <c r="O111" s="20">
        <f t="shared" si="355"/>
        <v>0</v>
      </c>
      <c r="P111" s="20">
        <f t="shared" si="355"/>
        <v>0</v>
      </c>
      <c r="Q111" s="20">
        <f t="shared" si="355"/>
        <v>0</v>
      </c>
      <c r="R111" s="20">
        <f t="shared" si="355"/>
        <v>0</v>
      </c>
      <c r="S111" s="20">
        <f t="shared" si="355"/>
        <v>0</v>
      </c>
      <c r="T111" s="20">
        <f t="shared" si="355"/>
        <v>0</v>
      </c>
      <c r="U111" s="20">
        <f t="shared" si="355"/>
        <v>0</v>
      </c>
      <c r="V111" s="24">
        <f t="shared" ref="V111:AG111" si="356">$E111*V47</f>
        <v>0</v>
      </c>
      <c r="W111" s="23">
        <f t="shared" si="356"/>
        <v>0</v>
      </c>
      <c r="X111" s="23">
        <f t="shared" si="356"/>
        <v>0</v>
      </c>
      <c r="Y111" s="23">
        <f t="shared" si="356"/>
        <v>0</v>
      </c>
      <c r="Z111" s="23">
        <f t="shared" si="356"/>
        <v>0</v>
      </c>
      <c r="AA111" s="23">
        <f t="shared" si="356"/>
        <v>0</v>
      </c>
      <c r="AB111" s="23">
        <f t="shared" si="356"/>
        <v>0</v>
      </c>
      <c r="AC111" s="23">
        <f t="shared" si="356"/>
        <v>0</v>
      </c>
      <c r="AD111" s="23">
        <f t="shared" si="356"/>
        <v>0</v>
      </c>
      <c r="AE111" s="23">
        <f t="shared" si="356"/>
        <v>0</v>
      </c>
      <c r="AF111" s="23">
        <f t="shared" si="356"/>
        <v>0</v>
      </c>
      <c r="AG111" s="23">
        <f t="shared" si="356"/>
        <v>0</v>
      </c>
      <c r="AH111" s="120">
        <f t="shared" ref="AH111:AS111" si="357">$F111*AH47</f>
        <v>0</v>
      </c>
      <c r="AI111" s="121">
        <f t="shared" si="357"/>
        <v>0</v>
      </c>
      <c r="AJ111" s="121">
        <f t="shared" si="357"/>
        <v>0</v>
      </c>
      <c r="AK111" s="121">
        <f t="shared" si="357"/>
        <v>0</v>
      </c>
      <c r="AL111" s="121">
        <f t="shared" si="357"/>
        <v>0</v>
      </c>
      <c r="AM111" s="121">
        <f t="shared" si="357"/>
        <v>0</v>
      </c>
      <c r="AN111" s="121">
        <f t="shared" si="357"/>
        <v>0</v>
      </c>
      <c r="AO111" s="121">
        <f t="shared" si="357"/>
        <v>0</v>
      </c>
      <c r="AP111" s="121">
        <f t="shared" si="357"/>
        <v>0</v>
      </c>
      <c r="AQ111" s="121">
        <f t="shared" si="357"/>
        <v>0</v>
      </c>
      <c r="AR111" s="121">
        <f t="shared" si="357"/>
        <v>0</v>
      </c>
      <c r="AS111" s="121">
        <f t="shared" si="357"/>
        <v>0</v>
      </c>
      <c r="AT111" s="150">
        <f t="shared" ref="AT111:BE111" si="358">$F111*AT47</f>
        <v>0</v>
      </c>
      <c r="AU111" s="151">
        <f t="shared" si="358"/>
        <v>0</v>
      </c>
      <c r="AV111" s="151">
        <f t="shared" si="358"/>
        <v>0</v>
      </c>
      <c r="AW111" s="151">
        <f t="shared" si="358"/>
        <v>0</v>
      </c>
      <c r="AX111" s="151">
        <f t="shared" si="358"/>
        <v>0</v>
      </c>
      <c r="AY111" s="151">
        <f t="shared" si="358"/>
        <v>0</v>
      </c>
      <c r="AZ111" s="151">
        <f t="shared" si="358"/>
        <v>0</v>
      </c>
      <c r="BA111" s="151">
        <f t="shared" si="358"/>
        <v>0</v>
      </c>
      <c r="BB111" s="151">
        <f t="shared" si="358"/>
        <v>0</v>
      </c>
      <c r="BC111" s="151">
        <f t="shared" si="358"/>
        <v>0</v>
      </c>
      <c r="BD111" s="151">
        <f t="shared" si="358"/>
        <v>0</v>
      </c>
      <c r="BE111" s="151">
        <f t="shared" si="358"/>
        <v>0</v>
      </c>
      <c r="BF111" s="181">
        <f t="shared" ref="BF111:BQ111" si="359">$F111*BF47</f>
        <v>9331.2000000000007</v>
      </c>
      <c r="BG111" s="182">
        <f t="shared" si="359"/>
        <v>9331.2000000000007</v>
      </c>
      <c r="BH111" s="182">
        <f t="shared" si="359"/>
        <v>9331.2000000000007</v>
      </c>
      <c r="BI111" s="182">
        <f t="shared" si="359"/>
        <v>9331.2000000000007</v>
      </c>
      <c r="BJ111" s="182">
        <f t="shared" si="359"/>
        <v>9331.2000000000007</v>
      </c>
      <c r="BK111" s="182">
        <f t="shared" si="359"/>
        <v>9331.2000000000007</v>
      </c>
      <c r="BL111" s="182">
        <f t="shared" si="359"/>
        <v>9331.2000000000007</v>
      </c>
      <c r="BM111" s="182">
        <f t="shared" si="359"/>
        <v>9331.2000000000007</v>
      </c>
      <c r="BN111" s="182">
        <f t="shared" si="359"/>
        <v>9331.2000000000007</v>
      </c>
      <c r="BO111" s="182">
        <f t="shared" si="359"/>
        <v>9331.2000000000007</v>
      </c>
      <c r="BP111" s="182">
        <f t="shared" si="359"/>
        <v>9331.2000000000007</v>
      </c>
      <c r="BQ111" s="182">
        <f t="shared" si="359"/>
        <v>9331.2000000000007</v>
      </c>
      <c r="BR111" s="21">
        <f t="shared" ref="BR111:CC111" si="360">$F111*BR47</f>
        <v>18662.400000000001</v>
      </c>
      <c r="BS111" s="20">
        <f t="shared" si="360"/>
        <v>18662.400000000001</v>
      </c>
      <c r="BT111" s="20">
        <f t="shared" si="360"/>
        <v>18662.400000000001</v>
      </c>
      <c r="BU111" s="20">
        <f t="shared" si="360"/>
        <v>18662.400000000001</v>
      </c>
      <c r="BV111" s="20">
        <f t="shared" si="360"/>
        <v>18662.400000000001</v>
      </c>
      <c r="BW111" s="20">
        <f t="shared" si="360"/>
        <v>18662.400000000001</v>
      </c>
      <c r="BX111" s="20">
        <f t="shared" si="360"/>
        <v>18662.400000000001</v>
      </c>
      <c r="BY111" s="20">
        <f t="shared" si="360"/>
        <v>18662.400000000001</v>
      </c>
      <c r="BZ111" s="20">
        <f t="shared" si="360"/>
        <v>18662.400000000001</v>
      </c>
      <c r="CA111" s="20">
        <f t="shared" si="360"/>
        <v>18662.400000000001</v>
      </c>
      <c r="CB111" s="20">
        <f t="shared" si="360"/>
        <v>18662.400000000001</v>
      </c>
      <c r="CC111" s="20">
        <f t="shared" si="360"/>
        <v>18662.400000000001</v>
      </c>
      <c r="CE111" s="19">
        <f t="shared" si="349"/>
        <v>0</v>
      </c>
      <c r="CF111" s="22">
        <f t="shared" si="350"/>
        <v>0</v>
      </c>
      <c r="CG111" s="111">
        <f t="shared" si="351"/>
        <v>0</v>
      </c>
      <c r="CH111" s="141">
        <f t="shared" si="352"/>
        <v>0</v>
      </c>
      <c r="CI111" s="172">
        <f t="shared" si="353"/>
        <v>111974.39999999998</v>
      </c>
      <c r="CJ111" s="19">
        <f t="shared" si="354"/>
        <v>223948.79999999996</v>
      </c>
    </row>
    <row r="112" spans="1:88" s="4" customFormat="1">
      <c r="A112" s="17"/>
      <c r="B112" s="30" t="str">
        <f t="shared" si="341"/>
        <v>Customer support</v>
      </c>
      <c r="C112" s="223" t="s">
        <v>2</v>
      </c>
      <c r="D112" s="222">
        <v>4200</v>
      </c>
      <c r="E112" s="29">
        <f t="shared" si="342"/>
        <v>4536</v>
      </c>
      <c r="F112" s="29">
        <f t="shared" si="342"/>
        <v>4898.88</v>
      </c>
      <c r="G112" s="29">
        <f t="shared" si="342"/>
        <v>5290.7904000000008</v>
      </c>
      <c r="H112" s="29">
        <f t="shared" si="342"/>
        <v>5714.053632000001</v>
      </c>
      <c r="I112" s="29">
        <f t="shared" si="342"/>
        <v>6171.1779225600012</v>
      </c>
      <c r="J112" s="21">
        <f t="shared" ref="J112:U112" si="361">$D112*J48</f>
        <v>0</v>
      </c>
      <c r="K112" s="20">
        <f t="shared" si="361"/>
        <v>0</v>
      </c>
      <c r="L112" s="20">
        <f t="shared" si="361"/>
        <v>0</v>
      </c>
      <c r="M112" s="20">
        <f t="shared" si="361"/>
        <v>0</v>
      </c>
      <c r="N112" s="20">
        <f t="shared" si="361"/>
        <v>0</v>
      </c>
      <c r="O112" s="20">
        <f t="shared" si="361"/>
        <v>0</v>
      </c>
      <c r="P112" s="20">
        <f t="shared" si="361"/>
        <v>0</v>
      </c>
      <c r="Q112" s="20">
        <f t="shared" si="361"/>
        <v>0</v>
      </c>
      <c r="R112" s="20">
        <f t="shared" si="361"/>
        <v>0</v>
      </c>
      <c r="S112" s="20">
        <f t="shared" si="361"/>
        <v>0</v>
      </c>
      <c r="T112" s="20">
        <f t="shared" si="361"/>
        <v>0</v>
      </c>
      <c r="U112" s="20">
        <f t="shared" si="361"/>
        <v>0</v>
      </c>
      <c r="V112" s="24">
        <f t="shared" ref="V112:AG112" si="362">$E112*V48</f>
        <v>0</v>
      </c>
      <c r="W112" s="23">
        <f t="shared" si="362"/>
        <v>0</v>
      </c>
      <c r="X112" s="23">
        <f t="shared" si="362"/>
        <v>0</v>
      </c>
      <c r="Y112" s="23">
        <f t="shared" si="362"/>
        <v>0</v>
      </c>
      <c r="Z112" s="23">
        <f t="shared" si="362"/>
        <v>0</v>
      </c>
      <c r="AA112" s="23">
        <f t="shared" si="362"/>
        <v>0</v>
      </c>
      <c r="AB112" s="23">
        <f t="shared" si="362"/>
        <v>0</v>
      </c>
      <c r="AC112" s="23">
        <f t="shared" si="362"/>
        <v>0</v>
      </c>
      <c r="AD112" s="23">
        <f t="shared" si="362"/>
        <v>0</v>
      </c>
      <c r="AE112" s="23">
        <f t="shared" si="362"/>
        <v>0</v>
      </c>
      <c r="AF112" s="23">
        <f t="shared" si="362"/>
        <v>0</v>
      </c>
      <c r="AG112" s="23">
        <f t="shared" si="362"/>
        <v>0</v>
      </c>
      <c r="AH112" s="120">
        <f t="shared" ref="AH112:AS112" si="363">$F112*AH48</f>
        <v>0</v>
      </c>
      <c r="AI112" s="121">
        <f t="shared" si="363"/>
        <v>0</v>
      </c>
      <c r="AJ112" s="121">
        <f t="shared" si="363"/>
        <v>0</v>
      </c>
      <c r="AK112" s="121">
        <f t="shared" si="363"/>
        <v>0</v>
      </c>
      <c r="AL112" s="121">
        <f t="shared" si="363"/>
        <v>0</v>
      </c>
      <c r="AM112" s="121">
        <f t="shared" si="363"/>
        <v>0</v>
      </c>
      <c r="AN112" s="121">
        <f t="shared" si="363"/>
        <v>0</v>
      </c>
      <c r="AO112" s="121">
        <f t="shared" si="363"/>
        <v>0</v>
      </c>
      <c r="AP112" s="121">
        <f t="shared" si="363"/>
        <v>0</v>
      </c>
      <c r="AQ112" s="121">
        <f t="shared" si="363"/>
        <v>0</v>
      </c>
      <c r="AR112" s="121">
        <f t="shared" si="363"/>
        <v>0</v>
      </c>
      <c r="AS112" s="121">
        <f t="shared" si="363"/>
        <v>0</v>
      </c>
      <c r="AT112" s="150">
        <f t="shared" ref="AT112:BE112" si="364">$F112*AT48</f>
        <v>4898.88</v>
      </c>
      <c r="AU112" s="151">
        <f t="shared" si="364"/>
        <v>4898.88</v>
      </c>
      <c r="AV112" s="151">
        <f t="shared" si="364"/>
        <v>4898.88</v>
      </c>
      <c r="AW112" s="151">
        <f t="shared" si="364"/>
        <v>4898.88</v>
      </c>
      <c r="AX112" s="151">
        <f t="shared" si="364"/>
        <v>4898.88</v>
      </c>
      <c r="AY112" s="151">
        <f t="shared" si="364"/>
        <v>4898.88</v>
      </c>
      <c r="AZ112" s="151">
        <f t="shared" si="364"/>
        <v>4898.88</v>
      </c>
      <c r="BA112" s="151">
        <f t="shared" si="364"/>
        <v>4898.88</v>
      </c>
      <c r="BB112" s="151">
        <f t="shared" si="364"/>
        <v>4898.88</v>
      </c>
      <c r="BC112" s="151">
        <f t="shared" si="364"/>
        <v>4898.88</v>
      </c>
      <c r="BD112" s="151">
        <f t="shared" si="364"/>
        <v>4898.88</v>
      </c>
      <c r="BE112" s="151">
        <f t="shared" si="364"/>
        <v>4898.88</v>
      </c>
      <c r="BF112" s="181">
        <f t="shared" ref="BF112:BQ112" si="365">$F112*BF48</f>
        <v>9797.76</v>
      </c>
      <c r="BG112" s="182">
        <f t="shared" si="365"/>
        <v>9797.76</v>
      </c>
      <c r="BH112" s="182">
        <f t="shared" si="365"/>
        <v>9797.76</v>
      </c>
      <c r="BI112" s="182">
        <f t="shared" si="365"/>
        <v>9797.76</v>
      </c>
      <c r="BJ112" s="182">
        <f t="shared" si="365"/>
        <v>9797.76</v>
      </c>
      <c r="BK112" s="182">
        <f t="shared" si="365"/>
        <v>9797.76</v>
      </c>
      <c r="BL112" s="182">
        <f t="shared" si="365"/>
        <v>9797.76</v>
      </c>
      <c r="BM112" s="182">
        <f t="shared" si="365"/>
        <v>9797.76</v>
      </c>
      <c r="BN112" s="182">
        <f t="shared" si="365"/>
        <v>9797.76</v>
      </c>
      <c r="BO112" s="182">
        <f t="shared" si="365"/>
        <v>9797.76</v>
      </c>
      <c r="BP112" s="182">
        <f t="shared" si="365"/>
        <v>9797.76</v>
      </c>
      <c r="BQ112" s="182">
        <f t="shared" si="365"/>
        <v>9797.76</v>
      </c>
      <c r="BR112" s="21">
        <f t="shared" ref="BR112:CC112" si="366">$F112*BR48</f>
        <v>14696.64</v>
      </c>
      <c r="BS112" s="20">
        <f t="shared" si="366"/>
        <v>14696.64</v>
      </c>
      <c r="BT112" s="20">
        <f t="shared" si="366"/>
        <v>14696.64</v>
      </c>
      <c r="BU112" s="20">
        <f t="shared" si="366"/>
        <v>14696.64</v>
      </c>
      <c r="BV112" s="20">
        <f t="shared" si="366"/>
        <v>14696.64</v>
      </c>
      <c r="BW112" s="20">
        <f t="shared" si="366"/>
        <v>14696.64</v>
      </c>
      <c r="BX112" s="20">
        <f t="shared" si="366"/>
        <v>14696.64</v>
      </c>
      <c r="BY112" s="20">
        <f t="shared" si="366"/>
        <v>14696.64</v>
      </c>
      <c r="BZ112" s="20">
        <f t="shared" si="366"/>
        <v>14696.64</v>
      </c>
      <c r="CA112" s="20">
        <f t="shared" si="366"/>
        <v>14696.64</v>
      </c>
      <c r="CB112" s="20">
        <f t="shared" si="366"/>
        <v>14696.64</v>
      </c>
      <c r="CC112" s="20">
        <f t="shared" si="366"/>
        <v>14696.64</v>
      </c>
      <c r="CE112" s="19">
        <f t="shared" si="349"/>
        <v>0</v>
      </c>
      <c r="CF112" s="22">
        <f t="shared" si="350"/>
        <v>0</v>
      </c>
      <c r="CG112" s="111">
        <f t="shared" si="351"/>
        <v>0</v>
      </c>
      <c r="CH112" s="141">
        <f t="shared" si="352"/>
        <v>58786.55999999999</v>
      </c>
      <c r="CI112" s="172">
        <f t="shared" si="353"/>
        <v>117573.11999999998</v>
      </c>
      <c r="CJ112" s="19">
        <f t="shared" si="354"/>
        <v>176359.68000000005</v>
      </c>
    </row>
    <row r="113" spans="1:88" s="4" customFormat="1">
      <c r="A113" s="17"/>
      <c r="B113" s="30" t="str">
        <f t="shared" si="341"/>
        <v>Additional Position</v>
      </c>
      <c r="C113" s="223" t="s">
        <v>2</v>
      </c>
      <c r="D113" s="222">
        <v>0</v>
      </c>
      <c r="E113" s="29">
        <f t="shared" si="342"/>
        <v>0</v>
      </c>
      <c r="F113" s="29">
        <f t="shared" si="342"/>
        <v>0</v>
      </c>
      <c r="G113" s="29">
        <f t="shared" si="342"/>
        <v>0</v>
      </c>
      <c r="H113" s="29">
        <f t="shared" si="342"/>
        <v>0</v>
      </c>
      <c r="I113" s="29">
        <f t="shared" si="342"/>
        <v>0</v>
      </c>
      <c r="J113" s="21">
        <f t="shared" ref="J113:U113" si="367">$D113*J49</f>
        <v>0</v>
      </c>
      <c r="K113" s="20">
        <f t="shared" si="367"/>
        <v>0</v>
      </c>
      <c r="L113" s="20">
        <f t="shared" si="367"/>
        <v>0</v>
      </c>
      <c r="M113" s="20">
        <f t="shared" si="367"/>
        <v>0</v>
      </c>
      <c r="N113" s="20">
        <f t="shared" si="367"/>
        <v>0</v>
      </c>
      <c r="O113" s="20">
        <f t="shared" si="367"/>
        <v>0</v>
      </c>
      <c r="P113" s="20">
        <f t="shared" si="367"/>
        <v>0</v>
      </c>
      <c r="Q113" s="20">
        <f t="shared" si="367"/>
        <v>0</v>
      </c>
      <c r="R113" s="20">
        <f t="shared" si="367"/>
        <v>0</v>
      </c>
      <c r="S113" s="20">
        <f t="shared" si="367"/>
        <v>0</v>
      </c>
      <c r="T113" s="20">
        <f t="shared" si="367"/>
        <v>0</v>
      </c>
      <c r="U113" s="20">
        <f t="shared" si="367"/>
        <v>0</v>
      </c>
      <c r="V113" s="24">
        <f t="shared" ref="V113:AG113" si="368">$E113*V49</f>
        <v>0</v>
      </c>
      <c r="W113" s="23">
        <f t="shared" si="368"/>
        <v>0</v>
      </c>
      <c r="X113" s="23">
        <f t="shared" si="368"/>
        <v>0</v>
      </c>
      <c r="Y113" s="23">
        <f t="shared" si="368"/>
        <v>0</v>
      </c>
      <c r="Z113" s="23">
        <f t="shared" si="368"/>
        <v>0</v>
      </c>
      <c r="AA113" s="23">
        <f t="shared" si="368"/>
        <v>0</v>
      </c>
      <c r="AB113" s="23">
        <f t="shared" si="368"/>
        <v>0</v>
      </c>
      <c r="AC113" s="23">
        <f t="shared" si="368"/>
        <v>0</v>
      </c>
      <c r="AD113" s="23">
        <f t="shared" si="368"/>
        <v>0</v>
      </c>
      <c r="AE113" s="23">
        <f t="shared" si="368"/>
        <v>0</v>
      </c>
      <c r="AF113" s="23">
        <f t="shared" si="368"/>
        <v>0</v>
      </c>
      <c r="AG113" s="23">
        <f t="shared" si="368"/>
        <v>0</v>
      </c>
      <c r="AH113" s="120">
        <f t="shared" ref="AH113:AS113" si="369">$F113*AH49</f>
        <v>0</v>
      </c>
      <c r="AI113" s="121">
        <f t="shared" si="369"/>
        <v>0</v>
      </c>
      <c r="AJ113" s="121">
        <f t="shared" si="369"/>
        <v>0</v>
      </c>
      <c r="AK113" s="121">
        <f t="shared" si="369"/>
        <v>0</v>
      </c>
      <c r="AL113" s="121">
        <f t="shared" si="369"/>
        <v>0</v>
      </c>
      <c r="AM113" s="121">
        <f t="shared" si="369"/>
        <v>0</v>
      </c>
      <c r="AN113" s="121">
        <f t="shared" si="369"/>
        <v>0</v>
      </c>
      <c r="AO113" s="121">
        <f t="shared" si="369"/>
        <v>0</v>
      </c>
      <c r="AP113" s="121">
        <f t="shared" si="369"/>
        <v>0</v>
      </c>
      <c r="AQ113" s="121">
        <f t="shared" si="369"/>
        <v>0</v>
      </c>
      <c r="AR113" s="121">
        <f t="shared" si="369"/>
        <v>0</v>
      </c>
      <c r="AS113" s="121">
        <f t="shared" si="369"/>
        <v>0</v>
      </c>
      <c r="AT113" s="150">
        <f t="shared" ref="AT113:BE113" si="370">$F113*AT49</f>
        <v>0</v>
      </c>
      <c r="AU113" s="151">
        <f t="shared" si="370"/>
        <v>0</v>
      </c>
      <c r="AV113" s="151">
        <f t="shared" si="370"/>
        <v>0</v>
      </c>
      <c r="AW113" s="151">
        <f t="shared" si="370"/>
        <v>0</v>
      </c>
      <c r="AX113" s="151">
        <f t="shared" si="370"/>
        <v>0</v>
      </c>
      <c r="AY113" s="151">
        <f t="shared" si="370"/>
        <v>0</v>
      </c>
      <c r="AZ113" s="151">
        <f t="shared" si="370"/>
        <v>0</v>
      </c>
      <c r="BA113" s="151">
        <f t="shared" si="370"/>
        <v>0</v>
      </c>
      <c r="BB113" s="151">
        <f t="shared" si="370"/>
        <v>0</v>
      </c>
      <c r="BC113" s="151">
        <f t="shared" si="370"/>
        <v>0</v>
      </c>
      <c r="BD113" s="151">
        <f t="shared" si="370"/>
        <v>0</v>
      </c>
      <c r="BE113" s="151">
        <f t="shared" si="370"/>
        <v>0</v>
      </c>
      <c r="BF113" s="181">
        <f t="shared" ref="BF113:BQ113" si="371">$F113*BF49</f>
        <v>0</v>
      </c>
      <c r="BG113" s="182">
        <f t="shared" si="371"/>
        <v>0</v>
      </c>
      <c r="BH113" s="182">
        <f t="shared" si="371"/>
        <v>0</v>
      </c>
      <c r="BI113" s="182">
        <f t="shared" si="371"/>
        <v>0</v>
      </c>
      <c r="BJ113" s="182">
        <f t="shared" si="371"/>
        <v>0</v>
      </c>
      <c r="BK113" s="182">
        <f t="shared" si="371"/>
        <v>0</v>
      </c>
      <c r="BL113" s="182">
        <f t="shared" si="371"/>
        <v>0</v>
      </c>
      <c r="BM113" s="182">
        <f t="shared" si="371"/>
        <v>0</v>
      </c>
      <c r="BN113" s="182">
        <f t="shared" si="371"/>
        <v>0</v>
      </c>
      <c r="BO113" s="182">
        <f t="shared" si="371"/>
        <v>0</v>
      </c>
      <c r="BP113" s="182">
        <f t="shared" si="371"/>
        <v>0</v>
      </c>
      <c r="BQ113" s="182">
        <f t="shared" si="371"/>
        <v>0</v>
      </c>
      <c r="BR113" s="21">
        <f t="shared" ref="BR113:CC113" si="372">$F113*BR49</f>
        <v>0</v>
      </c>
      <c r="BS113" s="20">
        <f t="shared" si="372"/>
        <v>0</v>
      </c>
      <c r="BT113" s="20">
        <f t="shared" si="372"/>
        <v>0</v>
      </c>
      <c r="BU113" s="20">
        <f t="shared" si="372"/>
        <v>0</v>
      </c>
      <c r="BV113" s="20">
        <f t="shared" si="372"/>
        <v>0</v>
      </c>
      <c r="BW113" s="20">
        <f t="shared" si="372"/>
        <v>0</v>
      </c>
      <c r="BX113" s="20">
        <f t="shared" si="372"/>
        <v>0</v>
      </c>
      <c r="BY113" s="20">
        <f t="shared" si="372"/>
        <v>0</v>
      </c>
      <c r="BZ113" s="20">
        <f t="shared" si="372"/>
        <v>0</v>
      </c>
      <c r="CA113" s="20">
        <f t="shared" si="372"/>
        <v>0</v>
      </c>
      <c r="CB113" s="20">
        <f t="shared" si="372"/>
        <v>0</v>
      </c>
      <c r="CC113" s="20">
        <f t="shared" si="372"/>
        <v>0</v>
      </c>
      <c r="CE113" s="19">
        <f t="shared" si="349"/>
        <v>0</v>
      </c>
      <c r="CF113" s="22">
        <f t="shared" si="350"/>
        <v>0</v>
      </c>
      <c r="CG113" s="111">
        <f t="shared" si="351"/>
        <v>0</v>
      </c>
      <c r="CH113" s="141">
        <f t="shared" si="352"/>
        <v>0</v>
      </c>
      <c r="CI113" s="172">
        <f t="shared" si="353"/>
        <v>0</v>
      </c>
      <c r="CJ113" s="19">
        <f t="shared" si="354"/>
        <v>0</v>
      </c>
    </row>
    <row r="114" spans="1:88" s="4" customFormat="1">
      <c r="A114" s="17"/>
      <c r="B114" s="30" t="str">
        <f t="shared" si="341"/>
        <v>Additional Position</v>
      </c>
      <c r="C114" s="223" t="s">
        <v>2</v>
      </c>
      <c r="D114" s="222">
        <v>0</v>
      </c>
      <c r="E114" s="29">
        <f t="shared" si="342"/>
        <v>0</v>
      </c>
      <c r="F114" s="29">
        <f t="shared" si="342"/>
        <v>0</v>
      </c>
      <c r="G114" s="29">
        <f t="shared" si="342"/>
        <v>0</v>
      </c>
      <c r="H114" s="29">
        <f t="shared" si="342"/>
        <v>0</v>
      </c>
      <c r="I114" s="29">
        <f t="shared" si="342"/>
        <v>0</v>
      </c>
      <c r="J114" s="21">
        <f t="shared" ref="J114:U114" si="373">$D114*J50</f>
        <v>0</v>
      </c>
      <c r="K114" s="20">
        <f t="shared" si="373"/>
        <v>0</v>
      </c>
      <c r="L114" s="20">
        <f t="shared" si="373"/>
        <v>0</v>
      </c>
      <c r="M114" s="20">
        <f t="shared" si="373"/>
        <v>0</v>
      </c>
      <c r="N114" s="20">
        <f t="shared" si="373"/>
        <v>0</v>
      </c>
      <c r="O114" s="20">
        <f t="shared" si="373"/>
        <v>0</v>
      </c>
      <c r="P114" s="20">
        <f t="shared" si="373"/>
        <v>0</v>
      </c>
      <c r="Q114" s="20">
        <f t="shared" si="373"/>
        <v>0</v>
      </c>
      <c r="R114" s="20">
        <f t="shared" si="373"/>
        <v>0</v>
      </c>
      <c r="S114" s="20">
        <f t="shared" si="373"/>
        <v>0</v>
      </c>
      <c r="T114" s="20">
        <f t="shared" si="373"/>
        <v>0</v>
      </c>
      <c r="U114" s="20">
        <f t="shared" si="373"/>
        <v>0</v>
      </c>
      <c r="V114" s="24">
        <f t="shared" ref="V114:AG114" si="374">$E114*V50</f>
        <v>0</v>
      </c>
      <c r="W114" s="23">
        <f t="shared" si="374"/>
        <v>0</v>
      </c>
      <c r="X114" s="23">
        <f t="shared" si="374"/>
        <v>0</v>
      </c>
      <c r="Y114" s="23">
        <f t="shared" si="374"/>
        <v>0</v>
      </c>
      <c r="Z114" s="23">
        <f t="shared" si="374"/>
        <v>0</v>
      </c>
      <c r="AA114" s="23">
        <f t="shared" si="374"/>
        <v>0</v>
      </c>
      <c r="AB114" s="23">
        <f t="shared" si="374"/>
        <v>0</v>
      </c>
      <c r="AC114" s="23">
        <f t="shared" si="374"/>
        <v>0</v>
      </c>
      <c r="AD114" s="23">
        <f t="shared" si="374"/>
        <v>0</v>
      </c>
      <c r="AE114" s="23">
        <f t="shared" si="374"/>
        <v>0</v>
      </c>
      <c r="AF114" s="23">
        <f t="shared" si="374"/>
        <v>0</v>
      </c>
      <c r="AG114" s="23">
        <f t="shared" si="374"/>
        <v>0</v>
      </c>
      <c r="AH114" s="120">
        <f t="shared" ref="AH114:AS114" si="375">$F114*AH50</f>
        <v>0</v>
      </c>
      <c r="AI114" s="121">
        <f t="shared" si="375"/>
        <v>0</v>
      </c>
      <c r="AJ114" s="121">
        <f t="shared" si="375"/>
        <v>0</v>
      </c>
      <c r="AK114" s="121">
        <f t="shared" si="375"/>
        <v>0</v>
      </c>
      <c r="AL114" s="121">
        <f t="shared" si="375"/>
        <v>0</v>
      </c>
      <c r="AM114" s="121">
        <f t="shared" si="375"/>
        <v>0</v>
      </c>
      <c r="AN114" s="121">
        <f t="shared" si="375"/>
        <v>0</v>
      </c>
      <c r="AO114" s="121">
        <f t="shared" si="375"/>
        <v>0</v>
      </c>
      <c r="AP114" s="121">
        <f t="shared" si="375"/>
        <v>0</v>
      </c>
      <c r="AQ114" s="121">
        <f t="shared" si="375"/>
        <v>0</v>
      </c>
      <c r="AR114" s="121">
        <f t="shared" si="375"/>
        <v>0</v>
      </c>
      <c r="AS114" s="121">
        <f t="shared" si="375"/>
        <v>0</v>
      </c>
      <c r="AT114" s="150">
        <f t="shared" ref="AT114:BE114" si="376">$F114*AT50</f>
        <v>0</v>
      </c>
      <c r="AU114" s="151">
        <f t="shared" si="376"/>
        <v>0</v>
      </c>
      <c r="AV114" s="151">
        <f t="shared" si="376"/>
        <v>0</v>
      </c>
      <c r="AW114" s="151">
        <f t="shared" si="376"/>
        <v>0</v>
      </c>
      <c r="AX114" s="151">
        <f t="shared" si="376"/>
        <v>0</v>
      </c>
      <c r="AY114" s="151">
        <f t="shared" si="376"/>
        <v>0</v>
      </c>
      <c r="AZ114" s="151">
        <f t="shared" si="376"/>
        <v>0</v>
      </c>
      <c r="BA114" s="151">
        <f t="shared" si="376"/>
        <v>0</v>
      </c>
      <c r="BB114" s="151">
        <f t="shared" si="376"/>
        <v>0</v>
      </c>
      <c r="BC114" s="151">
        <f t="shared" si="376"/>
        <v>0</v>
      </c>
      <c r="BD114" s="151">
        <f t="shared" si="376"/>
        <v>0</v>
      </c>
      <c r="BE114" s="151">
        <f t="shared" si="376"/>
        <v>0</v>
      </c>
      <c r="BF114" s="181">
        <f t="shared" ref="BF114:BQ114" si="377">$F114*BF50</f>
        <v>0</v>
      </c>
      <c r="BG114" s="182">
        <f t="shared" si="377"/>
        <v>0</v>
      </c>
      <c r="BH114" s="182">
        <f t="shared" si="377"/>
        <v>0</v>
      </c>
      <c r="BI114" s="182">
        <f t="shared" si="377"/>
        <v>0</v>
      </c>
      <c r="BJ114" s="182">
        <f t="shared" si="377"/>
        <v>0</v>
      </c>
      <c r="BK114" s="182">
        <f t="shared" si="377"/>
        <v>0</v>
      </c>
      <c r="BL114" s="182">
        <f t="shared" si="377"/>
        <v>0</v>
      </c>
      <c r="BM114" s="182">
        <f t="shared" si="377"/>
        <v>0</v>
      </c>
      <c r="BN114" s="182">
        <f t="shared" si="377"/>
        <v>0</v>
      </c>
      <c r="BO114" s="182">
        <f t="shared" si="377"/>
        <v>0</v>
      </c>
      <c r="BP114" s="182">
        <f t="shared" si="377"/>
        <v>0</v>
      </c>
      <c r="BQ114" s="182">
        <f t="shared" si="377"/>
        <v>0</v>
      </c>
      <c r="BR114" s="21">
        <f t="shared" ref="BR114:CC114" si="378">$F114*BR50</f>
        <v>0</v>
      </c>
      <c r="BS114" s="20">
        <f t="shared" si="378"/>
        <v>0</v>
      </c>
      <c r="BT114" s="20">
        <f t="shared" si="378"/>
        <v>0</v>
      </c>
      <c r="BU114" s="20">
        <f t="shared" si="378"/>
        <v>0</v>
      </c>
      <c r="BV114" s="20">
        <f t="shared" si="378"/>
        <v>0</v>
      </c>
      <c r="BW114" s="20">
        <f t="shared" si="378"/>
        <v>0</v>
      </c>
      <c r="BX114" s="20">
        <f t="shared" si="378"/>
        <v>0</v>
      </c>
      <c r="BY114" s="20">
        <f t="shared" si="378"/>
        <v>0</v>
      </c>
      <c r="BZ114" s="20">
        <f t="shared" si="378"/>
        <v>0</v>
      </c>
      <c r="CA114" s="20">
        <f t="shared" si="378"/>
        <v>0</v>
      </c>
      <c r="CB114" s="20">
        <f t="shared" si="378"/>
        <v>0</v>
      </c>
      <c r="CC114" s="20">
        <f t="shared" si="378"/>
        <v>0</v>
      </c>
      <c r="CE114" s="19">
        <f t="shared" si="349"/>
        <v>0</v>
      </c>
      <c r="CF114" s="22">
        <f t="shared" si="350"/>
        <v>0</v>
      </c>
      <c r="CG114" s="111">
        <f t="shared" si="351"/>
        <v>0</v>
      </c>
      <c r="CH114" s="141">
        <f t="shared" si="352"/>
        <v>0</v>
      </c>
      <c r="CI114" s="172">
        <f t="shared" si="353"/>
        <v>0</v>
      </c>
      <c r="CJ114" s="19">
        <f t="shared" si="354"/>
        <v>0</v>
      </c>
    </row>
    <row r="115" spans="1:88" s="4" customFormat="1">
      <c r="A115" s="17"/>
      <c r="B115" s="30" t="str">
        <f t="shared" si="341"/>
        <v>Additional Position</v>
      </c>
      <c r="C115" s="223" t="s">
        <v>2</v>
      </c>
      <c r="D115" s="222">
        <v>0</v>
      </c>
      <c r="E115" s="29">
        <f t="shared" si="342"/>
        <v>0</v>
      </c>
      <c r="F115" s="29">
        <f t="shared" si="342"/>
        <v>0</v>
      </c>
      <c r="G115" s="29">
        <f t="shared" si="342"/>
        <v>0</v>
      </c>
      <c r="H115" s="29">
        <f t="shared" si="342"/>
        <v>0</v>
      </c>
      <c r="I115" s="29">
        <f t="shared" si="342"/>
        <v>0</v>
      </c>
      <c r="J115" s="21">
        <f t="shared" ref="J115:U115" si="379">$D115*J51</f>
        <v>0</v>
      </c>
      <c r="K115" s="20">
        <f t="shared" si="379"/>
        <v>0</v>
      </c>
      <c r="L115" s="20">
        <f t="shared" si="379"/>
        <v>0</v>
      </c>
      <c r="M115" s="20">
        <f t="shared" si="379"/>
        <v>0</v>
      </c>
      <c r="N115" s="20">
        <f t="shared" si="379"/>
        <v>0</v>
      </c>
      <c r="O115" s="20">
        <f t="shared" si="379"/>
        <v>0</v>
      </c>
      <c r="P115" s="20">
        <f t="shared" si="379"/>
        <v>0</v>
      </c>
      <c r="Q115" s="20">
        <f t="shared" si="379"/>
        <v>0</v>
      </c>
      <c r="R115" s="20">
        <f t="shared" si="379"/>
        <v>0</v>
      </c>
      <c r="S115" s="20">
        <f t="shared" si="379"/>
        <v>0</v>
      </c>
      <c r="T115" s="20">
        <f t="shared" si="379"/>
        <v>0</v>
      </c>
      <c r="U115" s="20">
        <f t="shared" si="379"/>
        <v>0</v>
      </c>
      <c r="V115" s="24">
        <f t="shared" ref="V115:AG115" si="380">$E115*V51</f>
        <v>0</v>
      </c>
      <c r="W115" s="23">
        <f t="shared" si="380"/>
        <v>0</v>
      </c>
      <c r="X115" s="23">
        <f t="shared" si="380"/>
        <v>0</v>
      </c>
      <c r="Y115" s="23">
        <f t="shared" si="380"/>
        <v>0</v>
      </c>
      <c r="Z115" s="23">
        <f t="shared" si="380"/>
        <v>0</v>
      </c>
      <c r="AA115" s="23">
        <f t="shared" si="380"/>
        <v>0</v>
      </c>
      <c r="AB115" s="23">
        <f t="shared" si="380"/>
        <v>0</v>
      </c>
      <c r="AC115" s="23">
        <f t="shared" si="380"/>
        <v>0</v>
      </c>
      <c r="AD115" s="23">
        <f t="shared" si="380"/>
        <v>0</v>
      </c>
      <c r="AE115" s="23">
        <f t="shared" si="380"/>
        <v>0</v>
      </c>
      <c r="AF115" s="23">
        <f t="shared" si="380"/>
        <v>0</v>
      </c>
      <c r="AG115" s="23">
        <f t="shared" si="380"/>
        <v>0</v>
      </c>
      <c r="AH115" s="120">
        <f t="shared" ref="AH115:AS115" si="381">$F115*AH51</f>
        <v>0</v>
      </c>
      <c r="AI115" s="121">
        <f t="shared" si="381"/>
        <v>0</v>
      </c>
      <c r="AJ115" s="121">
        <f t="shared" si="381"/>
        <v>0</v>
      </c>
      <c r="AK115" s="121">
        <f t="shared" si="381"/>
        <v>0</v>
      </c>
      <c r="AL115" s="121">
        <f t="shared" si="381"/>
        <v>0</v>
      </c>
      <c r="AM115" s="121">
        <f t="shared" si="381"/>
        <v>0</v>
      </c>
      <c r="AN115" s="121">
        <f t="shared" si="381"/>
        <v>0</v>
      </c>
      <c r="AO115" s="121">
        <f t="shared" si="381"/>
        <v>0</v>
      </c>
      <c r="AP115" s="121">
        <f t="shared" si="381"/>
        <v>0</v>
      </c>
      <c r="AQ115" s="121">
        <f t="shared" si="381"/>
        <v>0</v>
      </c>
      <c r="AR115" s="121">
        <f t="shared" si="381"/>
        <v>0</v>
      </c>
      <c r="AS115" s="121">
        <f t="shared" si="381"/>
        <v>0</v>
      </c>
      <c r="AT115" s="150">
        <f t="shared" ref="AT115:BE115" si="382">$F115*AT51</f>
        <v>0</v>
      </c>
      <c r="AU115" s="151">
        <f t="shared" si="382"/>
        <v>0</v>
      </c>
      <c r="AV115" s="151">
        <f t="shared" si="382"/>
        <v>0</v>
      </c>
      <c r="AW115" s="151">
        <f t="shared" si="382"/>
        <v>0</v>
      </c>
      <c r="AX115" s="151">
        <f t="shared" si="382"/>
        <v>0</v>
      </c>
      <c r="AY115" s="151">
        <f t="shared" si="382"/>
        <v>0</v>
      </c>
      <c r="AZ115" s="151">
        <f t="shared" si="382"/>
        <v>0</v>
      </c>
      <c r="BA115" s="151">
        <f t="shared" si="382"/>
        <v>0</v>
      </c>
      <c r="BB115" s="151">
        <f t="shared" si="382"/>
        <v>0</v>
      </c>
      <c r="BC115" s="151">
        <f t="shared" si="382"/>
        <v>0</v>
      </c>
      <c r="BD115" s="151">
        <f t="shared" si="382"/>
        <v>0</v>
      </c>
      <c r="BE115" s="151">
        <f t="shared" si="382"/>
        <v>0</v>
      </c>
      <c r="BF115" s="181">
        <f t="shared" ref="BF115:BQ115" si="383">$F115*BF51</f>
        <v>0</v>
      </c>
      <c r="BG115" s="182">
        <f t="shared" si="383"/>
        <v>0</v>
      </c>
      <c r="BH115" s="182">
        <f t="shared" si="383"/>
        <v>0</v>
      </c>
      <c r="BI115" s="182">
        <f t="shared" si="383"/>
        <v>0</v>
      </c>
      <c r="BJ115" s="182">
        <f t="shared" si="383"/>
        <v>0</v>
      </c>
      <c r="BK115" s="182">
        <f t="shared" si="383"/>
        <v>0</v>
      </c>
      <c r="BL115" s="182">
        <f t="shared" si="383"/>
        <v>0</v>
      </c>
      <c r="BM115" s="182">
        <f t="shared" si="383"/>
        <v>0</v>
      </c>
      <c r="BN115" s="182">
        <f t="shared" si="383"/>
        <v>0</v>
      </c>
      <c r="BO115" s="182">
        <f t="shared" si="383"/>
        <v>0</v>
      </c>
      <c r="BP115" s="182">
        <f t="shared" si="383"/>
        <v>0</v>
      </c>
      <c r="BQ115" s="182">
        <f t="shared" si="383"/>
        <v>0</v>
      </c>
      <c r="BR115" s="21">
        <f t="shared" ref="BR115:CC115" si="384">$F115*BR51</f>
        <v>0</v>
      </c>
      <c r="BS115" s="20">
        <f t="shared" si="384"/>
        <v>0</v>
      </c>
      <c r="BT115" s="20">
        <f t="shared" si="384"/>
        <v>0</v>
      </c>
      <c r="BU115" s="20">
        <f t="shared" si="384"/>
        <v>0</v>
      </c>
      <c r="BV115" s="20">
        <f t="shared" si="384"/>
        <v>0</v>
      </c>
      <c r="BW115" s="20">
        <f t="shared" si="384"/>
        <v>0</v>
      </c>
      <c r="BX115" s="20">
        <f t="shared" si="384"/>
        <v>0</v>
      </c>
      <c r="BY115" s="20">
        <f t="shared" si="384"/>
        <v>0</v>
      </c>
      <c r="BZ115" s="20">
        <f t="shared" si="384"/>
        <v>0</v>
      </c>
      <c r="CA115" s="20">
        <f t="shared" si="384"/>
        <v>0</v>
      </c>
      <c r="CB115" s="20">
        <f t="shared" si="384"/>
        <v>0</v>
      </c>
      <c r="CC115" s="20">
        <f t="shared" si="384"/>
        <v>0</v>
      </c>
      <c r="CE115" s="19">
        <f t="shared" si="349"/>
        <v>0</v>
      </c>
      <c r="CF115" s="22">
        <f t="shared" si="350"/>
        <v>0</v>
      </c>
      <c r="CG115" s="111">
        <f t="shared" si="351"/>
        <v>0</v>
      </c>
      <c r="CH115" s="141">
        <f t="shared" si="352"/>
        <v>0</v>
      </c>
      <c r="CI115" s="172">
        <f t="shared" si="353"/>
        <v>0</v>
      </c>
      <c r="CJ115" s="19">
        <f t="shared" si="354"/>
        <v>0</v>
      </c>
    </row>
    <row r="116" spans="1:88" s="4" customFormat="1">
      <c r="A116" s="17"/>
      <c r="B116" s="30" t="str">
        <f t="shared" si="341"/>
        <v>Additional Position</v>
      </c>
      <c r="C116" s="223" t="s">
        <v>2</v>
      </c>
      <c r="D116" s="222">
        <v>0</v>
      </c>
      <c r="E116" s="29">
        <f t="shared" si="342"/>
        <v>0</v>
      </c>
      <c r="F116" s="29">
        <f t="shared" si="342"/>
        <v>0</v>
      </c>
      <c r="G116" s="29">
        <f t="shared" si="342"/>
        <v>0</v>
      </c>
      <c r="H116" s="29">
        <f t="shared" si="342"/>
        <v>0</v>
      </c>
      <c r="I116" s="29">
        <f t="shared" si="342"/>
        <v>0</v>
      </c>
      <c r="J116" s="21">
        <f t="shared" ref="J116:U116" si="385">$D116*J52</f>
        <v>0</v>
      </c>
      <c r="K116" s="20">
        <f t="shared" si="385"/>
        <v>0</v>
      </c>
      <c r="L116" s="20">
        <f t="shared" si="385"/>
        <v>0</v>
      </c>
      <c r="M116" s="20">
        <f t="shared" si="385"/>
        <v>0</v>
      </c>
      <c r="N116" s="20">
        <f t="shared" si="385"/>
        <v>0</v>
      </c>
      <c r="O116" s="20">
        <f t="shared" si="385"/>
        <v>0</v>
      </c>
      <c r="P116" s="20">
        <f t="shared" si="385"/>
        <v>0</v>
      </c>
      <c r="Q116" s="20">
        <f t="shared" si="385"/>
        <v>0</v>
      </c>
      <c r="R116" s="20">
        <f t="shared" si="385"/>
        <v>0</v>
      </c>
      <c r="S116" s="20">
        <f t="shared" si="385"/>
        <v>0</v>
      </c>
      <c r="T116" s="20">
        <f t="shared" si="385"/>
        <v>0</v>
      </c>
      <c r="U116" s="20">
        <f t="shared" si="385"/>
        <v>0</v>
      </c>
      <c r="V116" s="24">
        <f t="shared" ref="V116:AG116" si="386">$E116*V52</f>
        <v>0</v>
      </c>
      <c r="W116" s="23">
        <f t="shared" si="386"/>
        <v>0</v>
      </c>
      <c r="X116" s="23">
        <f t="shared" si="386"/>
        <v>0</v>
      </c>
      <c r="Y116" s="23">
        <f t="shared" si="386"/>
        <v>0</v>
      </c>
      <c r="Z116" s="23">
        <f t="shared" si="386"/>
        <v>0</v>
      </c>
      <c r="AA116" s="23">
        <f t="shared" si="386"/>
        <v>0</v>
      </c>
      <c r="AB116" s="23">
        <f t="shared" si="386"/>
        <v>0</v>
      </c>
      <c r="AC116" s="23">
        <f t="shared" si="386"/>
        <v>0</v>
      </c>
      <c r="AD116" s="23">
        <f t="shared" si="386"/>
        <v>0</v>
      </c>
      <c r="AE116" s="23">
        <f t="shared" si="386"/>
        <v>0</v>
      </c>
      <c r="AF116" s="23">
        <f t="shared" si="386"/>
        <v>0</v>
      </c>
      <c r="AG116" s="23">
        <f t="shared" si="386"/>
        <v>0</v>
      </c>
      <c r="AH116" s="120">
        <f t="shared" ref="AH116:AS116" si="387">$F116*AH52</f>
        <v>0</v>
      </c>
      <c r="AI116" s="121">
        <f t="shared" si="387"/>
        <v>0</v>
      </c>
      <c r="AJ116" s="121">
        <f t="shared" si="387"/>
        <v>0</v>
      </c>
      <c r="AK116" s="121">
        <f t="shared" si="387"/>
        <v>0</v>
      </c>
      <c r="AL116" s="121">
        <f t="shared" si="387"/>
        <v>0</v>
      </c>
      <c r="AM116" s="121">
        <f t="shared" si="387"/>
        <v>0</v>
      </c>
      <c r="AN116" s="121">
        <f t="shared" si="387"/>
        <v>0</v>
      </c>
      <c r="AO116" s="121">
        <f t="shared" si="387"/>
        <v>0</v>
      </c>
      <c r="AP116" s="121">
        <f t="shared" si="387"/>
        <v>0</v>
      </c>
      <c r="AQ116" s="121">
        <f t="shared" si="387"/>
        <v>0</v>
      </c>
      <c r="AR116" s="121">
        <f t="shared" si="387"/>
        <v>0</v>
      </c>
      <c r="AS116" s="121">
        <f t="shared" si="387"/>
        <v>0</v>
      </c>
      <c r="AT116" s="150">
        <f t="shared" ref="AT116:BE116" si="388">$F116*AT52</f>
        <v>0</v>
      </c>
      <c r="AU116" s="151">
        <f t="shared" si="388"/>
        <v>0</v>
      </c>
      <c r="AV116" s="151">
        <f t="shared" si="388"/>
        <v>0</v>
      </c>
      <c r="AW116" s="151">
        <f t="shared" si="388"/>
        <v>0</v>
      </c>
      <c r="AX116" s="151">
        <f t="shared" si="388"/>
        <v>0</v>
      </c>
      <c r="AY116" s="151">
        <f t="shared" si="388"/>
        <v>0</v>
      </c>
      <c r="AZ116" s="151">
        <f t="shared" si="388"/>
        <v>0</v>
      </c>
      <c r="BA116" s="151">
        <f t="shared" si="388"/>
        <v>0</v>
      </c>
      <c r="BB116" s="151">
        <f t="shared" si="388"/>
        <v>0</v>
      </c>
      <c r="BC116" s="151">
        <f t="shared" si="388"/>
        <v>0</v>
      </c>
      <c r="BD116" s="151">
        <f t="shared" si="388"/>
        <v>0</v>
      </c>
      <c r="BE116" s="151">
        <f t="shared" si="388"/>
        <v>0</v>
      </c>
      <c r="BF116" s="181">
        <f t="shared" ref="BF116:BQ116" si="389">$F116*BF52</f>
        <v>0</v>
      </c>
      <c r="BG116" s="182">
        <f t="shared" si="389"/>
        <v>0</v>
      </c>
      <c r="BH116" s="182">
        <f t="shared" si="389"/>
        <v>0</v>
      </c>
      <c r="BI116" s="182">
        <f t="shared" si="389"/>
        <v>0</v>
      </c>
      <c r="BJ116" s="182">
        <f t="shared" si="389"/>
        <v>0</v>
      </c>
      <c r="BK116" s="182">
        <f t="shared" si="389"/>
        <v>0</v>
      </c>
      <c r="BL116" s="182">
        <f t="shared" si="389"/>
        <v>0</v>
      </c>
      <c r="BM116" s="182">
        <f t="shared" si="389"/>
        <v>0</v>
      </c>
      <c r="BN116" s="182">
        <f t="shared" si="389"/>
        <v>0</v>
      </c>
      <c r="BO116" s="182">
        <f t="shared" si="389"/>
        <v>0</v>
      </c>
      <c r="BP116" s="182">
        <f t="shared" si="389"/>
        <v>0</v>
      </c>
      <c r="BQ116" s="182">
        <f t="shared" si="389"/>
        <v>0</v>
      </c>
      <c r="BR116" s="21">
        <f t="shared" ref="BR116:CC116" si="390">$F116*BR52</f>
        <v>0</v>
      </c>
      <c r="BS116" s="20">
        <f t="shared" si="390"/>
        <v>0</v>
      </c>
      <c r="BT116" s="20">
        <f t="shared" si="390"/>
        <v>0</v>
      </c>
      <c r="BU116" s="20">
        <f t="shared" si="390"/>
        <v>0</v>
      </c>
      <c r="BV116" s="20">
        <f t="shared" si="390"/>
        <v>0</v>
      </c>
      <c r="BW116" s="20">
        <f t="shared" si="390"/>
        <v>0</v>
      </c>
      <c r="BX116" s="20">
        <f t="shared" si="390"/>
        <v>0</v>
      </c>
      <c r="BY116" s="20">
        <f t="shared" si="390"/>
        <v>0</v>
      </c>
      <c r="BZ116" s="20">
        <f t="shared" si="390"/>
        <v>0</v>
      </c>
      <c r="CA116" s="20">
        <f t="shared" si="390"/>
        <v>0</v>
      </c>
      <c r="CB116" s="20">
        <f t="shared" si="390"/>
        <v>0</v>
      </c>
      <c r="CC116" s="20">
        <f t="shared" si="390"/>
        <v>0</v>
      </c>
      <c r="CE116" s="19">
        <f t="shared" si="349"/>
        <v>0</v>
      </c>
      <c r="CF116" s="22">
        <f t="shared" si="350"/>
        <v>0</v>
      </c>
      <c r="CG116" s="111">
        <f t="shared" si="351"/>
        <v>0</v>
      </c>
      <c r="CH116" s="141">
        <f t="shared" si="352"/>
        <v>0</v>
      </c>
      <c r="CI116" s="172">
        <f t="shared" si="353"/>
        <v>0</v>
      </c>
      <c r="CJ116" s="19">
        <f t="shared" si="354"/>
        <v>0</v>
      </c>
    </row>
    <row r="117" spans="1:88" s="4" customFormat="1">
      <c r="A117" s="17"/>
      <c r="B117" s="16" t="s">
        <v>134</v>
      </c>
      <c r="C117" s="221"/>
      <c r="D117" s="14"/>
      <c r="E117" s="28"/>
      <c r="F117" s="28"/>
      <c r="G117" s="28"/>
      <c r="H117" s="28"/>
      <c r="I117" s="28"/>
      <c r="J117" s="10">
        <f t="shared" ref="J117:U117" si="391">SUM(J110:J116)</f>
        <v>0</v>
      </c>
      <c r="K117" s="9">
        <f t="shared" si="391"/>
        <v>0</v>
      </c>
      <c r="L117" s="9">
        <f t="shared" si="391"/>
        <v>0</v>
      </c>
      <c r="M117" s="9">
        <f t="shared" si="391"/>
        <v>0</v>
      </c>
      <c r="N117" s="9">
        <f t="shared" si="391"/>
        <v>0</v>
      </c>
      <c r="O117" s="9">
        <f t="shared" si="391"/>
        <v>0</v>
      </c>
      <c r="P117" s="9">
        <f t="shared" si="391"/>
        <v>0</v>
      </c>
      <c r="Q117" s="9">
        <f t="shared" si="391"/>
        <v>0</v>
      </c>
      <c r="R117" s="9">
        <f t="shared" si="391"/>
        <v>0</v>
      </c>
      <c r="S117" s="9">
        <f t="shared" si="391"/>
        <v>0</v>
      </c>
      <c r="T117" s="9">
        <f t="shared" si="391"/>
        <v>0</v>
      </c>
      <c r="U117" s="9">
        <f t="shared" si="391"/>
        <v>0</v>
      </c>
      <c r="V117" s="13">
        <f t="shared" ref="V117:AG117" si="392">SUM(V110:V116)</f>
        <v>0</v>
      </c>
      <c r="W117" s="12">
        <f t="shared" si="392"/>
        <v>0</v>
      </c>
      <c r="X117" s="12">
        <f t="shared" si="392"/>
        <v>0</v>
      </c>
      <c r="Y117" s="12">
        <f t="shared" si="392"/>
        <v>0</v>
      </c>
      <c r="Z117" s="12">
        <f t="shared" si="392"/>
        <v>0</v>
      </c>
      <c r="AA117" s="12">
        <f t="shared" si="392"/>
        <v>0</v>
      </c>
      <c r="AB117" s="12">
        <f t="shared" si="392"/>
        <v>0</v>
      </c>
      <c r="AC117" s="12">
        <f t="shared" si="392"/>
        <v>0</v>
      </c>
      <c r="AD117" s="12">
        <f t="shared" si="392"/>
        <v>0</v>
      </c>
      <c r="AE117" s="12">
        <f t="shared" si="392"/>
        <v>0</v>
      </c>
      <c r="AF117" s="12">
        <f t="shared" si="392"/>
        <v>0</v>
      </c>
      <c r="AG117" s="12">
        <f t="shared" si="392"/>
        <v>0</v>
      </c>
      <c r="AH117" s="114">
        <f t="shared" ref="AH117:AS117" si="393">SUM(AH110:AH116)</f>
        <v>0</v>
      </c>
      <c r="AI117" s="115">
        <f t="shared" si="393"/>
        <v>0</v>
      </c>
      <c r="AJ117" s="115">
        <f t="shared" si="393"/>
        <v>0</v>
      </c>
      <c r="AK117" s="115">
        <f t="shared" si="393"/>
        <v>0</v>
      </c>
      <c r="AL117" s="115">
        <f t="shared" si="393"/>
        <v>0</v>
      </c>
      <c r="AM117" s="115">
        <f t="shared" si="393"/>
        <v>0</v>
      </c>
      <c r="AN117" s="115">
        <f t="shared" si="393"/>
        <v>0</v>
      </c>
      <c r="AO117" s="115">
        <f t="shared" si="393"/>
        <v>0</v>
      </c>
      <c r="AP117" s="115">
        <f t="shared" si="393"/>
        <v>0</v>
      </c>
      <c r="AQ117" s="115">
        <f t="shared" si="393"/>
        <v>0</v>
      </c>
      <c r="AR117" s="115">
        <f t="shared" si="393"/>
        <v>0</v>
      </c>
      <c r="AS117" s="131">
        <f t="shared" si="393"/>
        <v>0</v>
      </c>
      <c r="AT117" s="144">
        <f t="shared" ref="AT117:BE117" si="394">SUM(AT110:AT116)</f>
        <v>14230.080000000002</v>
      </c>
      <c r="AU117" s="145">
        <f t="shared" si="394"/>
        <v>14230.080000000002</v>
      </c>
      <c r="AV117" s="145">
        <f t="shared" si="394"/>
        <v>14230.080000000002</v>
      </c>
      <c r="AW117" s="145">
        <f t="shared" si="394"/>
        <v>14230.080000000002</v>
      </c>
      <c r="AX117" s="145">
        <f t="shared" si="394"/>
        <v>14230.080000000002</v>
      </c>
      <c r="AY117" s="145">
        <f t="shared" si="394"/>
        <v>14230.080000000002</v>
      </c>
      <c r="AZ117" s="145">
        <f t="shared" si="394"/>
        <v>14230.080000000002</v>
      </c>
      <c r="BA117" s="145">
        <f t="shared" si="394"/>
        <v>14230.080000000002</v>
      </c>
      <c r="BB117" s="145">
        <f t="shared" si="394"/>
        <v>14230.080000000002</v>
      </c>
      <c r="BC117" s="145">
        <f t="shared" si="394"/>
        <v>14230.080000000002</v>
      </c>
      <c r="BD117" s="145">
        <f t="shared" si="394"/>
        <v>14230.080000000002</v>
      </c>
      <c r="BE117" s="161">
        <f t="shared" si="394"/>
        <v>14230.080000000002</v>
      </c>
      <c r="BF117" s="175">
        <f t="shared" ref="BF117:BQ117" si="395">SUM(BF110:BF116)</f>
        <v>37791.360000000001</v>
      </c>
      <c r="BG117" s="176">
        <f t="shared" si="395"/>
        <v>37791.360000000001</v>
      </c>
      <c r="BH117" s="176">
        <f t="shared" si="395"/>
        <v>37791.360000000001</v>
      </c>
      <c r="BI117" s="176">
        <f t="shared" si="395"/>
        <v>37791.360000000001</v>
      </c>
      <c r="BJ117" s="176">
        <f t="shared" si="395"/>
        <v>37791.360000000001</v>
      </c>
      <c r="BK117" s="176">
        <f t="shared" si="395"/>
        <v>37791.360000000001</v>
      </c>
      <c r="BL117" s="176">
        <f t="shared" si="395"/>
        <v>37791.360000000001</v>
      </c>
      <c r="BM117" s="176">
        <f t="shared" si="395"/>
        <v>37791.360000000001</v>
      </c>
      <c r="BN117" s="176">
        <f t="shared" si="395"/>
        <v>37791.360000000001</v>
      </c>
      <c r="BO117" s="176">
        <f t="shared" si="395"/>
        <v>37791.360000000001</v>
      </c>
      <c r="BP117" s="176">
        <f t="shared" si="395"/>
        <v>37791.360000000001</v>
      </c>
      <c r="BQ117" s="189">
        <f t="shared" si="395"/>
        <v>37791.360000000001</v>
      </c>
      <c r="BR117" s="10">
        <f t="shared" ref="BR117:CC117" si="396">SUM(BR110:BR116)</f>
        <v>52021.440000000002</v>
      </c>
      <c r="BS117" s="9">
        <f t="shared" si="396"/>
        <v>52021.440000000002</v>
      </c>
      <c r="BT117" s="9">
        <f t="shared" si="396"/>
        <v>52021.440000000002</v>
      </c>
      <c r="BU117" s="9">
        <f t="shared" si="396"/>
        <v>52021.440000000002</v>
      </c>
      <c r="BV117" s="9">
        <f t="shared" si="396"/>
        <v>52021.440000000002</v>
      </c>
      <c r="BW117" s="9">
        <f t="shared" si="396"/>
        <v>52021.440000000002</v>
      </c>
      <c r="BX117" s="9">
        <f t="shared" si="396"/>
        <v>52021.440000000002</v>
      </c>
      <c r="BY117" s="9">
        <f t="shared" si="396"/>
        <v>52021.440000000002</v>
      </c>
      <c r="BZ117" s="9">
        <f t="shared" si="396"/>
        <v>52021.440000000002</v>
      </c>
      <c r="CA117" s="9">
        <f t="shared" si="396"/>
        <v>52021.440000000002</v>
      </c>
      <c r="CB117" s="9">
        <f t="shared" si="396"/>
        <v>52021.440000000002</v>
      </c>
      <c r="CC117" s="190">
        <f t="shared" si="396"/>
        <v>52021.440000000002</v>
      </c>
      <c r="CE117" s="8">
        <f t="shared" si="349"/>
        <v>0</v>
      </c>
      <c r="CF117" s="11">
        <f t="shared" si="350"/>
        <v>0</v>
      </c>
      <c r="CG117" s="131">
        <f t="shared" si="351"/>
        <v>0</v>
      </c>
      <c r="CH117" s="161">
        <f t="shared" si="352"/>
        <v>170760.96000000002</v>
      </c>
      <c r="CI117" s="189">
        <f t="shared" si="353"/>
        <v>453496.31999999989</v>
      </c>
      <c r="CJ117" s="190">
        <f t="shared" si="354"/>
        <v>624257.28000000003</v>
      </c>
    </row>
    <row r="118" spans="1:88" s="4" customFormat="1">
      <c r="A118" s="17"/>
      <c r="B118" s="37" t="s">
        <v>61</v>
      </c>
      <c r="C118" s="223"/>
      <c r="D118" s="25"/>
      <c r="E118" s="18"/>
      <c r="F118" s="18"/>
      <c r="G118" s="18"/>
      <c r="H118" s="18"/>
      <c r="I118" s="18"/>
      <c r="J118" s="33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6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107"/>
      <c r="AI118" s="108"/>
      <c r="AJ118" s="108"/>
      <c r="AK118" s="108"/>
      <c r="AL118" s="108"/>
      <c r="AM118" s="108"/>
      <c r="AN118" s="108"/>
      <c r="AO118" s="108"/>
      <c r="AP118" s="108"/>
      <c r="AQ118" s="108"/>
      <c r="AR118" s="108"/>
      <c r="AS118" s="108"/>
      <c r="AT118" s="136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67"/>
      <c r="BG118" s="168"/>
      <c r="BH118" s="168"/>
      <c r="BI118" s="168"/>
      <c r="BJ118" s="168"/>
      <c r="BK118" s="168"/>
      <c r="BL118" s="168"/>
      <c r="BM118" s="168"/>
      <c r="BN118" s="168"/>
      <c r="BO118" s="168"/>
      <c r="BP118" s="168"/>
      <c r="BQ118" s="168"/>
      <c r="BR118" s="33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E118" s="31"/>
      <c r="CF118" s="34"/>
      <c r="CG118" s="109"/>
      <c r="CH118" s="138"/>
      <c r="CI118" s="169"/>
      <c r="CJ118" s="31"/>
    </row>
    <row r="119" spans="1:88" s="4" customFormat="1">
      <c r="A119" s="17"/>
      <c r="B119" s="30" t="str">
        <f t="shared" ref="B119:B125" si="397">B55</f>
        <v>Additional Position</v>
      </c>
      <c r="C119" s="223" t="s">
        <v>2</v>
      </c>
      <c r="D119" s="222">
        <v>5000</v>
      </c>
      <c r="E119" s="29">
        <f t="shared" ref="E119:I125" si="398">(1+E$69)*D119</f>
        <v>5400</v>
      </c>
      <c r="F119" s="29">
        <f t="shared" si="398"/>
        <v>5832</v>
      </c>
      <c r="G119" s="29">
        <f t="shared" si="398"/>
        <v>6298.56</v>
      </c>
      <c r="H119" s="29">
        <f t="shared" si="398"/>
        <v>6802.4448000000011</v>
      </c>
      <c r="I119" s="29">
        <f>(1+I$69)*H119</f>
        <v>7346.6403840000021</v>
      </c>
      <c r="J119" s="21">
        <f t="shared" ref="J119:U119" si="399">$D119*J55</f>
        <v>0</v>
      </c>
      <c r="K119" s="20">
        <f t="shared" si="399"/>
        <v>0</v>
      </c>
      <c r="L119" s="20">
        <f t="shared" si="399"/>
        <v>0</v>
      </c>
      <c r="M119" s="20">
        <f t="shared" si="399"/>
        <v>0</v>
      </c>
      <c r="N119" s="20">
        <f t="shared" si="399"/>
        <v>0</v>
      </c>
      <c r="O119" s="20">
        <f t="shared" si="399"/>
        <v>0</v>
      </c>
      <c r="P119" s="20">
        <f t="shared" si="399"/>
        <v>0</v>
      </c>
      <c r="Q119" s="20">
        <f t="shared" si="399"/>
        <v>0</v>
      </c>
      <c r="R119" s="20">
        <f t="shared" si="399"/>
        <v>0</v>
      </c>
      <c r="S119" s="20">
        <f t="shared" si="399"/>
        <v>0</v>
      </c>
      <c r="T119" s="20">
        <f t="shared" si="399"/>
        <v>0</v>
      </c>
      <c r="U119" s="20">
        <f t="shared" si="399"/>
        <v>0</v>
      </c>
      <c r="V119" s="24">
        <f t="shared" ref="V119:AG119" si="400">$E119*V55</f>
        <v>0</v>
      </c>
      <c r="W119" s="23">
        <f t="shared" si="400"/>
        <v>0</v>
      </c>
      <c r="X119" s="23">
        <f t="shared" si="400"/>
        <v>0</v>
      </c>
      <c r="Y119" s="23">
        <f t="shared" si="400"/>
        <v>0</v>
      </c>
      <c r="Z119" s="23">
        <f t="shared" si="400"/>
        <v>0</v>
      </c>
      <c r="AA119" s="23">
        <f t="shared" si="400"/>
        <v>0</v>
      </c>
      <c r="AB119" s="23">
        <f t="shared" si="400"/>
        <v>0</v>
      </c>
      <c r="AC119" s="23">
        <f t="shared" si="400"/>
        <v>0</v>
      </c>
      <c r="AD119" s="23">
        <f t="shared" si="400"/>
        <v>0</v>
      </c>
      <c r="AE119" s="23">
        <f t="shared" si="400"/>
        <v>0</v>
      </c>
      <c r="AF119" s="23">
        <f t="shared" si="400"/>
        <v>0</v>
      </c>
      <c r="AG119" s="23">
        <f t="shared" si="400"/>
        <v>0</v>
      </c>
      <c r="AH119" s="120">
        <f t="shared" ref="AH119:AS119" si="401">$F119*AH55</f>
        <v>5832</v>
      </c>
      <c r="AI119" s="121">
        <f t="shared" si="401"/>
        <v>11664</v>
      </c>
      <c r="AJ119" s="121">
        <f t="shared" si="401"/>
        <v>17496</v>
      </c>
      <c r="AK119" s="121">
        <f t="shared" si="401"/>
        <v>23328</v>
      </c>
      <c r="AL119" s="121">
        <f t="shared" si="401"/>
        <v>29160</v>
      </c>
      <c r="AM119" s="121">
        <f t="shared" si="401"/>
        <v>34992</v>
      </c>
      <c r="AN119" s="121">
        <f t="shared" si="401"/>
        <v>40824</v>
      </c>
      <c r="AO119" s="121">
        <f t="shared" si="401"/>
        <v>40824</v>
      </c>
      <c r="AP119" s="121">
        <f t="shared" si="401"/>
        <v>40824</v>
      </c>
      <c r="AQ119" s="121">
        <f t="shared" si="401"/>
        <v>40824</v>
      </c>
      <c r="AR119" s="121">
        <f t="shared" si="401"/>
        <v>40824</v>
      </c>
      <c r="AS119" s="121">
        <f t="shared" si="401"/>
        <v>40824</v>
      </c>
      <c r="AT119" s="150">
        <f t="shared" ref="AT119:BE119" si="402">$F119*AT55</f>
        <v>0</v>
      </c>
      <c r="AU119" s="151">
        <f t="shared" si="402"/>
        <v>0</v>
      </c>
      <c r="AV119" s="151">
        <f t="shared" si="402"/>
        <v>0</v>
      </c>
      <c r="AW119" s="151">
        <f t="shared" si="402"/>
        <v>0</v>
      </c>
      <c r="AX119" s="151">
        <f t="shared" si="402"/>
        <v>0</v>
      </c>
      <c r="AY119" s="151">
        <f t="shared" si="402"/>
        <v>0</v>
      </c>
      <c r="AZ119" s="151">
        <f t="shared" si="402"/>
        <v>0</v>
      </c>
      <c r="BA119" s="151">
        <f t="shared" si="402"/>
        <v>0</v>
      </c>
      <c r="BB119" s="151">
        <f t="shared" si="402"/>
        <v>0</v>
      </c>
      <c r="BC119" s="151">
        <f t="shared" si="402"/>
        <v>0</v>
      </c>
      <c r="BD119" s="151">
        <f t="shared" si="402"/>
        <v>0</v>
      </c>
      <c r="BE119" s="151">
        <f t="shared" si="402"/>
        <v>0</v>
      </c>
      <c r="BF119" s="181">
        <f t="shared" ref="BF119:BQ119" si="403">$F119*BF55</f>
        <v>5832</v>
      </c>
      <c r="BG119" s="182">
        <f t="shared" si="403"/>
        <v>5832</v>
      </c>
      <c r="BH119" s="182">
        <f t="shared" si="403"/>
        <v>5832</v>
      </c>
      <c r="BI119" s="182">
        <f t="shared" si="403"/>
        <v>5832</v>
      </c>
      <c r="BJ119" s="182">
        <f t="shared" si="403"/>
        <v>5832</v>
      </c>
      <c r="BK119" s="182">
        <f t="shared" si="403"/>
        <v>5832</v>
      </c>
      <c r="BL119" s="182">
        <f t="shared" si="403"/>
        <v>5832</v>
      </c>
      <c r="BM119" s="182">
        <f t="shared" si="403"/>
        <v>5832</v>
      </c>
      <c r="BN119" s="182">
        <f t="shared" si="403"/>
        <v>5832</v>
      </c>
      <c r="BO119" s="182">
        <f t="shared" si="403"/>
        <v>5832</v>
      </c>
      <c r="BP119" s="182">
        <f t="shared" si="403"/>
        <v>5832</v>
      </c>
      <c r="BQ119" s="182">
        <f t="shared" si="403"/>
        <v>5832</v>
      </c>
      <c r="BR119" s="21">
        <f t="shared" ref="BR119:CC119" si="404">$F119*BR55</f>
        <v>0</v>
      </c>
      <c r="BS119" s="20">
        <f t="shared" si="404"/>
        <v>0</v>
      </c>
      <c r="BT119" s="20">
        <f t="shared" si="404"/>
        <v>0</v>
      </c>
      <c r="BU119" s="20">
        <f t="shared" si="404"/>
        <v>0</v>
      </c>
      <c r="BV119" s="20">
        <f t="shared" si="404"/>
        <v>0</v>
      </c>
      <c r="BW119" s="20">
        <f t="shared" si="404"/>
        <v>0</v>
      </c>
      <c r="BX119" s="20">
        <f t="shared" si="404"/>
        <v>0</v>
      </c>
      <c r="BY119" s="20">
        <f t="shared" si="404"/>
        <v>0</v>
      </c>
      <c r="BZ119" s="20">
        <f t="shared" si="404"/>
        <v>0</v>
      </c>
      <c r="CA119" s="20">
        <f t="shared" si="404"/>
        <v>0</v>
      </c>
      <c r="CB119" s="20">
        <f t="shared" si="404"/>
        <v>0</v>
      </c>
      <c r="CC119" s="20">
        <f t="shared" si="404"/>
        <v>0</v>
      </c>
      <c r="CE119" s="19">
        <f t="shared" ref="CE119:CE126" si="405">SUM(J119:U119)</f>
        <v>0</v>
      </c>
      <c r="CF119" s="22">
        <f t="shared" ref="CF119:CF126" si="406">SUM(V119:AG119)</f>
        <v>0</v>
      </c>
      <c r="CG119" s="111">
        <f t="shared" ref="CG119:CG126" si="407">SUM(AH119:AS119)</f>
        <v>367416</v>
      </c>
      <c r="CH119" s="141">
        <f t="shared" ref="CH119:CH126" si="408">SUM(AT119:BE119)</f>
        <v>0</v>
      </c>
      <c r="CI119" s="172">
        <f t="shared" ref="CI119:CI126" si="409">SUM(BF119:BQ119)</f>
        <v>69984</v>
      </c>
      <c r="CJ119" s="19">
        <f t="shared" ref="CJ119:CJ126" si="410">SUM(BR119:CC119)</f>
        <v>0</v>
      </c>
    </row>
    <row r="120" spans="1:88" s="4" customFormat="1">
      <c r="A120" s="17"/>
      <c r="B120" s="30" t="str">
        <f t="shared" si="397"/>
        <v>Additional Position</v>
      </c>
      <c r="C120" s="223" t="s">
        <v>2</v>
      </c>
      <c r="D120" s="222">
        <v>0</v>
      </c>
      <c r="E120" s="29">
        <f t="shared" si="398"/>
        <v>0</v>
      </c>
      <c r="F120" s="29">
        <f t="shared" si="398"/>
        <v>0</v>
      </c>
      <c r="G120" s="29">
        <f t="shared" si="398"/>
        <v>0</v>
      </c>
      <c r="H120" s="29">
        <f t="shared" si="398"/>
        <v>0</v>
      </c>
      <c r="I120" s="29">
        <f t="shared" si="398"/>
        <v>0</v>
      </c>
      <c r="J120" s="21">
        <f t="shared" ref="J120:U120" si="411">$D120*J56</f>
        <v>0</v>
      </c>
      <c r="K120" s="20">
        <f t="shared" si="411"/>
        <v>0</v>
      </c>
      <c r="L120" s="20">
        <f t="shared" si="411"/>
        <v>0</v>
      </c>
      <c r="M120" s="20">
        <f t="shared" si="411"/>
        <v>0</v>
      </c>
      <c r="N120" s="20">
        <f t="shared" si="411"/>
        <v>0</v>
      </c>
      <c r="O120" s="20">
        <f t="shared" si="411"/>
        <v>0</v>
      </c>
      <c r="P120" s="20">
        <f t="shared" si="411"/>
        <v>0</v>
      </c>
      <c r="Q120" s="20">
        <f t="shared" si="411"/>
        <v>0</v>
      </c>
      <c r="R120" s="20">
        <f t="shared" si="411"/>
        <v>0</v>
      </c>
      <c r="S120" s="20">
        <f t="shared" si="411"/>
        <v>0</v>
      </c>
      <c r="T120" s="20">
        <f t="shared" si="411"/>
        <v>0</v>
      </c>
      <c r="U120" s="20">
        <f t="shared" si="411"/>
        <v>0</v>
      </c>
      <c r="V120" s="24">
        <f t="shared" ref="V120:AG120" si="412">$E120*V56</f>
        <v>0</v>
      </c>
      <c r="W120" s="23">
        <f t="shared" si="412"/>
        <v>0</v>
      </c>
      <c r="X120" s="23">
        <f t="shared" si="412"/>
        <v>0</v>
      </c>
      <c r="Y120" s="23">
        <f t="shared" si="412"/>
        <v>0</v>
      </c>
      <c r="Z120" s="23">
        <f t="shared" si="412"/>
        <v>0</v>
      </c>
      <c r="AA120" s="23">
        <f t="shared" si="412"/>
        <v>0</v>
      </c>
      <c r="AB120" s="23">
        <f t="shared" si="412"/>
        <v>0</v>
      </c>
      <c r="AC120" s="23">
        <f t="shared" si="412"/>
        <v>0</v>
      </c>
      <c r="AD120" s="23">
        <f t="shared" si="412"/>
        <v>0</v>
      </c>
      <c r="AE120" s="23">
        <f t="shared" si="412"/>
        <v>0</v>
      </c>
      <c r="AF120" s="23">
        <f t="shared" si="412"/>
        <v>0</v>
      </c>
      <c r="AG120" s="23">
        <f t="shared" si="412"/>
        <v>0</v>
      </c>
      <c r="AH120" s="120">
        <f t="shared" ref="AH120:AS120" si="413">$F120*AH56</f>
        <v>0</v>
      </c>
      <c r="AI120" s="121">
        <f t="shared" si="413"/>
        <v>0</v>
      </c>
      <c r="AJ120" s="121">
        <f t="shared" si="413"/>
        <v>0</v>
      </c>
      <c r="AK120" s="121">
        <f t="shared" si="413"/>
        <v>0</v>
      </c>
      <c r="AL120" s="121">
        <f t="shared" si="413"/>
        <v>0</v>
      </c>
      <c r="AM120" s="121">
        <f t="shared" si="413"/>
        <v>0</v>
      </c>
      <c r="AN120" s="121">
        <f t="shared" si="413"/>
        <v>0</v>
      </c>
      <c r="AO120" s="121">
        <f t="shared" si="413"/>
        <v>0</v>
      </c>
      <c r="AP120" s="121">
        <f t="shared" si="413"/>
        <v>0</v>
      </c>
      <c r="AQ120" s="121">
        <f t="shared" si="413"/>
        <v>0</v>
      </c>
      <c r="AR120" s="121">
        <f t="shared" si="413"/>
        <v>0</v>
      </c>
      <c r="AS120" s="121">
        <f t="shared" si="413"/>
        <v>0</v>
      </c>
      <c r="AT120" s="150">
        <f t="shared" ref="AT120:BE120" si="414">$F120*AT56</f>
        <v>0</v>
      </c>
      <c r="AU120" s="151">
        <f t="shared" si="414"/>
        <v>0</v>
      </c>
      <c r="AV120" s="151">
        <f t="shared" si="414"/>
        <v>0</v>
      </c>
      <c r="AW120" s="151">
        <f t="shared" si="414"/>
        <v>0</v>
      </c>
      <c r="AX120" s="151">
        <f t="shared" si="414"/>
        <v>0</v>
      </c>
      <c r="AY120" s="151">
        <f t="shared" si="414"/>
        <v>0</v>
      </c>
      <c r="AZ120" s="151">
        <f t="shared" si="414"/>
        <v>0</v>
      </c>
      <c r="BA120" s="151">
        <f t="shared" si="414"/>
        <v>0</v>
      </c>
      <c r="BB120" s="151">
        <f t="shared" si="414"/>
        <v>0</v>
      </c>
      <c r="BC120" s="151">
        <f t="shared" si="414"/>
        <v>0</v>
      </c>
      <c r="BD120" s="151">
        <f t="shared" si="414"/>
        <v>0</v>
      </c>
      <c r="BE120" s="151">
        <f t="shared" si="414"/>
        <v>0</v>
      </c>
      <c r="BF120" s="181">
        <f t="shared" ref="BF120:BQ120" si="415">$F120*BF56</f>
        <v>0</v>
      </c>
      <c r="BG120" s="182">
        <f t="shared" si="415"/>
        <v>0</v>
      </c>
      <c r="BH120" s="182">
        <f t="shared" si="415"/>
        <v>0</v>
      </c>
      <c r="BI120" s="182">
        <f t="shared" si="415"/>
        <v>0</v>
      </c>
      <c r="BJ120" s="182">
        <f t="shared" si="415"/>
        <v>0</v>
      </c>
      <c r="BK120" s="182">
        <f t="shared" si="415"/>
        <v>0</v>
      </c>
      <c r="BL120" s="182">
        <f t="shared" si="415"/>
        <v>0</v>
      </c>
      <c r="BM120" s="182">
        <f t="shared" si="415"/>
        <v>0</v>
      </c>
      <c r="BN120" s="182">
        <f t="shared" si="415"/>
        <v>0</v>
      </c>
      <c r="BO120" s="182">
        <f t="shared" si="415"/>
        <v>0</v>
      </c>
      <c r="BP120" s="182">
        <f t="shared" si="415"/>
        <v>0</v>
      </c>
      <c r="BQ120" s="182">
        <f t="shared" si="415"/>
        <v>0</v>
      </c>
      <c r="BR120" s="21">
        <f t="shared" ref="BR120:CC120" si="416">$F120*BR56</f>
        <v>0</v>
      </c>
      <c r="BS120" s="20">
        <f t="shared" si="416"/>
        <v>0</v>
      </c>
      <c r="BT120" s="20">
        <f t="shared" si="416"/>
        <v>0</v>
      </c>
      <c r="BU120" s="20">
        <f t="shared" si="416"/>
        <v>0</v>
      </c>
      <c r="BV120" s="20">
        <f t="shared" si="416"/>
        <v>0</v>
      </c>
      <c r="BW120" s="20">
        <f t="shared" si="416"/>
        <v>0</v>
      </c>
      <c r="BX120" s="20">
        <f t="shared" si="416"/>
        <v>0</v>
      </c>
      <c r="BY120" s="20">
        <f t="shared" si="416"/>
        <v>0</v>
      </c>
      <c r="BZ120" s="20">
        <f t="shared" si="416"/>
        <v>0</v>
      </c>
      <c r="CA120" s="20">
        <f t="shared" si="416"/>
        <v>0</v>
      </c>
      <c r="CB120" s="20">
        <f t="shared" si="416"/>
        <v>0</v>
      </c>
      <c r="CC120" s="20">
        <f t="shared" si="416"/>
        <v>0</v>
      </c>
      <c r="CE120" s="19">
        <f t="shared" si="405"/>
        <v>0</v>
      </c>
      <c r="CF120" s="22">
        <f t="shared" si="406"/>
        <v>0</v>
      </c>
      <c r="CG120" s="111">
        <f t="shared" si="407"/>
        <v>0</v>
      </c>
      <c r="CH120" s="141">
        <f t="shared" si="408"/>
        <v>0</v>
      </c>
      <c r="CI120" s="172">
        <f t="shared" si="409"/>
        <v>0</v>
      </c>
      <c r="CJ120" s="19">
        <f t="shared" si="410"/>
        <v>0</v>
      </c>
    </row>
    <row r="121" spans="1:88" s="4" customFormat="1">
      <c r="A121" s="17"/>
      <c r="B121" s="30" t="str">
        <f t="shared" si="397"/>
        <v>Additional Position</v>
      </c>
      <c r="C121" s="223" t="s">
        <v>2</v>
      </c>
      <c r="D121" s="222">
        <v>0</v>
      </c>
      <c r="E121" s="29">
        <f t="shared" si="398"/>
        <v>0</v>
      </c>
      <c r="F121" s="29">
        <f t="shared" si="398"/>
        <v>0</v>
      </c>
      <c r="G121" s="29">
        <f t="shared" si="398"/>
        <v>0</v>
      </c>
      <c r="H121" s="29">
        <f t="shared" si="398"/>
        <v>0</v>
      </c>
      <c r="I121" s="29">
        <f t="shared" si="398"/>
        <v>0</v>
      </c>
      <c r="J121" s="21">
        <f t="shared" ref="J121:U121" si="417">$D121*J57</f>
        <v>0</v>
      </c>
      <c r="K121" s="20">
        <f t="shared" si="417"/>
        <v>0</v>
      </c>
      <c r="L121" s="20">
        <f t="shared" si="417"/>
        <v>0</v>
      </c>
      <c r="M121" s="20">
        <f t="shared" si="417"/>
        <v>0</v>
      </c>
      <c r="N121" s="20">
        <f t="shared" si="417"/>
        <v>0</v>
      </c>
      <c r="O121" s="20">
        <f t="shared" si="417"/>
        <v>0</v>
      </c>
      <c r="P121" s="20">
        <f t="shared" si="417"/>
        <v>0</v>
      </c>
      <c r="Q121" s="20">
        <f t="shared" si="417"/>
        <v>0</v>
      </c>
      <c r="R121" s="20">
        <f t="shared" si="417"/>
        <v>0</v>
      </c>
      <c r="S121" s="20">
        <f t="shared" si="417"/>
        <v>0</v>
      </c>
      <c r="T121" s="20">
        <f t="shared" si="417"/>
        <v>0</v>
      </c>
      <c r="U121" s="20">
        <f t="shared" si="417"/>
        <v>0</v>
      </c>
      <c r="V121" s="24">
        <f t="shared" ref="V121:AG121" si="418">$E121*V57</f>
        <v>0</v>
      </c>
      <c r="W121" s="23">
        <f t="shared" si="418"/>
        <v>0</v>
      </c>
      <c r="X121" s="23">
        <f t="shared" si="418"/>
        <v>0</v>
      </c>
      <c r="Y121" s="23">
        <f t="shared" si="418"/>
        <v>0</v>
      </c>
      <c r="Z121" s="23">
        <f t="shared" si="418"/>
        <v>0</v>
      </c>
      <c r="AA121" s="23">
        <f t="shared" si="418"/>
        <v>0</v>
      </c>
      <c r="AB121" s="23">
        <f t="shared" si="418"/>
        <v>0</v>
      </c>
      <c r="AC121" s="23">
        <f t="shared" si="418"/>
        <v>0</v>
      </c>
      <c r="AD121" s="23">
        <f t="shared" si="418"/>
        <v>0</v>
      </c>
      <c r="AE121" s="23">
        <f t="shared" si="418"/>
        <v>0</v>
      </c>
      <c r="AF121" s="23">
        <f t="shared" si="418"/>
        <v>0</v>
      </c>
      <c r="AG121" s="23">
        <f t="shared" si="418"/>
        <v>0</v>
      </c>
      <c r="AH121" s="120">
        <f t="shared" ref="AH121:AS121" si="419">$F121*AH57</f>
        <v>0</v>
      </c>
      <c r="AI121" s="121">
        <f t="shared" si="419"/>
        <v>0</v>
      </c>
      <c r="AJ121" s="121">
        <f t="shared" si="419"/>
        <v>0</v>
      </c>
      <c r="AK121" s="121">
        <f t="shared" si="419"/>
        <v>0</v>
      </c>
      <c r="AL121" s="121">
        <f t="shared" si="419"/>
        <v>0</v>
      </c>
      <c r="AM121" s="121">
        <f t="shared" si="419"/>
        <v>0</v>
      </c>
      <c r="AN121" s="121">
        <f t="shared" si="419"/>
        <v>0</v>
      </c>
      <c r="AO121" s="121">
        <f t="shared" si="419"/>
        <v>0</v>
      </c>
      <c r="AP121" s="121">
        <f t="shared" si="419"/>
        <v>0</v>
      </c>
      <c r="AQ121" s="121">
        <f t="shared" si="419"/>
        <v>0</v>
      </c>
      <c r="AR121" s="121">
        <f t="shared" si="419"/>
        <v>0</v>
      </c>
      <c r="AS121" s="121">
        <f t="shared" si="419"/>
        <v>0</v>
      </c>
      <c r="AT121" s="150">
        <f t="shared" ref="AT121:BE121" si="420">$F121*AT57</f>
        <v>0</v>
      </c>
      <c r="AU121" s="151">
        <f t="shared" si="420"/>
        <v>0</v>
      </c>
      <c r="AV121" s="151">
        <f t="shared" si="420"/>
        <v>0</v>
      </c>
      <c r="AW121" s="151">
        <f t="shared" si="420"/>
        <v>0</v>
      </c>
      <c r="AX121" s="151">
        <f t="shared" si="420"/>
        <v>0</v>
      </c>
      <c r="AY121" s="151">
        <f t="shared" si="420"/>
        <v>0</v>
      </c>
      <c r="AZ121" s="151">
        <f t="shared" si="420"/>
        <v>0</v>
      </c>
      <c r="BA121" s="151">
        <f t="shared" si="420"/>
        <v>0</v>
      </c>
      <c r="BB121" s="151">
        <f t="shared" si="420"/>
        <v>0</v>
      </c>
      <c r="BC121" s="151">
        <f t="shared" si="420"/>
        <v>0</v>
      </c>
      <c r="BD121" s="151">
        <f t="shared" si="420"/>
        <v>0</v>
      </c>
      <c r="BE121" s="151">
        <f t="shared" si="420"/>
        <v>0</v>
      </c>
      <c r="BF121" s="181">
        <f t="shared" ref="BF121:BQ121" si="421">$F121*BF57</f>
        <v>0</v>
      </c>
      <c r="BG121" s="182">
        <f t="shared" si="421"/>
        <v>0</v>
      </c>
      <c r="BH121" s="182">
        <f t="shared" si="421"/>
        <v>0</v>
      </c>
      <c r="BI121" s="182">
        <f t="shared" si="421"/>
        <v>0</v>
      </c>
      <c r="BJ121" s="182">
        <f t="shared" si="421"/>
        <v>0</v>
      </c>
      <c r="BK121" s="182">
        <f t="shared" si="421"/>
        <v>0</v>
      </c>
      <c r="BL121" s="182">
        <f t="shared" si="421"/>
        <v>0</v>
      </c>
      <c r="BM121" s="182">
        <f t="shared" si="421"/>
        <v>0</v>
      </c>
      <c r="BN121" s="182">
        <f t="shared" si="421"/>
        <v>0</v>
      </c>
      <c r="BO121" s="182">
        <f t="shared" si="421"/>
        <v>0</v>
      </c>
      <c r="BP121" s="182">
        <f t="shared" si="421"/>
        <v>0</v>
      </c>
      <c r="BQ121" s="182">
        <f t="shared" si="421"/>
        <v>0</v>
      </c>
      <c r="BR121" s="21">
        <f t="shared" ref="BR121:CC121" si="422">$F121*BR57</f>
        <v>0</v>
      </c>
      <c r="BS121" s="20">
        <f t="shared" si="422"/>
        <v>0</v>
      </c>
      <c r="BT121" s="20">
        <f t="shared" si="422"/>
        <v>0</v>
      </c>
      <c r="BU121" s="20">
        <f t="shared" si="422"/>
        <v>0</v>
      </c>
      <c r="BV121" s="20">
        <f t="shared" si="422"/>
        <v>0</v>
      </c>
      <c r="BW121" s="20">
        <f t="shared" si="422"/>
        <v>0</v>
      </c>
      <c r="BX121" s="20">
        <f t="shared" si="422"/>
        <v>0</v>
      </c>
      <c r="BY121" s="20">
        <f t="shared" si="422"/>
        <v>0</v>
      </c>
      <c r="BZ121" s="20">
        <f t="shared" si="422"/>
        <v>0</v>
      </c>
      <c r="CA121" s="20">
        <f t="shared" si="422"/>
        <v>0</v>
      </c>
      <c r="CB121" s="20">
        <f t="shared" si="422"/>
        <v>0</v>
      </c>
      <c r="CC121" s="20">
        <f t="shared" si="422"/>
        <v>0</v>
      </c>
      <c r="CE121" s="19">
        <f t="shared" si="405"/>
        <v>0</v>
      </c>
      <c r="CF121" s="22">
        <f t="shared" si="406"/>
        <v>0</v>
      </c>
      <c r="CG121" s="111">
        <f t="shared" si="407"/>
        <v>0</v>
      </c>
      <c r="CH121" s="141">
        <f t="shared" si="408"/>
        <v>0</v>
      </c>
      <c r="CI121" s="172">
        <f t="shared" si="409"/>
        <v>0</v>
      </c>
      <c r="CJ121" s="19">
        <f t="shared" si="410"/>
        <v>0</v>
      </c>
    </row>
    <row r="122" spans="1:88" s="4" customFormat="1">
      <c r="A122" s="17"/>
      <c r="B122" s="30" t="str">
        <f t="shared" si="397"/>
        <v>Additional Position</v>
      </c>
      <c r="C122" s="223" t="s">
        <v>2</v>
      </c>
      <c r="D122" s="222">
        <v>0</v>
      </c>
      <c r="E122" s="29">
        <f t="shared" si="398"/>
        <v>0</v>
      </c>
      <c r="F122" s="29">
        <f t="shared" si="398"/>
        <v>0</v>
      </c>
      <c r="G122" s="29">
        <f t="shared" si="398"/>
        <v>0</v>
      </c>
      <c r="H122" s="29">
        <f t="shared" si="398"/>
        <v>0</v>
      </c>
      <c r="I122" s="29">
        <f t="shared" si="398"/>
        <v>0</v>
      </c>
      <c r="J122" s="21">
        <f t="shared" ref="J122:U122" si="423">$D122*J58</f>
        <v>0</v>
      </c>
      <c r="K122" s="20">
        <f t="shared" si="423"/>
        <v>0</v>
      </c>
      <c r="L122" s="20">
        <f t="shared" si="423"/>
        <v>0</v>
      </c>
      <c r="M122" s="20">
        <f t="shared" si="423"/>
        <v>0</v>
      </c>
      <c r="N122" s="20">
        <f t="shared" si="423"/>
        <v>0</v>
      </c>
      <c r="O122" s="20">
        <f t="shared" si="423"/>
        <v>0</v>
      </c>
      <c r="P122" s="20">
        <f t="shared" si="423"/>
        <v>0</v>
      </c>
      <c r="Q122" s="20">
        <f t="shared" si="423"/>
        <v>0</v>
      </c>
      <c r="R122" s="20">
        <f t="shared" si="423"/>
        <v>0</v>
      </c>
      <c r="S122" s="20">
        <f t="shared" si="423"/>
        <v>0</v>
      </c>
      <c r="T122" s="20">
        <f t="shared" si="423"/>
        <v>0</v>
      </c>
      <c r="U122" s="20">
        <f t="shared" si="423"/>
        <v>0</v>
      </c>
      <c r="V122" s="24">
        <f t="shared" ref="V122:AG122" si="424">$E122*V58</f>
        <v>0</v>
      </c>
      <c r="W122" s="23">
        <f t="shared" si="424"/>
        <v>0</v>
      </c>
      <c r="X122" s="23">
        <f t="shared" si="424"/>
        <v>0</v>
      </c>
      <c r="Y122" s="23">
        <f t="shared" si="424"/>
        <v>0</v>
      </c>
      <c r="Z122" s="23">
        <f t="shared" si="424"/>
        <v>0</v>
      </c>
      <c r="AA122" s="23">
        <f t="shared" si="424"/>
        <v>0</v>
      </c>
      <c r="AB122" s="23">
        <f t="shared" si="424"/>
        <v>0</v>
      </c>
      <c r="AC122" s="23">
        <f t="shared" si="424"/>
        <v>0</v>
      </c>
      <c r="AD122" s="23">
        <f t="shared" si="424"/>
        <v>0</v>
      </c>
      <c r="AE122" s="23">
        <f t="shared" si="424"/>
        <v>0</v>
      </c>
      <c r="AF122" s="23">
        <f t="shared" si="424"/>
        <v>0</v>
      </c>
      <c r="AG122" s="23">
        <f t="shared" si="424"/>
        <v>0</v>
      </c>
      <c r="AH122" s="120">
        <f t="shared" ref="AH122:AS122" si="425">$F122*AH58</f>
        <v>0</v>
      </c>
      <c r="AI122" s="121">
        <f t="shared" si="425"/>
        <v>0</v>
      </c>
      <c r="AJ122" s="121">
        <f t="shared" si="425"/>
        <v>0</v>
      </c>
      <c r="AK122" s="121">
        <f t="shared" si="425"/>
        <v>0</v>
      </c>
      <c r="AL122" s="121">
        <f t="shared" si="425"/>
        <v>0</v>
      </c>
      <c r="AM122" s="121">
        <f t="shared" si="425"/>
        <v>0</v>
      </c>
      <c r="AN122" s="121">
        <f t="shared" si="425"/>
        <v>0</v>
      </c>
      <c r="AO122" s="121">
        <f t="shared" si="425"/>
        <v>0</v>
      </c>
      <c r="AP122" s="121">
        <f t="shared" si="425"/>
        <v>0</v>
      </c>
      <c r="AQ122" s="121">
        <f t="shared" si="425"/>
        <v>0</v>
      </c>
      <c r="AR122" s="121">
        <f t="shared" si="425"/>
        <v>0</v>
      </c>
      <c r="AS122" s="121">
        <f t="shared" si="425"/>
        <v>0</v>
      </c>
      <c r="AT122" s="150">
        <f t="shared" ref="AT122:BE122" si="426">$F122*AT58</f>
        <v>0</v>
      </c>
      <c r="AU122" s="151">
        <f t="shared" si="426"/>
        <v>0</v>
      </c>
      <c r="AV122" s="151">
        <f t="shared" si="426"/>
        <v>0</v>
      </c>
      <c r="AW122" s="151">
        <f t="shared" si="426"/>
        <v>0</v>
      </c>
      <c r="AX122" s="151">
        <f t="shared" si="426"/>
        <v>0</v>
      </c>
      <c r="AY122" s="151">
        <f t="shared" si="426"/>
        <v>0</v>
      </c>
      <c r="AZ122" s="151">
        <f t="shared" si="426"/>
        <v>0</v>
      </c>
      <c r="BA122" s="151">
        <f t="shared" si="426"/>
        <v>0</v>
      </c>
      <c r="BB122" s="151">
        <f t="shared" si="426"/>
        <v>0</v>
      </c>
      <c r="BC122" s="151">
        <f t="shared" si="426"/>
        <v>0</v>
      </c>
      <c r="BD122" s="151">
        <f t="shared" si="426"/>
        <v>0</v>
      </c>
      <c r="BE122" s="151">
        <f t="shared" si="426"/>
        <v>0</v>
      </c>
      <c r="BF122" s="181">
        <f t="shared" ref="BF122:BQ122" si="427">$F122*BF58</f>
        <v>0</v>
      </c>
      <c r="BG122" s="182">
        <f t="shared" si="427"/>
        <v>0</v>
      </c>
      <c r="BH122" s="182">
        <f t="shared" si="427"/>
        <v>0</v>
      </c>
      <c r="BI122" s="182">
        <f t="shared" si="427"/>
        <v>0</v>
      </c>
      <c r="BJ122" s="182">
        <f t="shared" si="427"/>
        <v>0</v>
      </c>
      <c r="BK122" s="182">
        <f t="shared" si="427"/>
        <v>0</v>
      </c>
      <c r="BL122" s="182">
        <f t="shared" si="427"/>
        <v>0</v>
      </c>
      <c r="BM122" s="182">
        <f t="shared" si="427"/>
        <v>0</v>
      </c>
      <c r="BN122" s="182">
        <f t="shared" si="427"/>
        <v>0</v>
      </c>
      <c r="BO122" s="182">
        <f t="shared" si="427"/>
        <v>0</v>
      </c>
      <c r="BP122" s="182">
        <f t="shared" si="427"/>
        <v>0</v>
      </c>
      <c r="BQ122" s="182">
        <f t="shared" si="427"/>
        <v>0</v>
      </c>
      <c r="BR122" s="21">
        <f t="shared" ref="BR122:CC122" si="428">$F122*BR58</f>
        <v>0</v>
      </c>
      <c r="BS122" s="20">
        <f t="shared" si="428"/>
        <v>0</v>
      </c>
      <c r="BT122" s="20">
        <f t="shared" si="428"/>
        <v>0</v>
      </c>
      <c r="BU122" s="20">
        <f t="shared" si="428"/>
        <v>0</v>
      </c>
      <c r="BV122" s="20">
        <f t="shared" si="428"/>
        <v>0</v>
      </c>
      <c r="BW122" s="20">
        <f t="shared" si="428"/>
        <v>0</v>
      </c>
      <c r="BX122" s="20">
        <f t="shared" si="428"/>
        <v>0</v>
      </c>
      <c r="BY122" s="20">
        <f t="shared" si="428"/>
        <v>0</v>
      </c>
      <c r="BZ122" s="20">
        <f t="shared" si="428"/>
        <v>0</v>
      </c>
      <c r="CA122" s="20">
        <f t="shared" si="428"/>
        <v>0</v>
      </c>
      <c r="CB122" s="20">
        <f t="shared" si="428"/>
        <v>0</v>
      </c>
      <c r="CC122" s="20">
        <f t="shared" si="428"/>
        <v>0</v>
      </c>
      <c r="CE122" s="19">
        <f t="shared" si="405"/>
        <v>0</v>
      </c>
      <c r="CF122" s="22">
        <f t="shared" si="406"/>
        <v>0</v>
      </c>
      <c r="CG122" s="111">
        <f t="shared" si="407"/>
        <v>0</v>
      </c>
      <c r="CH122" s="141">
        <f t="shared" si="408"/>
        <v>0</v>
      </c>
      <c r="CI122" s="172">
        <f t="shared" si="409"/>
        <v>0</v>
      </c>
      <c r="CJ122" s="19">
        <f t="shared" si="410"/>
        <v>0</v>
      </c>
    </row>
    <row r="123" spans="1:88" s="4" customFormat="1">
      <c r="A123" s="17"/>
      <c r="B123" s="30" t="str">
        <f t="shared" si="397"/>
        <v>Additional Position</v>
      </c>
      <c r="C123" s="223" t="s">
        <v>2</v>
      </c>
      <c r="D123" s="222">
        <v>0</v>
      </c>
      <c r="E123" s="29">
        <f t="shared" si="398"/>
        <v>0</v>
      </c>
      <c r="F123" s="29">
        <f t="shared" si="398"/>
        <v>0</v>
      </c>
      <c r="G123" s="29">
        <f t="shared" si="398"/>
        <v>0</v>
      </c>
      <c r="H123" s="29">
        <f t="shared" si="398"/>
        <v>0</v>
      </c>
      <c r="I123" s="29">
        <f t="shared" si="398"/>
        <v>0</v>
      </c>
      <c r="J123" s="21">
        <f t="shared" ref="J123:U123" si="429">$D123*J59</f>
        <v>0</v>
      </c>
      <c r="K123" s="20">
        <f t="shared" si="429"/>
        <v>0</v>
      </c>
      <c r="L123" s="20">
        <f t="shared" si="429"/>
        <v>0</v>
      </c>
      <c r="M123" s="20">
        <f t="shared" si="429"/>
        <v>0</v>
      </c>
      <c r="N123" s="20">
        <f t="shared" si="429"/>
        <v>0</v>
      </c>
      <c r="O123" s="20">
        <f t="shared" si="429"/>
        <v>0</v>
      </c>
      <c r="P123" s="20">
        <f t="shared" si="429"/>
        <v>0</v>
      </c>
      <c r="Q123" s="20">
        <f t="shared" si="429"/>
        <v>0</v>
      </c>
      <c r="R123" s="20">
        <f t="shared" si="429"/>
        <v>0</v>
      </c>
      <c r="S123" s="20">
        <f t="shared" si="429"/>
        <v>0</v>
      </c>
      <c r="T123" s="20">
        <f t="shared" si="429"/>
        <v>0</v>
      </c>
      <c r="U123" s="20">
        <f t="shared" si="429"/>
        <v>0</v>
      </c>
      <c r="V123" s="24">
        <f t="shared" ref="V123:AG123" si="430">$E123*V59</f>
        <v>0</v>
      </c>
      <c r="W123" s="23">
        <f t="shared" si="430"/>
        <v>0</v>
      </c>
      <c r="X123" s="23">
        <f t="shared" si="430"/>
        <v>0</v>
      </c>
      <c r="Y123" s="23">
        <f t="shared" si="430"/>
        <v>0</v>
      </c>
      <c r="Z123" s="23">
        <f t="shared" si="430"/>
        <v>0</v>
      </c>
      <c r="AA123" s="23">
        <f t="shared" si="430"/>
        <v>0</v>
      </c>
      <c r="AB123" s="23">
        <f t="shared" si="430"/>
        <v>0</v>
      </c>
      <c r="AC123" s="23">
        <f t="shared" si="430"/>
        <v>0</v>
      </c>
      <c r="AD123" s="23">
        <f t="shared" si="430"/>
        <v>0</v>
      </c>
      <c r="AE123" s="23">
        <f t="shared" si="430"/>
        <v>0</v>
      </c>
      <c r="AF123" s="23">
        <f t="shared" si="430"/>
        <v>0</v>
      </c>
      <c r="AG123" s="23">
        <f t="shared" si="430"/>
        <v>0</v>
      </c>
      <c r="AH123" s="120">
        <f t="shared" ref="AH123:AS123" si="431">$F123*AH59</f>
        <v>0</v>
      </c>
      <c r="AI123" s="121">
        <f t="shared" si="431"/>
        <v>0</v>
      </c>
      <c r="AJ123" s="121">
        <f t="shared" si="431"/>
        <v>0</v>
      </c>
      <c r="AK123" s="121">
        <f t="shared" si="431"/>
        <v>0</v>
      </c>
      <c r="AL123" s="121">
        <f t="shared" si="431"/>
        <v>0</v>
      </c>
      <c r="AM123" s="121">
        <f t="shared" si="431"/>
        <v>0</v>
      </c>
      <c r="AN123" s="121">
        <f t="shared" si="431"/>
        <v>0</v>
      </c>
      <c r="AO123" s="121">
        <f t="shared" si="431"/>
        <v>0</v>
      </c>
      <c r="AP123" s="121">
        <f t="shared" si="431"/>
        <v>0</v>
      </c>
      <c r="AQ123" s="121">
        <f t="shared" si="431"/>
        <v>0</v>
      </c>
      <c r="AR123" s="121">
        <f t="shared" si="431"/>
        <v>0</v>
      </c>
      <c r="AS123" s="121">
        <f t="shared" si="431"/>
        <v>0</v>
      </c>
      <c r="AT123" s="150">
        <f t="shared" ref="AT123:BE123" si="432">$F123*AT59</f>
        <v>0</v>
      </c>
      <c r="AU123" s="151">
        <f t="shared" si="432"/>
        <v>0</v>
      </c>
      <c r="AV123" s="151">
        <f t="shared" si="432"/>
        <v>0</v>
      </c>
      <c r="AW123" s="151">
        <f t="shared" si="432"/>
        <v>0</v>
      </c>
      <c r="AX123" s="151">
        <f t="shared" si="432"/>
        <v>0</v>
      </c>
      <c r="AY123" s="151">
        <f t="shared" si="432"/>
        <v>0</v>
      </c>
      <c r="AZ123" s="151">
        <f t="shared" si="432"/>
        <v>0</v>
      </c>
      <c r="BA123" s="151">
        <f t="shared" si="432"/>
        <v>0</v>
      </c>
      <c r="BB123" s="151">
        <f t="shared" si="432"/>
        <v>0</v>
      </c>
      <c r="BC123" s="151">
        <f t="shared" si="432"/>
        <v>0</v>
      </c>
      <c r="BD123" s="151">
        <f t="shared" si="432"/>
        <v>0</v>
      </c>
      <c r="BE123" s="151">
        <f t="shared" si="432"/>
        <v>0</v>
      </c>
      <c r="BF123" s="181">
        <f t="shared" ref="BF123:BQ123" si="433">$F123*BF59</f>
        <v>0</v>
      </c>
      <c r="BG123" s="182">
        <f t="shared" si="433"/>
        <v>0</v>
      </c>
      <c r="BH123" s="182">
        <f t="shared" si="433"/>
        <v>0</v>
      </c>
      <c r="BI123" s="182">
        <f t="shared" si="433"/>
        <v>0</v>
      </c>
      <c r="BJ123" s="182">
        <f t="shared" si="433"/>
        <v>0</v>
      </c>
      <c r="BK123" s="182">
        <f t="shared" si="433"/>
        <v>0</v>
      </c>
      <c r="BL123" s="182">
        <f t="shared" si="433"/>
        <v>0</v>
      </c>
      <c r="BM123" s="182">
        <f t="shared" si="433"/>
        <v>0</v>
      </c>
      <c r="BN123" s="182">
        <f t="shared" si="433"/>
        <v>0</v>
      </c>
      <c r="BO123" s="182">
        <f t="shared" si="433"/>
        <v>0</v>
      </c>
      <c r="BP123" s="182">
        <f t="shared" si="433"/>
        <v>0</v>
      </c>
      <c r="BQ123" s="182">
        <f t="shared" si="433"/>
        <v>0</v>
      </c>
      <c r="BR123" s="21">
        <f t="shared" ref="BR123:CC123" si="434">$F123*BR59</f>
        <v>0</v>
      </c>
      <c r="BS123" s="20">
        <f t="shared" si="434"/>
        <v>0</v>
      </c>
      <c r="BT123" s="20">
        <f t="shared" si="434"/>
        <v>0</v>
      </c>
      <c r="BU123" s="20">
        <f t="shared" si="434"/>
        <v>0</v>
      </c>
      <c r="BV123" s="20">
        <f t="shared" si="434"/>
        <v>0</v>
      </c>
      <c r="BW123" s="20">
        <f t="shared" si="434"/>
        <v>0</v>
      </c>
      <c r="BX123" s="20">
        <f t="shared" si="434"/>
        <v>0</v>
      </c>
      <c r="BY123" s="20">
        <f t="shared" si="434"/>
        <v>0</v>
      </c>
      <c r="BZ123" s="20">
        <f t="shared" si="434"/>
        <v>0</v>
      </c>
      <c r="CA123" s="20">
        <f t="shared" si="434"/>
        <v>0</v>
      </c>
      <c r="CB123" s="20">
        <f t="shared" si="434"/>
        <v>0</v>
      </c>
      <c r="CC123" s="20">
        <f t="shared" si="434"/>
        <v>0</v>
      </c>
      <c r="CE123" s="19">
        <f t="shared" si="405"/>
        <v>0</v>
      </c>
      <c r="CF123" s="22">
        <f t="shared" si="406"/>
        <v>0</v>
      </c>
      <c r="CG123" s="111">
        <f t="shared" si="407"/>
        <v>0</v>
      </c>
      <c r="CH123" s="141">
        <f t="shared" si="408"/>
        <v>0</v>
      </c>
      <c r="CI123" s="172">
        <f t="shared" si="409"/>
        <v>0</v>
      </c>
      <c r="CJ123" s="19">
        <f t="shared" si="410"/>
        <v>0</v>
      </c>
    </row>
    <row r="124" spans="1:88" s="4" customFormat="1">
      <c r="A124" s="17"/>
      <c r="B124" s="30" t="str">
        <f t="shared" si="397"/>
        <v>Additional Position</v>
      </c>
      <c r="C124" s="223" t="s">
        <v>2</v>
      </c>
      <c r="D124" s="222">
        <v>0</v>
      </c>
      <c r="E124" s="29">
        <f t="shared" si="398"/>
        <v>0</v>
      </c>
      <c r="F124" s="29">
        <f t="shared" si="398"/>
        <v>0</v>
      </c>
      <c r="G124" s="29">
        <f t="shared" si="398"/>
        <v>0</v>
      </c>
      <c r="H124" s="29">
        <f t="shared" si="398"/>
        <v>0</v>
      </c>
      <c r="I124" s="29">
        <f t="shared" si="398"/>
        <v>0</v>
      </c>
      <c r="J124" s="21">
        <f t="shared" ref="J124:U124" si="435">$D124*J60</f>
        <v>0</v>
      </c>
      <c r="K124" s="20">
        <f t="shared" si="435"/>
        <v>0</v>
      </c>
      <c r="L124" s="20">
        <f t="shared" si="435"/>
        <v>0</v>
      </c>
      <c r="M124" s="20">
        <f t="shared" si="435"/>
        <v>0</v>
      </c>
      <c r="N124" s="20">
        <f t="shared" si="435"/>
        <v>0</v>
      </c>
      <c r="O124" s="20">
        <f t="shared" si="435"/>
        <v>0</v>
      </c>
      <c r="P124" s="20">
        <f t="shared" si="435"/>
        <v>0</v>
      </c>
      <c r="Q124" s="20">
        <f t="shared" si="435"/>
        <v>0</v>
      </c>
      <c r="R124" s="20">
        <f t="shared" si="435"/>
        <v>0</v>
      </c>
      <c r="S124" s="20">
        <f t="shared" si="435"/>
        <v>0</v>
      </c>
      <c r="T124" s="20">
        <f t="shared" si="435"/>
        <v>0</v>
      </c>
      <c r="U124" s="20">
        <f t="shared" si="435"/>
        <v>0</v>
      </c>
      <c r="V124" s="24">
        <f t="shared" ref="V124:AG124" si="436">$E124*V60</f>
        <v>0</v>
      </c>
      <c r="W124" s="23">
        <f t="shared" si="436"/>
        <v>0</v>
      </c>
      <c r="X124" s="23">
        <f t="shared" si="436"/>
        <v>0</v>
      </c>
      <c r="Y124" s="23">
        <f t="shared" si="436"/>
        <v>0</v>
      </c>
      <c r="Z124" s="23">
        <f t="shared" si="436"/>
        <v>0</v>
      </c>
      <c r="AA124" s="23">
        <f t="shared" si="436"/>
        <v>0</v>
      </c>
      <c r="AB124" s="23">
        <f t="shared" si="436"/>
        <v>0</v>
      </c>
      <c r="AC124" s="23">
        <f t="shared" si="436"/>
        <v>0</v>
      </c>
      <c r="AD124" s="23">
        <f t="shared" si="436"/>
        <v>0</v>
      </c>
      <c r="AE124" s="23">
        <f t="shared" si="436"/>
        <v>0</v>
      </c>
      <c r="AF124" s="23">
        <f t="shared" si="436"/>
        <v>0</v>
      </c>
      <c r="AG124" s="23">
        <f t="shared" si="436"/>
        <v>0</v>
      </c>
      <c r="AH124" s="120">
        <f t="shared" ref="AH124:AS124" si="437">$F124*AH60</f>
        <v>0</v>
      </c>
      <c r="AI124" s="121">
        <f t="shared" si="437"/>
        <v>0</v>
      </c>
      <c r="AJ124" s="121">
        <f t="shared" si="437"/>
        <v>0</v>
      </c>
      <c r="AK124" s="121">
        <f t="shared" si="437"/>
        <v>0</v>
      </c>
      <c r="AL124" s="121">
        <f t="shared" si="437"/>
        <v>0</v>
      </c>
      <c r="AM124" s="121">
        <f t="shared" si="437"/>
        <v>0</v>
      </c>
      <c r="AN124" s="121">
        <f t="shared" si="437"/>
        <v>0</v>
      </c>
      <c r="AO124" s="121">
        <f t="shared" si="437"/>
        <v>0</v>
      </c>
      <c r="AP124" s="121">
        <f t="shared" si="437"/>
        <v>0</v>
      </c>
      <c r="AQ124" s="121">
        <f t="shared" si="437"/>
        <v>0</v>
      </c>
      <c r="AR124" s="121">
        <f t="shared" si="437"/>
        <v>0</v>
      </c>
      <c r="AS124" s="121">
        <f t="shared" si="437"/>
        <v>0</v>
      </c>
      <c r="AT124" s="150">
        <f t="shared" ref="AT124:BE124" si="438">$F124*AT60</f>
        <v>0</v>
      </c>
      <c r="AU124" s="151">
        <f t="shared" si="438"/>
        <v>0</v>
      </c>
      <c r="AV124" s="151">
        <f t="shared" si="438"/>
        <v>0</v>
      </c>
      <c r="AW124" s="151">
        <f t="shared" si="438"/>
        <v>0</v>
      </c>
      <c r="AX124" s="151">
        <f t="shared" si="438"/>
        <v>0</v>
      </c>
      <c r="AY124" s="151">
        <f t="shared" si="438"/>
        <v>0</v>
      </c>
      <c r="AZ124" s="151">
        <f t="shared" si="438"/>
        <v>0</v>
      </c>
      <c r="BA124" s="151">
        <f t="shared" si="438"/>
        <v>0</v>
      </c>
      <c r="BB124" s="151">
        <f t="shared" si="438"/>
        <v>0</v>
      </c>
      <c r="BC124" s="151">
        <f t="shared" si="438"/>
        <v>0</v>
      </c>
      <c r="BD124" s="151">
        <f t="shared" si="438"/>
        <v>0</v>
      </c>
      <c r="BE124" s="151">
        <f t="shared" si="438"/>
        <v>0</v>
      </c>
      <c r="BF124" s="181">
        <f t="shared" ref="BF124:BQ124" si="439">$F124*BF60</f>
        <v>0</v>
      </c>
      <c r="BG124" s="182">
        <f t="shared" si="439"/>
        <v>0</v>
      </c>
      <c r="BH124" s="182">
        <f t="shared" si="439"/>
        <v>0</v>
      </c>
      <c r="BI124" s="182">
        <f t="shared" si="439"/>
        <v>0</v>
      </c>
      <c r="BJ124" s="182">
        <f t="shared" si="439"/>
        <v>0</v>
      </c>
      <c r="BK124" s="182">
        <f t="shared" si="439"/>
        <v>0</v>
      </c>
      <c r="BL124" s="182">
        <f t="shared" si="439"/>
        <v>0</v>
      </c>
      <c r="BM124" s="182">
        <f t="shared" si="439"/>
        <v>0</v>
      </c>
      <c r="BN124" s="182">
        <f t="shared" si="439"/>
        <v>0</v>
      </c>
      <c r="BO124" s="182">
        <f t="shared" si="439"/>
        <v>0</v>
      </c>
      <c r="BP124" s="182">
        <f t="shared" si="439"/>
        <v>0</v>
      </c>
      <c r="BQ124" s="182">
        <f t="shared" si="439"/>
        <v>0</v>
      </c>
      <c r="BR124" s="21">
        <f t="shared" ref="BR124:CC124" si="440">$F124*BR60</f>
        <v>0</v>
      </c>
      <c r="BS124" s="20">
        <f t="shared" si="440"/>
        <v>0</v>
      </c>
      <c r="BT124" s="20">
        <f t="shared" si="440"/>
        <v>0</v>
      </c>
      <c r="BU124" s="20">
        <f t="shared" si="440"/>
        <v>0</v>
      </c>
      <c r="BV124" s="20">
        <f t="shared" si="440"/>
        <v>0</v>
      </c>
      <c r="BW124" s="20">
        <f t="shared" si="440"/>
        <v>0</v>
      </c>
      <c r="BX124" s="20">
        <f t="shared" si="440"/>
        <v>0</v>
      </c>
      <c r="BY124" s="20">
        <f t="shared" si="440"/>
        <v>0</v>
      </c>
      <c r="BZ124" s="20">
        <f t="shared" si="440"/>
        <v>0</v>
      </c>
      <c r="CA124" s="20">
        <f t="shared" si="440"/>
        <v>0</v>
      </c>
      <c r="CB124" s="20">
        <f t="shared" si="440"/>
        <v>0</v>
      </c>
      <c r="CC124" s="20">
        <f t="shared" si="440"/>
        <v>0</v>
      </c>
      <c r="CE124" s="19">
        <f t="shared" si="405"/>
        <v>0</v>
      </c>
      <c r="CF124" s="22">
        <f t="shared" si="406"/>
        <v>0</v>
      </c>
      <c r="CG124" s="111">
        <f t="shared" si="407"/>
        <v>0</v>
      </c>
      <c r="CH124" s="141">
        <f t="shared" si="408"/>
        <v>0</v>
      </c>
      <c r="CI124" s="172">
        <f t="shared" si="409"/>
        <v>0</v>
      </c>
      <c r="CJ124" s="19">
        <f t="shared" si="410"/>
        <v>0</v>
      </c>
    </row>
    <row r="125" spans="1:88" s="4" customFormat="1">
      <c r="A125" s="17"/>
      <c r="B125" s="30" t="str">
        <f t="shared" si="397"/>
        <v>Additional Position</v>
      </c>
      <c r="C125" s="225" t="s">
        <v>2</v>
      </c>
      <c r="D125" s="222">
        <v>0</v>
      </c>
      <c r="E125" s="29">
        <f t="shared" si="398"/>
        <v>0</v>
      </c>
      <c r="F125" s="29">
        <f t="shared" si="398"/>
        <v>0</v>
      </c>
      <c r="G125" s="29">
        <f t="shared" si="398"/>
        <v>0</v>
      </c>
      <c r="H125" s="29">
        <f t="shared" si="398"/>
        <v>0</v>
      </c>
      <c r="I125" s="29">
        <f t="shared" si="398"/>
        <v>0</v>
      </c>
      <c r="J125" s="21">
        <f t="shared" ref="J125:U125" si="441">$D125*J61</f>
        <v>0</v>
      </c>
      <c r="K125" s="20">
        <f t="shared" si="441"/>
        <v>0</v>
      </c>
      <c r="L125" s="20">
        <f t="shared" si="441"/>
        <v>0</v>
      </c>
      <c r="M125" s="20">
        <f t="shared" si="441"/>
        <v>0</v>
      </c>
      <c r="N125" s="20">
        <f t="shared" si="441"/>
        <v>0</v>
      </c>
      <c r="O125" s="20">
        <f t="shared" si="441"/>
        <v>0</v>
      </c>
      <c r="P125" s="20">
        <f t="shared" si="441"/>
        <v>0</v>
      </c>
      <c r="Q125" s="20">
        <f t="shared" si="441"/>
        <v>0</v>
      </c>
      <c r="R125" s="20">
        <f t="shared" si="441"/>
        <v>0</v>
      </c>
      <c r="S125" s="20">
        <f t="shared" si="441"/>
        <v>0</v>
      </c>
      <c r="T125" s="20">
        <f t="shared" si="441"/>
        <v>0</v>
      </c>
      <c r="U125" s="20">
        <f t="shared" si="441"/>
        <v>0</v>
      </c>
      <c r="V125" s="24">
        <f t="shared" ref="V125:AG125" si="442">$E125*V61</f>
        <v>0</v>
      </c>
      <c r="W125" s="23">
        <f t="shared" si="442"/>
        <v>0</v>
      </c>
      <c r="X125" s="23">
        <f t="shared" si="442"/>
        <v>0</v>
      </c>
      <c r="Y125" s="23">
        <f t="shared" si="442"/>
        <v>0</v>
      </c>
      <c r="Z125" s="23">
        <f t="shared" si="442"/>
        <v>0</v>
      </c>
      <c r="AA125" s="23">
        <f t="shared" si="442"/>
        <v>0</v>
      </c>
      <c r="AB125" s="23">
        <f t="shared" si="442"/>
        <v>0</v>
      </c>
      <c r="AC125" s="23">
        <f t="shared" si="442"/>
        <v>0</v>
      </c>
      <c r="AD125" s="23">
        <f t="shared" si="442"/>
        <v>0</v>
      </c>
      <c r="AE125" s="23">
        <f t="shared" si="442"/>
        <v>0</v>
      </c>
      <c r="AF125" s="23">
        <f t="shared" si="442"/>
        <v>0</v>
      </c>
      <c r="AG125" s="23">
        <f t="shared" si="442"/>
        <v>0</v>
      </c>
      <c r="AH125" s="120">
        <f t="shared" ref="AH125:AS125" si="443">$F125*AH61</f>
        <v>0</v>
      </c>
      <c r="AI125" s="121">
        <f t="shared" si="443"/>
        <v>0</v>
      </c>
      <c r="AJ125" s="121">
        <f t="shared" si="443"/>
        <v>0</v>
      </c>
      <c r="AK125" s="121">
        <f t="shared" si="443"/>
        <v>0</v>
      </c>
      <c r="AL125" s="121">
        <f t="shared" si="443"/>
        <v>0</v>
      </c>
      <c r="AM125" s="121">
        <f t="shared" si="443"/>
        <v>0</v>
      </c>
      <c r="AN125" s="121">
        <f t="shared" si="443"/>
        <v>0</v>
      </c>
      <c r="AO125" s="121">
        <f t="shared" si="443"/>
        <v>0</v>
      </c>
      <c r="AP125" s="121">
        <f t="shared" si="443"/>
        <v>0</v>
      </c>
      <c r="AQ125" s="121">
        <f t="shared" si="443"/>
        <v>0</v>
      </c>
      <c r="AR125" s="121">
        <f t="shared" si="443"/>
        <v>0</v>
      </c>
      <c r="AS125" s="121">
        <f t="shared" si="443"/>
        <v>0</v>
      </c>
      <c r="AT125" s="150">
        <f t="shared" ref="AT125:BE125" si="444">$F125*AT61</f>
        <v>0</v>
      </c>
      <c r="AU125" s="151">
        <f t="shared" si="444"/>
        <v>0</v>
      </c>
      <c r="AV125" s="151">
        <f t="shared" si="444"/>
        <v>0</v>
      </c>
      <c r="AW125" s="151">
        <f t="shared" si="444"/>
        <v>0</v>
      </c>
      <c r="AX125" s="151">
        <f t="shared" si="444"/>
        <v>0</v>
      </c>
      <c r="AY125" s="151">
        <f t="shared" si="444"/>
        <v>0</v>
      </c>
      <c r="AZ125" s="151">
        <f t="shared" si="444"/>
        <v>0</v>
      </c>
      <c r="BA125" s="151">
        <f t="shared" si="444"/>
        <v>0</v>
      </c>
      <c r="BB125" s="151">
        <f t="shared" si="444"/>
        <v>0</v>
      </c>
      <c r="BC125" s="151">
        <f t="shared" si="444"/>
        <v>0</v>
      </c>
      <c r="BD125" s="151">
        <f t="shared" si="444"/>
        <v>0</v>
      </c>
      <c r="BE125" s="151">
        <f t="shared" si="444"/>
        <v>0</v>
      </c>
      <c r="BF125" s="181">
        <f t="shared" ref="BF125:BQ125" si="445">$F125*BF61</f>
        <v>0</v>
      </c>
      <c r="BG125" s="182">
        <f t="shared" si="445"/>
        <v>0</v>
      </c>
      <c r="BH125" s="182">
        <f t="shared" si="445"/>
        <v>0</v>
      </c>
      <c r="BI125" s="182">
        <f t="shared" si="445"/>
        <v>0</v>
      </c>
      <c r="BJ125" s="182">
        <f t="shared" si="445"/>
        <v>0</v>
      </c>
      <c r="BK125" s="182">
        <f t="shared" si="445"/>
        <v>0</v>
      </c>
      <c r="BL125" s="182">
        <f t="shared" si="445"/>
        <v>0</v>
      </c>
      <c r="BM125" s="182">
        <f t="shared" si="445"/>
        <v>0</v>
      </c>
      <c r="BN125" s="182">
        <f t="shared" si="445"/>
        <v>0</v>
      </c>
      <c r="BO125" s="182">
        <f t="shared" si="445"/>
        <v>0</v>
      </c>
      <c r="BP125" s="182">
        <f t="shared" si="445"/>
        <v>0</v>
      </c>
      <c r="BQ125" s="182">
        <f t="shared" si="445"/>
        <v>0</v>
      </c>
      <c r="BR125" s="21">
        <f t="shared" ref="BR125:CC125" si="446">$F125*BR61</f>
        <v>0</v>
      </c>
      <c r="BS125" s="20">
        <f t="shared" si="446"/>
        <v>0</v>
      </c>
      <c r="BT125" s="20">
        <f t="shared" si="446"/>
        <v>0</v>
      </c>
      <c r="BU125" s="20">
        <f t="shared" si="446"/>
        <v>0</v>
      </c>
      <c r="BV125" s="20">
        <f t="shared" si="446"/>
        <v>0</v>
      </c>
      <c r="BW125" s="20">
        <f t="shared" si="446"/>
        <v>0</v>
      </c>
      <c r="BX125" s="20">
        <f t="shared" si="446"/>
        <v>0</v>
      </c>
      <c r="BY125" s="20">
        <f t="shared" si="446"/>
        <v>0</v>
      </c>
      <c r="BZ125" s="20">
        <f t="shared" si="446"/>
        <v>0</v>
      </c>
      <c r="CA125" s="20">
        <f t="shared" si="446"/>
        <v>0</v>
      </c>
      <c r="CB125" s="20">
        <f t="shared" si="446"/>
        <v>0</v>
      </c>
      <c r="CC125" s="20">
        <f t="shared" si="446"/>
        <v>0</v>
      </c>
      <c r="CE125" s="19">
        <f t="shared" si="405"/>
        <v>0</v>
      </c>
      <c r="CF125" s="22">
        <f t="shared" si="406"/>
        <v>0</v>
      </c>
      <c r="CG125" s="111">
        <f t="shared" si="407"/>
        <v>0</v>
      </c>
      <c r="CH125" s="141">
        <f t="shared" si="408"/>
        <v>0</v>
      </c>
      <c r="CI125" s="172">
        <f t="shared" si="409"/>
        <v>0</v>
      </c>
      <c r="CJ125" s="19">
        <f t="shared" si="410"/>
        <v>0</v>
      </c>
    </row>
    <row r="126" spans="1:88" s="4" customFormat="1">
      <c r="A126" s="17"/>
      <c r="B126" s="16" t="s">
        <v>62</v>
      </c>
      <c r="C126" s="15"/>
      <c r="D126" s="14"/>
      <c r="E126" s="28"/>
      <c r="F126" s="28"/>
      <c r="G126" s="28"/>
      <c r="H126" s="28"/>
      <c r="I126" s="28"/>
      <c r="J126" s="10">
        <f t="shared" ref="J126:U126" si="447">SUM(J119:J125)</f>
        <v>0</v>
      </c>
      <c r="K126" s="9">
        <f t="shared" si="447"/>
        <v>0</v>
      </c>
      <c r="L126" s="9">
        <f t="shared" si="447"/>
        <v>0</v>
      </c>
      <c r="M126" s="9">
        <f t="shared" si="447"/>
        <v>0</v>
      </c>
      <c r="N126" s="9">
        <f t="shared" si="447"/>
        <v>0</v>
      </c>
      <c r="O126" s="9">
        <f t="shared" si="447"/>
        <v>0</v>
      </c>
      <c r="P126" s="9">
        <f t="shared" si="447"/>
        <v>0</v>
      </c>
      <c r="Q126" s="9">
        <f t="shared" si="447"/>
        <v>0</v>
      </c>
      <c r="R126" s="9">
        <f t="shared" si="447"/>
        <v>0</v>
      </c>
      <c r="S126" s="9">
        <f t="shared" si="447"/>
        <v>0</v>
      </c>
      <c r="T126" s="9">
        <f t="shared" si="447"/>
        <v>0</v>
      </c>
      <c r="U126" s="9">
        <f t="shared" si="447"/>
        <v>0</v>
      </c>
      <c r="V126" s="13">
        <f t="shared" ref="V126:AG126" si="448">SUM(V119:V125)</f>
        <v>0</v>
      </c>
      <c r="W126" s="12">
        <f t="shared" si="448"/>
        <v>0</v>
      </c>
      <c r="X126" s="12">
        <f t="shared" si="448"/>
        <v>0</v>
      </c>
      <c r="Y126" s="12">
        <f t="shared" si="448"/>
        <v>0</v>
      </c>
      <c r="Z126" s="12">
        <f t="shared" si="448"/>
        <v>0</v>
      </c>
      <c r="AA126" s="12">
        <f t="shared" si="448"/>
        <v>0</v>
      </c>
      <c r="AB126" s="12">
        <f t="shared" si="448"/>
        <v>0</v>
      </c>
      <c r="AC126" s="12">
        <f t="shared" si="448"/>
        <v>0</v>
      </c>
      <c r="AD126" s="12">
        <f t="shared" si="448"/>
        <v>0</v>
      </c>
      <c r="AE126" s="12">
        <f t="shared" si="448"/>
        <v>0</v>
      </c>
      <c r="AF126" s="12">
        <f t="shared" si="448"/>
        <v>0</v>
      </c>
      <c r="AG126" s="12">
        <f t="shared" si="448"/>
        <v>0</v>
      </c>
      <c r="AH126" s="114">
        <f t="shared" ref="AH126:AS126" si="449">SUM(AH119:AH125)</f>
        <v>5832</v>
      </c>
      <c r="AI126" s="115">
        <f t="shared" si="449"/>
        <v>11664</v>
      </c>
      <c r="AJ126" s="115">
        <f t="shared" si="449"/>
        <v>17496</v>
      </c>
      <c r="AK126" s="115">
        <f t="shared" si="449"/>
        <v>23328</v>
      </c>
      <c r="AL126" s="115">
        <f t="shared" si="449"/>
        <v>29160</v>
      </c>
      <c r="AM126" s="115">
        <f t="shared" si="449"/>
        <v>34992</v>
      </c>
      <c r="AN126" s="115">
        <f t="shared" si="449"/>
        <v>40824</v>
      </c>
      <c r="AO126" s="115">
        <f t="shared" si="449"/>
        <v>40824</v>
      </c>
      <c r="AP126" s="115">
        <f t="shared" si="449"/>
        <v>40824</v>
      </c>
      <c r="AQ126" s="115">
        <f t="shared" si="449"/>
        <v>40824</v>
      </c>
      <c r="AR126" s="115">
        <f t="shared" si="449"/>
        <v>40824</v>
      </c>
      <c r="AS126" s="131">
        <f t="shared" si="449"/>
        <v>40824</v>
      </c>
      <c r="AT126" s="144">
        <f t="shared" ref="AT126:BE126" si="450">SUM(AT119:AT125)</f>
        <v>0</v>
      </c>
      <c r="AU126" s="145">
        <f t="shared" si="450"/>
        <v>0</v>
      </c>
      <c r="AV126" s="145">
        <f t="shared" si="450"/>
        <v>0</v>
      </c>
      <c r="AW126" s="145">
        <f t="shared" si="450"/>
        <v>0</v>
      </c>
      <c r="AX126" s="145">
        <f t="shared" si="450"/>
        <v>0</v>
      </c>
      <c r="AY126" s="145">
        <f t="shared" si="450"/>
        <v>0</v>
      </c>
      <c r="AZ126" s="145">
        <f t="shared" si="450"/>
        <v>0</v>
      </c>
      <c r="BA126" s="145">
        <f t="shared" si="450"/>
        <v>0</v>
      </c>
      <c r="BB126" s="145">
        <f t="shared" si="450"/>
        <v>0</v>
      </c>
      <c r="BC126" s="145">
        <f t="shared" si="450"/>
        <v>0</v>
      </c>
      <c r="BD126" s="145">
        <f t="shared" si="450"/>
        <v>0</v>
      </c>
      <c r="BE126" s="161">
        <f t="shared" si="450"/>
        <v>0</v>
      </c>
      <c r="BF126" s="175">
        <f t="shared" ref="BF126:BQ126" si="451">SUM(BF119:BF125)</f>
        <v>5832</v>
      </c>
      <c r="BG126" s="176">
        <f t="shared" si="451"/>
        <v>5832</v>
      </c>
      <c r="BH126" s="176">
        <f t="shared" si="451"/>
        <v>5832</v>
      </c>
      <c r="BI126" s="176">
        <f t="shared" si="451"/>
        <v>5832</v>
      </c>
      <c r="BJ126" s="176">
        <f t="shared" si="451"/>
        <v>5832</v>
      </c>
      <c r="BK126" s="176">
        <f t="shared" si="451"/>
        <v>5832</v>
      </c>
      <c r="BL126" s="176">
        <f t="shared" si="451"/>
        <v>5832</v>
      </c>
      <c r="BM126" s="176">
        <f t="shared" si="451"/>
        <v>5832</v>
      </c>
      <c r="BN126" s="176">
        <f t="shared" si="451"/>
        <v>5832</v>
      </c>
      <c r="BO126" s="176">
        <f t="shared" si="451"/>
        <v>5832</v>
      </c>
      <c r="BP126" s="176">
        <f t="shared" si="451"/>
        <v>5832</v>
      </c>
      <c r="BQ126" s="189">
        <f t="shared" si="451"/>
        <v>5832</v>
      </c>
      <c r="BR126" s="10">
        <f t="shared" ref="BR126:CC126" si="452">SUM(BR119:BR125)</f>
        <v>0</v>
      </c>
      <c r="BS126" s="9">
        <f t="shared" si="452"/>
        <v>0</v>
      </c>
      <c r="BT126" s="9">
        <f t="shared" si="452"/>
        <v>0</v>
      </c>
      <c r="BU126" s="9">
        <f t="shared" si="452"/>
        <v>0</v>
      </c>
      <c r="BV126" s="9">
        <f t="shared" si="452"/>
        <v>0</v>
      </c>
      <c r="BW126" s="9">
        <f t="shared" si="452"/>
        <v>0</v>
      </c>
      <c r="BX126" s="9">
        <f t="shared" si="452"/>
        <v>0</v>
      </c>
      <c r="BY126" s="9">
        <f t="shared" si="452"/>
        <v>0</v>
      </c>
      <c r="BZ126" s="9">
        <f t="shared" si="452"/>
        <v>0</v>
      </c>
      <c r="CA126" s="9">
        <f t="shared" si="452"/>
        <v>0</v>
      </c>
      <c r="CB126" s="9">
        <f t="shared" si="452"/>
        <v>0</v>
      </c>
      <c r="CC126" s="190">
        <f t="shared" si="452"/>
        <v>0</v>
      </c>
      <c r="CE126" s="8">
        <f t="shared" si="405"/>
        <v>0</v>
      </c>
      <c r="CF126" s="11">
        <f t="shared" si="406"/>
        <v>0</v>
      </c>
      <c r="CG126" s="131">
        <f t="shared" si="407"/>
        <v>367416</v>
      </c>
      <c r="CH126" s="161">
        <f t="shared" si="408"/>
        <v>0</v>
      </c>
      <c r="CI126" s="189">
        <f t="shared" si="409"/>
        <v>69984</v>
      </c>
      <c r="CJ126" s="190">
        <f t="shared" si="410"/>
        <v>0</v>
      </c>
    </row>
    <row r="127" spans="1:88" s="4" customFormat="1">
      <c r="A127" s="17"/>
      <c r="B127" s="27"/>
      <c r="C127" s="26"/>
      <c r="D127" s="25"/>
      <c r="E127" s="18"/>
      <c r="F127" s="18"/>
      <c r="G127" s="18"/>
      <c r="H127" s="18"/>
      <c r="I127" s="18"/>
      <c r="J127" s="21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4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120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50"/>
      <c r="AU127" s="151"/>
      <c r="AV127" s="151"/>
      <c r="AW127" s="151"/>
      <c r="AX127" s="151"/>
      <c r="AY127" s="151"/>
      <c r="AZ127" s="151"/>
      <c r="BA127" s="151"/>
      <c r="BB127" s="151"/>
      <c r="BC127" s="151"/>
      <c r="BD127" s="151"/>
      <c r="BE127" s="151"/>
      <c r="BF127" s="181"/>
      <c r="BG127" s="182"/>
      <c r="BH127" s="182"/>
      <c r="BI127" s="182"/>
      <c r="BJ127" s="182"/>
      <c r="BK127" s="182"/>
      <c r="BL127" s="182"/>
      <c r="BM127" s="182"/>
      <c r="BN127" s="182"/>
      <c r="BO127" s="182"/>
      <c r="BP127" s="182"/>
      <c r="BQ127" s="182"/>
      <c r="BR127" s="21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E127" s="19"/>
      <c r="CF127" s="22"/>
      <c r="CG127" s="111"/>
      <c r="CH127" s="141"/>
      <c r="CI127" s="172"/>
      <c r="CJ127" s="19"/>
    </row>
    <row r="128" spans="1:88" s="4" customFormat="1">
      <c r="A128" s="17"/>
      <c r="B128" s="16" t="s">
        <v>1</v>
      </c>
      <c r="C128" s="15"/>
      <c r="D128" s="14"/>
      <c r="E128" s="7"/>
      <c r="F128" s="7"/>
      <c r="G128" s="7"/>
      <c r="H128" s="7"/>
      <c r="I128" s="7"/>
      <c r="J128" s="10">
        <f t="shared" ref="J128:P128" si="453">J77+J88+J98+J117+J126+J108</f>
        <v>0</v>
      </c>
      <c r="K128" s="9">
        <f t="shared" si="453"/>
        <v>0</v>
      </c>
      <c r="L128" s="9">
        <f t="shared" si="453"/>
        <v>0</v>
      </c>
      <c r="M128" s="9">
        <f t="shared" si="453"/>
        <v>0</v>
      </c>
      <c r="N128" s="9">
        <f t="shared" si="453"/>
        <v>0</v>
      </c>
      <c r="O128" s="9">
        <f t="shared" si="453"/>
        <v>0</v>
      </c>
      <c r="P128" s="9">
        <f t="shared" si="453"/>
        <v>0</v>
      </c>
      <c r="Q128" s="9">
        <f>Q77+Q88+Q98+Q117+Q126+Q108</f>
        <v>77500</v>
      </c>
      <c r="R128" s="9">
        <f t="shared" ref="R128:U128" si="454">R77+R88+R98+R117+R126+R108</f>
        <v>89167</v>
      </c>
      <c r="S128" s="9">
        <f t="shared" si="454"/>
        <v>117501</v>
      </c>
      <c r="T128" s="9">
        <f t="shared" si="454"/>
        <v>144168</v>
      </c>
      <c r="U128" s="190">
        <f t="shared" si="454"/>
        <v>172502</v>
      </c>
      <c r="V128" s="13">
        <f t="shared" ref="V128:AB128" si="455">V77+V88+V98+V117+V126+V108</f>
        <v>217262.52000000002</v>
      </c>
      <c r="W128" s="12">
        <f t="shared" si="455"/>
        <v>225362.52000000002</v>
      </c>
      <c r="X128" s="12">
        <f t="shared" si="455"/>
        <v>250111.8</v>
      </c>
      <c r="Y128" s="12">
        <f t="shared" si="455"/>
        <v>262712.16000000003</v>
      </c>
      <c r="Z128" s="12">
        <f t="shared" si="455"/>
        <v>283412.52</v>
      </c>
      <c r="AA128" s="12">
        <f t="shared" si="455"/>
        <v>283412.52</v>
      </c>
      <c r="AB128" s="12">
        <f t="shared" si="455"/>
        <v>301412.88</v>
      </c>
      <c r="AC128" s="12">
        <f>AC77+AC88+AC98+AC117+AC126+AC108</f>
        <v>305732.88</v>
      </c>
      <c r="AD128" s="12">
        <f t="shared" ref="AD128:AG128" si="456">AD77+AD88+AD98+AD117+AD126+AD108</f>
        <v>314732.52</v>
      </c>
      <c r="AE128" s="12">
        <f t="shared" si="456"/>
        <v>314732.52</v>
      </c>
      <c r="AF128" s="12">
        <f t="shared" si="456"/>
        <v>314732.52</v>
      </c>
      <c r="AG128" s="198">
        <f t="shared" si="456"/>
        <v>314732.52</v>
      </c>
      <c r="AH128" s="114">
        <f t="shared" ref="AH128:AN128" si="457">AH77+AH88+AH98+AH117+AH126+AH108</f>
        <v>345743.12160000007</v>
      </c>
      <c r="AI128" s="115">
        <f t="shared" si="457"/>
        <v>351575.12160000007</v>
      </c>
      <c r="AJ128" s="115">
        <f t="shared" si="457"/>
        <v>391426.34400000004</v>
      </c>
      <c r="AK128" s="115">
        <f t="shared" si="457"/>
        <v>397258.34400000004</v>
      </c>
      <c r="AL128" s="115">
        <f t="shared" si="457"/>
        <v>403090.34400000004</v>
      </c>
      <c r="AM128" s="115">
        <f t="shared" si="457"/>
        <v>408922.34400000004</v>
      </c>
      <c r="AN128" s="115">
        <f t="shared" si="457"/>
        <v>414754.34400000004</v>
      </c>
      <c r="AO128" s="115">
        <f>AO77+AO88+AO98+AO117+AO126+AO108</f>
        <v>414754.34400000004</v>
      </c>
      <c r="AP128" s="115">
        <f t="shared" ref="AP128:AS128" si="458">AP77+AP88+AP98+AP117+AP126+AP108</f>
        <v>414754.34400000004</v>
      </c>
      <c r="AQ128" s="115">
        <f t="shared" si="458"/>
        <v>419419.94400000002</v>
      </c>
      <c r="AR128" s="115">
        <f t="shared" si="458"/>
        <v>419419.94400000002</v>
      </c>
      <c r="AS128" s="131">
        <f t="shared" si="458"/>
        <v>419419.94400000002</v>
      </c>
      <c r="AT128" s="144">
        <f t="shared" ref="AT128:AZ128" si="459">AT77+AT88+AT98+AT117+AT126+AT108</f>
        <v>429180.37920000002</v>
      </c>
      <c r="AU128" s="145">
        <f t="shared" si="459"/>
        <v>429180.37920000002</v>
      </c>
      <c r="AV128" s="145">
        <f t="shared" si="459"/>
        <v>429180.37920000002</v>
      </c>
      <c r="AW128" s="145">
        <f t="shared" si="459"/>
        <v>442788.76800000004</v>
      </c>
      <c r="AX128" s="145">
        <f t="shared" si="459"/>
        <v>442788.76800000004</v>
      </c>
      <c r="AY128" s="145">
        <f t="shared" si="459"/>
        <v>465145.15680000006</v>
      </c>
      <c r="AZ128" s="145">
        <f t="shared" si="459"/>
        <v>484585.54560000007</v>
      </c>
      <c r="BA128" s="145">
        <f>BA77+BA88+BA98+BA117+BA126+BA108</f>
        <v>484585.54560000007</v>
      </c>
      <c r="BB128" s="145">
        <f t="shared" ref="BB128:BE128" si="460">BB77+BB88+BB98+BB117+BB126+BB108</f>
        <v>484585.54560000007</v>
      </c>
      <c r="BC128" s="145">
        <f t="shared" si="460"/>
        <v>506941.93440000003</v>
      </c>
      <c r="BD128" s="145">
        <f t="shared" si="460"/>
        <v>506941.93440000003</v>
      </c>
      <c r="BE128" s="161">
        <f t="shared" si="460"/>
        <v>506941.93440000003</v>
      </c>
      <c r="BF128" s="175">
        <f t="shared" ref="BF128:BL128" si="461">BF77+BF88+BF98+BF117+BF126+BF108</f>
        <v>609430.00319999992</v>
      </c>
      <c r="BG128" s="176">
        <f t="shared" si="461"/>
        <v>609430.00319999992</v>
      </c>
      <c r="BH128" s="176">
        <f t="shared" si="461"/>
        <v>609430.00319999992</v>
      </c>
      <c r="BI128" s="176">
        <f t="shared" si="461"/>
        <v>609430.00319999992</v>
      </c>
      <c r="BJ128" s="176">
        <f t="shared" si="461"/>
        <v>609430.00319999992</v>
      </c>
      <c r="BK128" s="176">
        <f t="shared" si="461"/>
        <v>609430.00319999992</v>
      </c>
      <c r="BL128" s="176">
        <f t="shared" si="461"/>
        <v>651226.78080000007</v>
      </c>
      <c r="BM128" s="176">
        <f>BM77+BM88+BM98+BM117+BM126+BM108</f>
        <v>651226.78080000007</v>
      </c>
      <c r="BN128" s="176">
        <f t="shared" ref="BN128:BQ128" si="462">BN77+BN88+BN98+BN117+BN126+BN108</f>
        <v>651226.78080000007</v>
      </c>
      <c r="BO128" s="176">
        <f t="shared" si="462"/>
        <v>651226.78080000007</v>
      </c>
      <c r="BP128" s="176">
        <f t="shared" si="462"/>
        <v>659974.78080000007</v>
      </c>
      <c r="BQ128" s="189">
        <f t="shared" si="462"/>
        <v>659974.78080000007</v>
      </c>
      <c r="BR128" s="10">
        <f t="shared" ref="BR128:BX128" si="463">BR77+BR88+BR98+BR117+BR126+BR108</f>
        <v>750895.66080000007</v>
      </c>
      <c r="BS128" s="9">
        <f t="shared" si="463"/>
        <v>750895.66080000007</v>
      </c>
      <c r="BT128" s="9">
        <f t="shared" si="463"/>
        <v>750895.66080000007</v>
      </c>
      <c r="BU128" s="9">
        <f t="shared" si="463"/>
        <v>759643.66080000007</v>
      </c>
      <c r="BV128" s="9">
        <f t="shared" si="463"/>
        <v>759643.66080000007</v>
      </c>
      <c r="BW128" s="9">
        <f t="shared" si="463"/>
        <v>759643.66080000007</v>
      </c>
      <c r="BX128" s="9">
        <f t="shared" si="463"/>
        <v>806300.82720000006</v>
      </c>
      <c r="BY128" s="9">
        <f>BY77+BY88+BY98+BY117+BY126+BY108</f>
        <v>823796.82720000006</v>
      </c>
      <c r="BZ128" s="9">
        <f t="shared" ref="BZ128:CC128" si="464">BZ77+BZ88+BZ98+BZ117+BZ126+BZ108</f>
        <v>823796.82720000006</v>
      </c>
      <c r="CA128" s="9">
        <f t="shared" si="464"/>
        <v>823796.82720000006</v>
      </c>
      <c r="CB128" s="9">
        <f t="shared" si="464"/>
        <v>823796.82720000006</v>
      </c>
      <c r="CC128" s="190">
        <f t="shared" si="464"/>
        <v>823796.82720000006</v>
      </c>
      <c r="CE128" s="8">
        <f>SUM(J128:U128)</f>
        <v>600838</v>
      </c>
      <c r="CF128" s="11">
        <f>SUM(V128:AG128)</f>
        <v>3388349.88</v>
      </c>
      <c r="CG128" s="116">
        <f>SUM(AH128:AS128)</f>
        <v>4800538.4832000006</v>
      </c>
      <c r="CH128" s="146">
        <f>SUM(AT128:BE128)</f>
        <v>5612846.2703999989</v>
      </c>
      <c r="CI128" s="177">
        <f>SUM(BF128:BQ128)</f>
        <v>7581436.703999999</v>
      </c>
      <c r="CJ128" s="8">
        <f>SUM(BR128:CC128)</f>
        <v>9456902.9279999994</v>
      </c>
    </row>
    <row r="129" spans="1:88" s="4" customFormat="1">
      <c r="A129" s="5"/>
      <c r="B129" s="6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E129" s="5"/>
      <c r="CF129" s="5"/>
      <c r="CG129" s="5"/>
      <c r="CH129" s="5"/>
      <c r="CI129" s="5"/>
      <c r="CJ129" s="5"/>
    </row>
  </sheetData>
  <mergeCells count="2">
    <mergeCell ref="E2:I2"/>
    <mergeCell ref="CE2:CJ2"/>
  </mergeCells>
  <pageMargins left="0.75" right="0.75" top="1" bottom="1" header="0.5" footer="0.5"/>
  <pageSetup orientation="portrait" horizontalDpi="4294967292" verticalDpi="4294967292"/>
  <ignoredErrors>
    <ignoredError sqref="D3:I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A1:G31"/>
  <sheetViews>
    <sheetView workbookViewId="0">
      <selection activeCell="L15" sqref="L15"/>
    </sheetView>
  </sheetViews>
  <sheetFormatPr baseColWidth="10" defaultColWidth="8.83203125" defaultRowHeight="15"/>
  <cols>
    <col min="1" max="1" width="33.5" style="207" customWidth="1"/>
    <col min="2" max="4" width="11.1640625" style="207" customWidth="1"/>
    <col min="5" max="5" width="12" style="207" customWidth="1"/>
    <col min="6" max="6" width="11.1640625" style="207" customWidth="1"/>
    <col min="7" max="7" width="12" style="207" customWidth="1"/>
    <col min="8" max="16384" width="8.83203125" style="207"/>
  </cols>
  <sheetData>
    <row r="1" spans="1:7" ht="18">
      <c r="A1" s="275" t="s">
        <v>146</v>
      </c>
      <c r="B1" s="276"/>
      <c r="C1" s="276"/>
      <c r="D1" s="276"/>
      <c r="E1" s="276"/>
      <c r="F1" s="276"/>
      <c r="G1" s="276"/>
    </row>
    <row r="2" spans="1:7" ht="18">
      <c r="A2" s="275" t="s">
        <v>130</v>
      </c>
      <c r="B2" s="276"/>
      <c r="C2" s="276"/>
      <c r="D2" s="276"/>
      <c r="E2" s="276"/>
      <c r="F2" s="276"/>
      <c r="G2" s="276"/>
    </row>
    <row r="3" spans="1:7">
      <c r="A3" s="277" t="s">
        <v>138</v>
      </c>
      <c r="B3" s="276"/>
      <c r="C3" s="276"/>
      <c r="D3" s="276"/>
      <c r="E3" s="276"/>
      <c r="F3" s="276"/>
      <c r="G3" s="276"/>
    </row>
    <row r="5" spans="1:7">
      <c r="A5" s="206"/>
      <c r="B5" s="205" t="s">
        <v>110</v>
      </c>
      <c r="C5" s="205" t="s">
        <v>109</v>
      </c>
      <c r="D5" s="205" t="s">
        <v>108</v>
      </c>
      <c r="E5" s="205" t="s">
        <v>107</v>
      </c>
      <c r="F5" s="205" t="s">
        <v>106</v>
      </c>
      <c r="G5" s="205" t="s">
        <v>139</v>
      </c>
    </row>
    <row r="6" spans="1:7">
      <c r="A6" s="202" t="s">
        <v>129</v>
      </c>
      <c r="B6" s="201"/>
      <c r="C6" s="201"/>
      <c r="D6" s="201"/>
      <c r="E6" s="201"/>
      <c r="F6" s="201"/>
      <c r="G6" s="201"/>
    </row>
    <row r="7" spans="1:7">
      <c r="A7" s="202" t="s">
        <v>128</v>
      </c>
      <c r="B7" s="201"/>
      <c r="C7" s="201"/>
      <c r="D7" s="201"/>
      <c r="E7" s="201"/>
      <c r="F7" s="201"/>
      <c r="G7" s="203">
        <f>((((B7)+(C7))+(D7))+(E7))+(F7)</f>
        <v>0</v>
      </c>
    </row>
    <row r="8" spans="1:7">
      <c r="A8" s="202" t="s">
        <v>26</v>
      </c>
      <c r="B8" s="201"/>
      <c r="C8" s="201"/>
      <c r="D8" s="201"/>
      <c r="E8" s="201"/>
      <c r="F8" s="201"/>
      <c r="G8" s="201"/>
    </row>
    <row r="9" spans="1:7">
      <c r="A9" s="202" t="s">
        <v>127</v>
      </c>
      <c r="B9" s="204"/>
      <c r="C9" s="204"/>
      <c r="D9" s="204"/>
      <c r="E9" s="204"/>
      <c r="F9" s="204"/>
      <c r="G9" s="204">
        <f>((((B9)+(C9))+(D9))+(E9))+(F9)</f>
        <v>0</v>
      </c>
    </row>
    <row r="10" spans="1:7">
      <c r="A10" s="202" t="s">
        <v>126</v>
      </c>
      <c r="B10" s="203">
        <f>B9</f>
        <v>0</v>
      </c>
      <c r="C10" s="203">
        <f>C9</f>
        <v>0</v>
      </c>
      <c r="D10" s="203">
        <f>D9</f>
        <v>0</v>
      </c>
      <c r="E10" s="203">
        <f>E9</f>
        <v>0</v>
      </c>
      <c r="F10" s="203">
        <f>F9</f>
        <v>0</v>
      </c>
      <c r="G10" s="203">
        <f>((((B10)+(C10))+(D10))+(E10))+(F10)</f>
        <v>0</v>
      </c>
    </row>
    <row r="11" spans="1:7">
      <c r="A11" s="202" t="s">
        <v>27</v>
      </c>
      <c r="B11" s="203">
        <f>(B7)-(B10)</f>
        <v>0</v>
      </c>
      <c r="C11" s="203">
        <f>(C7)-(C10)</f>
        <v>0</v>
      </c>
      <c r="D11" s="203">
        <f>(D7)-(D10)</f>
        <v>0</v>
      </c>
      <c r="E11" s="203">
        <f>(E7)-(E10)</f>
        <v>0</v>
      </c>
      <c r="F11" s="203">
        <f>(F7)-(F10)</f>
        <v>0</v>
      </c>
      <c r="G11" s="203">
        <f>((((B11)+(C11))+(D11))+(E11))+(F11)</f>
        <v>0</v>
      </c>
    </row>
    <row r="12" spans="1:7">
      <c r="A12" s="202" t="s">
        <v>125</v>
      </c>
      <c r="B12" s="201"/>
      <c r="C12" s="201"/>
      <c r="D12" s="201"/>
      <c r="E12" s="201"/>
      <c r="F12" s="201"/>
      <c r="G12" s="201"/>
    </row>
    <row r="13" spans="1:7">
      <c r="A13" s="202" t="s">
        <v>124</v>
      </c>
      <c r="B13" s="204"/>
      <c r="C13" s="204"/>
      <c r="D13" s="201"/>
      <c r="E13" s="204"/>
      <c r="F13" s="201"/>
      <c r="G13" s="204">
        <f t="shared" ref="G13:G21" si="0">((((B13)+(C13))+(D13))+(E13))+(F13)</f>
        <v>0</v>
      </c>
    </row>
    <row r="14" spans="1:7">
      <c r="A14" s="202" t="s">
        <v>123</v>
      </c>
      <c r="B14" s="204"/>
      <c r="C14" s="204"/>
      <c r="D14" s="204"/>
      <c r="E14" s="204"/>
      <c r="F14" s="204"/>
      <c r="G14" s="204">
        <f t="shared" si="0"/>
        <v>0</v>
      </c>
    </row>
    <row r="15" spans="1:7">
      <c r="A15" s="202" t="s">
        <v>122</v>
      </c>
      <c r="B15" s="204"/>
      <c r="C15" s="204"/>
      <c r="D15" s="204"/>
      <c r="E15" s="204"/>
      <c r="F15" s="204"/>
      <c r="G15" s="204">
        <f t="shared" si="0"/>
        <v>0</v>
      </c>
    </row>
    <row r="16" spans="1:7">
      <c r="A16" s="202" t="s">
        <v>121</v>
      </c>
      <c r="B16" s="204"/>
      <c r="C16" s="204"/>
      <c r="D16" s="204"/>
      <c r="E16" s="204"/>
      <c r="F16" s="204"/>
      <c r="G16" s="204">
        <f t="shared" si="0"/>
        <v>0</v>
      </c>
    </row>
    <row r="17" spans="1:7">
      <c r="A17" s="202" t="s">
        <v>140</v>
      </c>
      <c r="B17" s="204"/>
      <c r="C17" s="204"/>
      <c r="D17" s="204"/>
      <c r="E17" s="204"/>
      <c r="F17" s="204"/>
      <c r="G17" s="204">
        <f t="shared" si="0"/>
        <v>0</v>
      </c>
    </row>
    <row r="18" spans="1:7">
      <c r="A18" s="202" t="s">
        <v>141</v>
      </c>
      <c r="B18" s="204"/>
      <c r="C18" s="204"/>
      <c r="D18" s="204"/>
      <c r="E18" s="204"/>
      <c r="F18" s="204"/>
      <c r="G18" s="204">
        <f t="shared" si="0"/>
        <v>0</v>
      </c>
    </row>
    <row r="19" spans="1:7">
      <c r="A19" s="202" t="s">
        <v>120</v>
      </c>
      <c r="B19" s="204"/>
      <c r="C19" s="201"/>
      <c r="D19" s="204"/>
      <c r="E19" s="204"/>
      <c r="F19" s="201"/>
      <c r="G19" s="204">
        <f t="shared" si="0"/>
        <v>0</v>
      </c>
    </row>
    <row r="20" spans="1:7">
      <c r="A20" s="202" t="s">
        <v>119</v>
      </c>
      <c r="B20" s="203">
        <f>((((((B13)+(B14))+(B15))+(B16))+(B17))+(B18))+(B19)</f>
        <v>0</v>
      </c>
      <c r="C20" s="203">
        <f>((((((C13)+(C14))+(C15))+(C16))+(C17))+(C18))+(C19)</f>
        <v>0</v>
      </c>
      <c r="D20" s="203">
        <f>((((((D13)+(D14))+(D15))+(D16))+(D17))+(D18))+(D19)</f>
        <v>0</v>
      </c>
      <c r="E20" s="203">
        <f>((((((E13)+(E14))+(E15))+(E16))+(E17))+(E18))+(E19)</f>
        <v>0</v>
      </c>
      <c r="F20" s="203">
        <f>((((((F13)+(F14))+(F15))+(F16))+(F17))+(F18))+(F19)</f>
        <v>0</v>
      </c>
      <c r="G20" s="203">
        <f t="shared" si="0"/>
        <v>0</v>
      </c>
    </row>
    <row r="21" spans="1:7">
      <c r="A21" s="202" t="s">
        <v>118</v>
      </c>
      <c r="B21" s="203">
        <f>(B11)-(B20)</f>
        <v>0</v>
      </c>
      <c r="C21" s="203">
        <f>(C11)-(C20)</f>
        <v>0</v>
      </c>
      <c r="D21" s="203">
        <f>(D11)-(D20)</f>
        <v>0</v>
      </c>
      <c r="E21" s="203">
        <f>(E11)-(E20)</f>
        <v>0</v>
      </c>
      <c r="F21" s="203">
        <f>(F11)-(F20)</f>
        <v>0</v>
      </c>
      <c r="G21" s="203">
        <f t="shared" si="0"/>
        <v>0</v>
      </c>
    </row>
    <row r="22" spans="1:7">
      <c r="A22" s="202" t="s">
        <v>117</v>
      </c>
      <c r="B22" s="201"/>
      <c r="C22" s="201"/>
      <c r="D22" s="201"/>
      <c r="E22" s="201"/>
      <c r="F22" s="201"/>
      <c r="G22" s="201"/>
    </row>
    <row r="23" spans="1:7">
      <c r="A23" s="202" t="s">
        <v>116</v>
      </c>
      <c r="B23" s="204"/>
      <c r="C23" s="204"/>
      <c r="D23" s="204"/>
      <c r="E23" s="204"/>
      <c r="F23" s="201"/>
      <c r="G23" s="204">
        <f>((((B23)+(C23))+(D23))+(E23))+(F23)</f>
        <v>0</v>
      </c>
    </row>
    <row r="24" spans="1:7">
      <c r="A24" s="202" t="s">
        <v>115</v>
      </c>
      <c r="B24" s="201"/>
      <c r="C24" s="201"/>
      <c r="D24" s="204"/>
      <c r="E24" s="201"/>
      <c r="F24" s="201"/>
      <c r="G24" s="204">
        <f>((((B24)+(C24))+(D24))+(E24))+(F24)</f>
        <v>0</v>
      </c>
    </row>
    <row r="25" spans="1:7">
      <c r="A25" s="202" t="s">
        <v>114</v>
      </c>
      <c r="B25" s="203">
        <f>(B23)+(B24)</f>
        <v>0</v>
      </c>
      <c r="C25" s="203">
        <f>(C23)+(C24)</f>
        <v>0</v>
      </c>
      <c r="D25" s="203">
        <f>(D23)+(D24)</f>
        <v>0</v>
      </c>
      <c r="E25" s="203">
        <f>(E23)+(E24)</f>
        <v>0</v>
      </c>
      <c r="F25" s="203">
        <f>(F23)+(F24)</f>
        <v>0</v>
      </c>
      <c r="G25" s="203">
        <f>((((B25)+(C25))+(D25))+(E25))+(F25)</f>
        <v>0</v>
      </c>
    </row>
    <row r="26" spans="1:7">
      <c r="A26" s="202" t="s">
        <v>113</v>
      </c>
      <c r="B26" s="203">
        <f>(0)-(B25)</f>
        <v>0</v>
      </c>
      <c r="C26" s="203">
        <f>(0)-(C25)</f>
        <v>0</v>
      </c>
      <c r="D26" s="203">
        <f>(0)-(D25)</f>
        <v>0</v>
      </c>
      <c r="E26" s="203">
        <f>(0)-(E25)</f>
        <v>0</v>
      </c>
      <c r="F26" s="203">
        <f>(0)-(F25)</f>
        <v>0</v>
      </c>
      <c r="G26" s="203">
        <f>((((B26)+(C26))+(D26))+(E26))+(F26)</f>
        <v>0</v>
      </c>
    </row>
    <row r="27" spans="1:7">
      <c r="A27" s="202" t="s">
        <v>37</v>
      </c>
      <c r="B27" s="203">
        <f>(B21)+(B26)</f>
        <v>0</v>
      </c>
      <c r="C27" s="203">
        <f>(C21)+(C26)</f>
        <v>0</v>
      </c>
      <c r="D27" s="203">
        <f>(D21)+(D26)</f>
        <v>0</v>
      </c>
      <c r="E27" s="203">
        <f>(E21)+(E26)</f>
        <v>0</v>
      </c>
      <c r="F27" s="203">
        <f>(F21)+(F26)</f>
        <v>0</v>
      </c>
      <c r="G27" s="203">
        <f>((((B27)+(C27))+(D27))+(E27))+(F27)</f>
        <v>0</v>
      </c>
    </row>
    <row r="28" spans="1:7">
      <c r="A28" s="202"/>
      <c r="B28" s="201"/>
      <c r="C28" s="201"/>
      <c r="D28" s="201"/>
      <c r="E28" s="201"/>
      <c r="F28" s="201"/>
      <c r="G28" s="201"/>
    </row>
    <row r="31" spans="1:7">
      <c r="A31" s="278" t="s">
        <v>142</v>
      </c>
      <c r="B31" s="276"/>
      <c r="C31" s="276"/>
      <c r="D31" s="276"/>
      <c r="E31" s="276"/>
      <c r="F31" s="276"/>
      <c r="G31" s="276"/>
    </row>
  </sheetData>
  <mergeCells count="4">
    <mergeCell ref="A1:G1"/>
    <mergeCell ref="A2:G2"/>
    <mergeCell ref="A3:G3"/>
    <mergeCell ref="A31:G31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F53"/>
  <sheetViews>
    <sheetView workbookViewId="0">
      <selection activeCell="F19" sqref="F19"/>
    </sheetView>
  </sheetViews>
  <sheetFormatPr baseColWidth="10" defaultColWidth="8.83203125" defaultRowHeight="15"/>
  <cols>
    <col min="1" max="1" width="35.1640625" style="207" customWidth="1"/>
    <col min="2" max="6" width="11.1640625" style="207" customWidth="1"/>
    <col min="7" max="16384" width="8.83203125" style="207"/>
  </cols>
  <sheetData>
    <row r="1" spans="1:6" ht="18">
      <c r="A1" s="275" t="s">
        <v>146</v>
      </c>
      <c r="B1" s="276"/>
      <c r="C1" s="276"/>
      <c r="D1" s="276"/>
      <c r="E1" s="276"/>
      <c r="F1" s="276"/>
    </row>
    <row r="2" spans="1:6" ht="18">
      <c r="A2" s="275" t="s">
        <v>111</v>
      </c>
      <c r="B2" s="276"/>
      <c r="C2" s="276"/>
      <c r="D2" s="276"/>
      <c r="E2" s="276"/>
      <c r="F2" s="276"/>
    </row>
    <row r="3" spans="1:6">
      <c r="A3" s="277" t="s">
        <v>112</v>
      </c>
      <c r="B3" s="276"/>
      <c r="C3" s="276"/>
      <c r="D3" s="276"/>
      <c r="E3" s="276"/>
      <c r="F3" s="276"/>
    </row>
    <row r="5" spans="1:6">
      <c r="A5" s="206"/>
      <c r="B5" s="205" t="s">
        <v>110</v>
      </c>
      <c r="C5" s="205" t="s">
        <v>109</v>
      </c>
      <c r="D5" s="205" t="s">
        <v>108</v>
      </c>
      <c r="E5" s="205" t="s">
        <v>107</v>
      </c>
      <c r="F5" s="205" t="s">
        <v>106</v>
      </c>
    </row>
    <row r="6" spans="1:6">
      <c r="A6" s="202" t="s">
        <v>105</v>
      </c>
      <c r="B6" s="201"/>
      <c r="C6" s="201"/>
      <c r="D6" s="201"/>
      <c r="E6" s="201"/>
      <c r="F6" s="201"/>
    </row>
    <row r="7" spans="1:6">
      <c r="A7" s="202" t="s">
        <v>104</v>
      </c>
      <c r="B7" s="201"/>
      <c r="C7" s="201"/>
      <c r="D7" s="201"/>
      <c r="E7" s="201"/>
      <c r="F7" s="201"/>
    </row>
    <row r="8" spans="1:6">
      <c r="A8" s="202" t="s">
        <v>103</v>
      </c>
      <c r="B8" s="201"/>
      <c r="C8" s="201"/>
      <c r="D8" s="201"/>
      <c r="E8" s="201"/>
      <c r="F8" s="201"/>
    </row>
    <row r="9" spans="1:6">
      <c r="A9" s="202" t="s">
        <v>102</v>
      </c>
      <c r="B9" s="201"/>
      <c r="C9" s="204"/>
      <c r="D9" s="204"/>
      <c r="E9" s="204"/>
      <c r="F9" s="204">
        <f>E9</f>
        <v>0</v>
      </c>
    </row>
    <row r="10" spans="1:6">
      <c r="A10" s="202" t="s">
        <v>101</v>
      </c>
      <c r="B10" s="204"/>
      <c r="C10" s="204"/>
      <c r="D10" s="204"/>
      <c r="E10" s="204"/>
      <c r="F10" s="204">
        <f>514047.3</f>
        <v>514047.3</v>
      </c>
    </row>
    <row r="11" spans="1:6">
      <c r="A11" s="202" t="s">
        <v>100</v>
      </c>
      <c r="B11" s="203">
        <f>(B9)+(B10)</f>
        <v>0</v>
      </c>
      <c r="C11" s="203">
        <f>(C9)+(C10)</f>
        <v>0</v>
      </c>
      <c r="D11" s="203">
        <f>(D9)+(D10)</f>
        <v>0</v>
      </c>
      <c r="E11" s="203">
        <f>(E9)+(E10)</f>
        <v>0</v>
      </c>
      <c r="F11" s="203">
        <f>(F9)+(F10)</f>
        <v>514047.3</v>
      </c>
    </row>
    <row r="12" spans="1:6">
      <c r="A12" s="202" t="s">
        <v>99</v>
      </c>
      <c r="B12" s="203">
        <f>B11</f>
        <v>0</v>
      </c>
      <c r="C12" s="203">
        <f>C11</f>
        <v>0</v>
      </c>
      <c r="D12" s="203">
        <f>D11</f>
        <v>0</v>
      </c>
      <c r="E12" s="203">
        <f>E11</f>
        <v>0</v>
      </c>
      <c r="F12" s="203">
        <f>F11</f>
        <v>514047.3</v>
      </c>
    </row>
    <row r="13" spans="1:6">
      <c r="A13" s="202" t="s">
        <v>98</v>
      </c>
      <c r="B13" s="201"/>
      <c r="C13" s="201"/>
      <c r="D13" s="201"/>
      <c r="E13" s="201"/>
      <c r="F13" s="201"/>
    </row>
    <row r="14" spans="1:6">
      <c r="A14" s="202" t="s">
        <v>97</v>
      </c>
      <c r="B14" s="201"/>
      <c r="C14" s="204"/>
      <c r="D14" s="204"/>
      <c r="E14" s="204"/>
      <c r="F14" s="204">
        <f>5187.68</f>
        <v>5187.68</v>
      </c>
    </row>
    <row r="15" spans="1:6">
      <c r="A15" s="202" t="s">
        <v>96</v>
      </c>
      <c r="B15" s="201"/>
      <c r="C15" s="204"/>
      <c r="D15" s="204"/>
      <c r="E15" s="204"/>
      <c r="F15" s="204">
        <f>E15</f>
        <v>0</v>
      </c>
    </row>
    <row r="16" spans="1:6">
      <c r="A16" s="202" t="s">
        <v>95</v>
      </c>
      <c r="B16" s="204"/>
      <c r="C16" s="204"/>
      <c r="D16" s="204"/>
      <c r="E16" s="204"/>
      <c r="F16" s="204">
        <f>E16</f>
        <v>0</v>
      </c>
    </row>
    <row r="17" spans="1:6">
      <c r="A17" s="202" t="s">
        <v>94</v>
      </c>
      <c r="B17" s="204"/>
      <c r="C17" s="204"/>
      <c r="D17" s="204"/>
      <c r="E17" s="204"/>
      <c r="F17" s="204">
        <f>E17</f>
        <v>0</v>
      </c>
    </row>
    <row r="18" spans="1:6">
      <c r="A18" s="202" t="s">
        <v>93</v>
      </c>
      <c r="B18" s="203">
        <f>((B15)+(B16))+(B17)</f>
        <v>0</v>
      </c>
      <c r="C18" s="203">
        <f>((C15)+(C16))+(C17)</f>
        <v>0</v>
      </c>
      <c r="D18" s="203">
        <f>((D15)+(D16))+(D17)</f>
        <v>0</v>
      </c>
      <c r="E18" s="203">
        <f>((E15)+(E16))+(E17)</f>
        <v>0</v>
      </c>
      <c r="F18" s="203">
        <f>((F15)+(F16))+(F17)</f>
        <v>0</v>
      </c>
    </row>
    <row r="19" spans="1:6">
      <c r="A19" s="202" t="s">
        <v>92</v>
      </c>
      <c r="B19" s="204"/>
      <c r="C19" s="204"/>
      <c r="D19" s="204"/>
      <c r="E19" s="204"/>
      <c r="F19" s="204">
        <f>E19</f>
        <v>0</v>
      </c>
    </row>
    <row r="20" spans="1:6">
      <c r="A20" s="202" t="s">
        <v>91</v>
      </c>
      <c r="B20" s="204"/>
      <c r="C20" s="204"/>
      <c r="D20" s="204"/>
      <c r="E20" s="204"/>
      <c r="F20" s="204">
        <f>E20</f>
        <v>0</v>
      </c>
    </row>
    <row r="21" spans="1:6">
      <c r="A21" s="202" t="s">
        <v>90</v>
      </c>
      <c r="B21" s="203">
        <f>(B19)+(B20)</f>
        <v>0</v>
      </c>
      <c r="C21" s="203">
        <f>(C19)+(C20)</f>
        <v>0</v>
      </c>
      <c r="D21" s="203">
        <f>(D19)+(D20)</f>
        <v>0</v>
      </c>
      <c r="E21" s="203">
        <f>(E19)+(E20)</f>
        <v>0</v>
      </c>
      <c r="F21" s="203">
        <f>(F19)+(F20)</f>
        <v>0</v>
      </c>
    </row>
    <row r="22" spans="1:6">
      <c r="A22" s="202" t="s">
        <v>89</v>
      </c>
      <c r="B22" s="203">
        <f>((B14)+(B18))+(B21)</f>
        <v>0</v>
      </c>
      <c r="C22" s="203">
        <f>((C14)+(C18))+(C21)</f>
        <v>0</v>
      </c>
      <c r="D22" s="203">
        <f>((D14)+(D18))+(D21)</f>
        <v>0</v>
      </c>
      <c r="E22" s="203">
        <f>((E14)+(E18))+(E21)</f>
        <v>0</v>
      </c>
      <c r="F22" s="203">
        <f>((F14)+(F18))+(F21)</f>
        <v>5187.68</v>
      </c>
    </row>
    <row r="23" spans="1:6">
      <c r="A23" s="202" t="s">
        <v>88</v>
      </c>
      <c r="B23" s="201"/>
      <c r="C23" s="201"/>
      <c r="D23" s="201"/>
      <c r="E23" s="201"/>
      <c r="F23" s="201"/>
    </row>
    <row r="24" spans="1:6">
      <c r="A24" s="202" t="s">
        <v>87</v>
      </c>
      <c r="B24" s="204"/>
      <c r="C24" s="204"/>
      <c r="D24" s="204"/>
      <c r="E24" s="204"/>
      <c r="F24" s="204">
        <f>E24</f>
        <v>0</v>
      </c>
    </row>
    <row r="25" spans="1:6">
      <c r="A25" s="202" t="s">
        <v>86</v>
      </c>
      <c r="B25" s="204"/>
      <c r="C25" s="204"/>
      <c r="D25" s="204"/>
      <c r="E25" s="204"/>
      <c r="F25" s="204">
        <f>E25</f>
        <v>0</v>
      </c>
    </row>
    <row r="26" spans="1:6">
      <c r="A26" s="202" t="s">
        <v>85</v>
      </c>
      <c r="B26" s="203">
        <f>(B24)+(B25)</f>
        <v>0</v>
      </c>
      <c r="C26" s="203">
        <f>(C24)+(C25)</f>
        <v>0</v>
      </c>
      <c r="D26" s="203">
        <f>(D24)+(D25)</f>
        <v>0</v>
      </c>
      <c r="E26" s="203">
        <f>(E24)+(E25)</f>
        <v>0</v>
      </c>
      <c r="F26" s="203">
        <f>(F24)+(F25)</f>
        <v>0</v>
      </c>
    </row>
    <row r="27" spans="1:6">
      <c r="A27" s="202" t="s">
        <v>84</v>
      </c>
      <c r="B27" s="204"/>
      <c r="C27" s="204"/>
      <c r="D27" s="204"/>
      <c r="E27" s="204"/>
      <c r="F27" s="204">
        <f>E27</f>
        <v>0</v>
      </c>
    </row>
    <row r="28" spans="1:6">
      <c r="A28" s="202" t="s">
        <v>83</v>
      </c>
      <c r="B28" s="203">
        <f>(B26)+(B27)</f>
        <v>0</v>
      </c>
      <c r="C28" s="203">
        <f>(C26)+(C27)</f>
        <v>0</v>
      </c>
      <c r="D28" s="203">
        <f>(D26)+(D27)</f>
        <v>0</v>
      </c>
      <c r="E28" s="203">
        <f>(E26)+(E27)</f>
        <v>0</v>
      </c>
      <c r="F28" s="203">
        <f>(F26)+(F27)</f>
        <v>0</v>
      </c>
    </row>
    <row r="29" spans="1:6">
      <c r="A29" s="202" t="s">
        <v>82</v>
      </c>
      <c r="B29" s="203">
        <f>((B12)+(B22))+(B28)</f>
        <v>0</v>
      </c>
      <c r="C29" s="203">
        <f>((C12)+(C22))+(C28)</f>
        <v>0</v>
      </c>
      <c r="D29" s="203">
        <f>((D12)+(D22))+(D28)</f>
        <v>0</v>
      </c>
      <c r="E29" s="203">
        <f>((E12)+(E22))+(E28)</f>
        <v>0</v>
      </c>
      <c r="F29" s="203">
        <f>((F12)+(F22))+(F28)</f>
        <v>519234.98</v>
      </c>
    </row>
    <row r="30" spans="1:6">
      <c r="A30" s="202" t="s">
        <v>81</v>
      </c>
      <c r="B30" s="201"/>
      <c r="C30" s="201"/>
      <c r="D30" s="201"/>
      <c r="E30" s="201"/>
      <c r="F30" s="201"/>
    </row>
    <row r="31" spans="1:6">
      <c r="A31" s="202" t="s">
        <v>80</v>
      </c>
      <c r="B31" s="201"/>
      <c r="C31" s="201"/>
      <c r="D31" s="201"/>
      <c r="E31" s="201"/>
      <c r="F31" s="201"/>
    </row>
    <row r="32" spans="1:6">
      <c r="A32" s="202" t="s">
        <v>79</v>
      </c>
      <c r="B32" s="201"/>
      <c r="C32" s="201"/>
      <c r="D32" s="201"/>
      <c r="E32" s="201"/>
      <c r="F32" s="201"/>
    </row>
    <row r="33" spans="1:6">
      <c r="A33" s="202" t="s">
        <v>78</v>
      </c>
      <c r="B33" s="201"/>
      <c r="C33" s="201"/>
      <c r="D33" s="201"/>
      <c r="E33" s="201"/>
      <c r="F33" s="201"/>
    </row>
    <row r="34" spans="1:6">
      <c r="A34" s="202" t="s">
        <v>77</v>
      </c>
      <c r="B34" s="201"/>
      <c r="C34" s="204">
        <f>66</f>
        <v>66</v>
      </c>
      <c r="D34" s="204">
        <f>0</f>
        <v>0</v>
      </c>
      <c r="E34" s="204">
        <f>0</f>
        <v>0</v>
      </c>
      <c r="F34" s="204">
        <f>59.5</f>
        <v>59.5</v>
      </c>
    </row>
    <row r="35" spans="1:6">
      <c r="A35" s="202" t="s">
        <v>76</v>
      </c>
      <c r="B35" s="203">
        <f>B34</f>
        <v>0</v>
      </c>
      <c r="C35" s="203">
        <f>C34</f>
        <v>66</v>
      </c>
      <c r="D35" s="203">
        <f>D34</f>
        <v>0</v>
      </c>
      <c r="E35" s="203">
        <f>E34</f>
        <v>0</v>
      </c>
      <c r="F35" s="203">
        <f>F34</f>
        <v>59.5</v>
      </c>
    </row>
    <row r="36" spans="1:6">
      <c r="A36" s="202" t="s">
        <v>75</v>
      </c>
      <c r="B36" s="201"/>
      <c r="C36" s="201"/>
      <c r="D36" s="201"/>
      <c r="E36" s="201"/>
      <c r="F36" s="201"/>
    </row>
    <row r="37" spans="1:6">
      <c r="A37" s="202" t="s">
        <v>74</v>
      </c>
      <c r="B37" s="204">
        <f>318.77</f>
        <v>318.77</v>
      </c>
      <c r="C37" s="204">
        <f>0</f>
        <v>0</v>
      </c>
      <c r="D37" s="204">
        <f>C37</f>
        <v>0</v>
      </c>
      <c r="E37" s="204">
        <f>D37</f>
        <v>0</v>
      </c>
      <c r="F37" s="204">
        <f>E37</f>
        <v>0</v>
      </c>
    </row>
    <row r="38" spans="1:6">
      <c r="A38" s="202" t="s">
        <v>73</v>
      </c>
      <c r="B38" s="201"/>
      <c r="C38" s="204">
        <f>B38</f>
        <v>0</v>
      </c>
      <c r="D38" s="204">
        <f>-695.49</f>
        <v>-695.49</v>
      </c>
      <c r="E38" s="204">
        <f>0</f>
        <v>0</v>
      </c>
      <c r="F38" s="204">
        <f>E38</f>
        <v>0</v>
      </c>
    </row>
    <row r="39" spans="1:6">
      <c r="A39" s="202" t="s">
        <v>72</v>
      </c>
      <c r="B39" s="203">
        <f>(B37)+(B38)</f>
        <v>318.77</v>
      </c>
      <c r="C39" s="203">
        <f>(C37)+(C38)</f>
        <v>0</v>
      </c>
      <c r="D39" s="203">
        <f>(D37)+(D38)</f>
        <v>-695.49</v>
      </c>
      <c r="E39" s="203">
        <f>(E37)+(E38)</f>
        <v>0</v>
      </c>
      <c r="F39" s="203">
        <f>(F37)+(F38)</f>
        <v>0</v>
      </c>
    </row>
    <row r="40" spans="1:6">
      <c r="A40" s="202" t="s">
        <v>71</v>
      </c>
      <c r="B40" s="203">
        <f>(B35)+(B39)</f>
        <v>318.77</v>
      </c>
      <c r="C40" s="203">
        <f>(C35)+(C39)</f>
        <v>66</v>
      </c>
      <c r="D40" s="203">
        <f>(D35)+(D39)</f>
        <v>-695.49</v>
      </c>
      <c r="E40" s="203">
        <f>(E35)+(E39)</f>
        <v>0</v>
      </c>
      <c r="F40" s="203">
        <f>(F35)+(F39)</f>
        <v>59.5</v>
      </c>
    </row>
    <row r="41" spans="1:6">
      <c r="A41" s="202" t="s">
        <v>70</v>
      </c>
      <c r="B41" s="203">
        <f>B40</f>
        <v>318.77</v>
      </c>
      <c r="C41" s="203">
        <f>C40</f>
        <v>66</v>
      </c>
      <c r="D41" s="203">
        <f>D40</f>
        <v>-695.49</v>
      </c>
      <c r="E41" s="203">
        <f>E40</f>
        <v>0</v>
      </c>
      <c r="F41" s="203">
        <f>F40</f>
        <v>59.5</v>
      </c>
    </row>
    <row r="42" spans="1:6">
      <c r="A42" s="202" t="s">
        <v>69</v>
      </c>
      <c r="B42" s="201"/>
      <c r="C42" s="201"/>
      <c r="D42" s="201"/>
      <c r="E42" s="201"/>
      <c r="F42" s="201"/>
    </row>
    <row r="43" spans="1:6">
      <c r="A43" s="202" t="s">
        <v>68</v>
      </c>
      <c r="B43" s="204">
        <f>99</f>
        <v>99</v>
      </c>
      <c r="C43" s="204">
        <f>B43</f>
        <v>99</v>
      </c>
      <c r="D43" s="204">
        <f>C43</f>
        <v>99</v>
      </c>
      <c r="E43" s="204">
        <f>D43</f>
        <v>99</v>
      </c>
      <c r="F43" s="204">
        <f>E43</f>
        <v>99</v>
      </c>
    </row>
    <row r="44" spans="1:6">
      <c r="A44" s="202" t="s">
        <v>67</v>
      </c>
      <c r="B44" s="201"/>
      <c r="C44" s="204">
        <f>B44</f>
        <v>0</v>
      </c>
      <c r="D44" s="204">
        <f>0</f>
        <v>0</v>
      </c>
      <c r="E44" s="204">
        <f t="shared" ref="E44:F46" si="0">D44</f>
        <v>0</v>
      </c>
      <c r="F44" s="204">
        <f t="shared" si="0"/>
        <v>0</v>
      </c>
    </row>
    <row r="45" spans="1:6">
      <c r="A45" s="202" t="s">
        <v>66</v>
      </c>
      <c r="B45" s="204">
        <f>-484822.21</f>
        <v>-484822.21</v>
      </c>
      <c r="C45" s="204">
        <f>B45</f>
        <v>-484822.21</v>
      </c>
      <c r="D45" s="204">
        <f>C45</f>
        <v>-484822.21</v>
      </c>
      <c r="E45" s="204">
        <f t="shared" si="0"/>
        <v>-484822.21</v>
      </c>
      <c r="F45" s="204">
        <f t="shared" si="0"/>
        <v>-484822.21</v>
      </c>
    </row>
    <row r="46" spans="1:6">
      <c r="A46" s="202" t="s">
        <v>65</v>
      </c>
      <c r="B46" s="204">
        <f>1504994</f>
        <v>1504994</v>
      </c>
      <c r="C46" s="204">
        <f>B46</f>
        <v>1504994</v>
      </c>
      <c r="D46" s="204">
        <f>C46</f>
        <v>1504994</v>
      </c>
      <c r="E46" s="204">
        <f t="shared" si="0"/>
        <v>1504994</v>
      </c>
      <c r="F46" s="204">
        <f t="shared" si="0"/>
        <v>1504994</v>
      </c>
    </row>
    <row r="47" spans="1:6">
      <c r="A47" s="202" t="s">
        <v>64</v>
      </c>
      <c r="B47" s="204">
        <f>-74464.98</f>
        <v>-74464.98</v>
      </c>
      <c r="C47" s="204">
        <f>-144042.56</f>
        <v>-144042.56</v>
      </c>
      <c r="D47" s="204">
        <f>-234715.68</f>
        <v>-234715.68</v>
      </c>
      <c r="E47" s="204">
        <f>-335942.45</f>
        <v>-335942.45</v>
      </c>
      <c r="F47" s="204">
        <f>-380092.88</f>
        <v>-380092.88</v>
      </c>
    </row>
    <row r="48" spans="1:6">
      <c r="A48" s="202" t="s">
        <v>63</v>
      </c>
      <c r="B48" s="203">
        <f>((((B43)+(B44))+(B45))+(B46))+(B47)</f>
        <v>945805.81</v>
      </c>
      <c r="C48" s="203">
        <f>((((C43)+(C44))+(C45))+(C46))+(C47)</f>
        <v>876228.23</v>
      </c>
      <c r="D48" s="203">
        <f>((((D43)+(D44))+(D45))+(D46))+(D47)</f>
        <v>785555.1100000001</v>
      </c>
      <c r="E48" s="203">
        <f>((((E43)+(E44))+(E45))+(E46))+(E47)</f>
        <v>684328.34000000008</v>
      </c>
      <c r="F48" s="203">
        <f>((((F43)+(F44))+(F45))+(F46))+(F47)</f>
        <v>640177.91</v>
      </c>
    </row>
    <row r="49" spans="1:6">
      <c r="A49" s="202" t="s">
        <v>39</v>
      </c>
      <c r="B49" s="203">
        <f>(B41)+(B48)</f>
        <v>946124.58000000007</v>
      </c>
      <c r="C49" s="203">
        <f>(C41)+(C48)</f>
        <v>876294.23</v>
      </c>
      <c r="D49" s="203">
        <f>(D41)+(D48)</f>
        <v>784859.62000000011</v>
      </c>
      <c r="E49" s="203">
        <f>(E41)+(E48)</f>
        <v>684328.34000000008</v>
      </c>
      <c r="F49" s="203">
        <f>(F41)+(F48)</f>
        <v>640237.41</v>
      </c>
    </row>
    <row r="50" spans="1:6">
      <c r="A50" s="202"/>
      <c r="B50" s="201"/>
      <c r="C50" s="201"/>
      <c r="D50" s="201"/>
      <c r="E50" s="201"/>
      <c r="F50" s="201"/>
    </row>
    <row r="53" spans="1:6">
      <c r="A53" s="278" t="s">
        <v>143</v>
      </c>
      <c r="B53" s="276"/>
      <c r="C53" s="276"/>
      <c r="D53" s="276"/>
      <c r="E53" s="276"/>
      <c r="F53" s="276"/>
    </row>
  </sheetData>
  <mergeCells count="4">
    <mergeCell ref="A1:F1"/>
    <mergeCell ref="A2:F2"/>
    <mergeCell ref="A3:F3"/>
    <mergeCell ref="A53:F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Instructions</vt:lpstr>
      <vt:lpstr>Model</vt:lpstr>
      <vt:lpstr>Summary</vt:lpstr>
      <vt:lpstr>Graphs</vt:lpstr>
      <vt:lpstr>Headcount and Payroll</vt:lpstr>
      <vt:lpstr>Historical P&amp;L</vt:lpstr>
      <vt:lpstr>Historical BS</vt:lpstr>
      <vt:lpstr>COGSType</vt:lpstr>
      <vt:lpstr>HeadType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Lucila Romero</cp:lastModifiedBy>
  <dcterms:created xsi:type="dcterms:W3CDTF">2017-04-06T00:56:47Z</dcterms:created>
  <dcterms:modified xsi:type="dcterms:W3CDTF">2020-06-22T22:02:50Z</dcterms:modified>
</cp:coreProperties>
</file>