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a\Documents\penn\DEMG basic methods\"/>
    </mc:Choice>
  </mc:AlternateContent>
  <xr:revisionPtr revIDLastSave="0" documentId="13_ncr:1_{3BD4C708-2DAF-4AC0-BEF9-2DCA0A87D9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K4" i="1" l="1"/>
  <c r="L4" i="1" s="1"/>
  <c r="J4" i="1"/>
  <c r="J3" i="1"/>
  <c r="E8" i="1"/>
  <c r="E4" i="1"/>
  <c r="E3" i="1"/>
  <c r="E2" i="1"/>
  <c r="E28" i="1" l="1"/>
  <c r="N21" i="1"/>
  <c r="N9" i="1"/>
  <c r="N10" i="1" s="1"/>
  <c r="N12" i="1" s="1"/>
  <c r="N13" i="1" s="1"/>
  <c r="N14" i="1" s="1"/>
  <c r="N15" i="1" s="1"/>
  <c r="N16" i="1" s="1"/>
  <c r="N17" i="1" s="1"/>
  <c r="N18" i="1" s="1"/>
  <c r="N19" i="1" s="1"/>
  <c r="N20" i="1" s="1"/>
  <c r="N22" i="1" s="1"/>
  <c r="N23" i="1" s="1"/>
  <c r="N24" i="1" s="1"/>
  <c r="N25" i="1" s="1"/>
  <c r="N26" i="1" s="1"/>
  <c r="N27" i="1" s="1"/>
  <c r="N28" i="1" s="1"/>
  <c r="N8" i="1"/>
  <c r="H8" i="1"/>
  <c r="K2" i="1"/>
  <c r="J2" i="1"/>
  <c r="J28" i="1"/>
  <c r="K10" i="1" s="1"/>
  <c r="L10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9" i="1"/>
  <c r="J8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7" i="1"/>
  <c r="H1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7" i="1"/>
  <c r="H10" i="1"/>
  <c r="H11" i="1" s="1"/>
  <c r="H12" i="1" s="1"/>
  <c r="H13" i="1" s="1"/>
  <c r="H15" i="1" s="1"/>
  <c r="H16" i="1" s="1"/>
  <c r="H9" i="1"/>
  <c r="F8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7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K9" i="1" l="1"/>
  <c r="L9" i="1" s="1"/>
  <c r="K25" i="1"/>
  <c r="L25" i="1" s="1"/>
  <c r="K21" i="1"/>
  <c r="L21" i="1" s="1"/>
  <c r="K17" i="1"/>
  <c r="L17" i="1" s="1"/>
  <c r="K13" i="1"/>
  <c r="L13" i="1" s="1"/>
  <c r="K28" i="1"/>
  <c r="L28" i="1" s="1"/>
  <c r="K24" i="1"/>
  <c r="L24" i="1" s="1"/>
  <c r="K20" i="1"/>
  <c r="L20" i="1" s="1"/>
  <c r="K16" i="1"/>
  <c r="L16" i="1" s="1"/>
  <c r="K12" i="1"/>
  <c r="L12" i="1" s="1"/>
  <c r="K7" i="1"/>
  <c r="L7" i="1" s="1"/>
  <c r="M2" i="1" s="1"/>
  <c r="K27" i="1"/>
  <c r="L27" i="1" s="1"/>
  <c r="K23" i="1"/>
  <c r="L23" i="1" s="1"/>
  <c r="K19" i="1"/>
  <c r="L19" i="1" s="1"/>
  <c r="K15" i="1"/>
  <c r="L15" i="1" s="1"/>
  <c r="K11" i="1"/>
  <c r="L11" i="1" s="1"/>
  <c r="K8" i="1"/>
  <c r="L8" i="1" s="1"/>
  <c r="K26" i="1"/>
  <c r="L26" i="1" s="1"/>
  <c r="K22" i="1"/>
  <c r="L22" i="1" s="1"/>
  <c r="K18" i="1"/>
  <c r="L18" i="1" s="1"/>
  <c r="K14" i="1"/>
  <c r="L14" i="1" s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</calcChain>
</file>

<file path=xl/sharedStrings.xml><?xml version="1.0" encoding="utf-8"?>
<sst xmlns="http://schemas.openxmlformats.org/spreadsheetml/2006/main" count="25" uniqueCount="23">
  <si>
    <t>x</t>
  </si>
  <si>
    <t>nNx</t>
  </si>
  <si>
    <t>nDx</t>
  </si>
  <si>
    <t>Part A</t>
  </si>
  <si>
    <t>PS #3</t>
  </si>
  <si>
    <t>US, Females, 2015</t>
  </si>
  <si>
    <t>100+</t>
  </si>
  <si>
    <t>nmx</t>
  </si>
  <si>
    <t>nax</t>
  </si>
  <si>
    <t>nqx</t>
  </si>
  <si>
    <t>npx</t>
  </si>
  <si>
    <t>lx</t>
  </si>
  <si>
    <t>ndx</t>
  </si>
  <si>
    <t>nLx</t>
  </si>
  <si>
    <t>Tx</t>
  </si>
  <si>
    <t>ex</t>
  </si>
  <si>
    <t>#8</t>
  </si>
  <si>
    <t>#9</t>
  </si>
  <si>
    <t>#10</t>
  </si>
  <si>
    <t>#10 last q:</t>
  </si>
  <si>
    <t>#4</t>
  </si>
  <si>
    <t>#5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</si>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</sst>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000"/>
    <numFmt numFmtId="167" formatCode="0.0000000"/>
    <numFmt numFmtId="168" formatCode="0.000"/>
    <numFmt numFmtId="169" formatCode="0.000000000000"/>
  </numFmts>
  <fonts count="5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0" fontId="2" fillId="0" borderId="0" xfId="2" applyAlignment="1" applyProtection="1"/>
    <xf numFmtId="2" fontId="2" fillId="0" borderId="0" xfId="2" applyNumberFormat="1" applyAlignment="1" applyProtection="1"/>
    <xf numFmtId="0" fontId="4" fillId="0" borderId="0" xfId="0" applyFont="1"/>
    <xf numFmtId="0" fontId="3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9" fontId="0" fillId="0" borderId="0" xfId="0" applyNumberFormat="1"/>
    <xf numFmtId="11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4" zoomScale="85" zoomScaleNormal="85" workbookViewId="0">
      <selection sqref="A1:XFD1048576"/>
    </sheetView>
  </sheetViews>
  <sheetFormatPr defaultRowHeight="12.5" x14ac:dyDescent="0.25"/>
  <cols>
    <col min="1" max="1" width="12.81640625" customWidth="1"/>
    <col min="2" max="2" width="11.7265625" customWidth="1"/>
    <col min="3" max="3" width="11.453125" customWidth="1"/>
    <col min="4" max="4" width="10.453125" style="7" customWidth="1"/>
    <col min="5" max="5" width="9.7265625" style="7" bestFit="1" customWidth="1"/>
    <col min="6" max="6" width="16.54296875" style="8" customWidth="1"/>
    <col min="7" max="7" width="11.08984375" customWidth="1"/>
    <col min="8" max="8" width="10.90625" customWidth="1"/>
    <col min="9" max="9" width="9.90625" bestFit="1" customWidth="1"/>
    <col min="10" max="10" width="10.36328125" bestFit="1" customWidth="1"/>
    <col min="11" max="13" width="9.1796875"/>
    <col min="14" max="14" width="10.90625" customWidth="1"/>
    <col min="15" max="27" width="9.1796875"/>
  </cols>
  <sheetData>
    <row r="1" spans="1:14" ht="13" x14ac:dyDescent="0.3">
      <c r="A1" s="5" t="s">
        <v>4</v>
      </c>
    </row>
    <row r="2" spans="1:14" ht="13" x14ac:dyDescent="0.3">
      <c r="A2" s="5" t="s">
        <v>3</v>
      </c>
      <c r="D2" s="7" t="s">
        <v>20</v>
      </c>
      <c r="E2" s="7">
        <f>H13/H7</f>
        <v>0.98891042455552536</v>
      </c>
      <c r="F2" s="14"/>
      <c r="I2" t="s">
        <v>16</v>
      </c>
      <c r="J2">
        <f>PRODUCT(G7:G20)</f>
        <v>0.87801624269700418</v>
      </c>
      <c r="K2">
        <f>J2*F21</f>
        <v>4.934461613858411E-2</v>
      </c>
      <c r="L2" t="s">
        <v>18</v>
      </c>
      <c r="M2">
        <f>1/L7</f>
        <v>1.2295077748994439E-2</v>
      </c>
    </row>
    <row r="3" spans="1:14" x14ac:dyDescent="0.25">
      <c r="D3" s="7" t="s">
        <v>21</v>
      </c>
      <c r="E3" s="7">
        <f>1-(H18/H13)</f>
        <v>3.2301263416176229E-2</v>
      </c>
      <c r="F3" s="15"/>
      <c r="I3" t="s">
        <v>16</v>
      </c>
      <c r="J3">
        <f>(H21-H22)/H7</f>
        <v>4.9344616138584096E-2</v>
      </c>
    </row>
    <row r="4" spans="1:14" x14ac:dyDescent="0.25">
      <c r="A4" t="s">
        <v>5</v>
      </c>
      <c r="D4" s="7" t="s">
        <v>22</v>
      </c>
      <c r="E4" s="7">
        <f>(K11-K21)/H7</f>
        <v>48.18550873826203</v>
      </c>
      <c r="G4" s="8"/>
      <c r="I4" t="s">
        <v>17</v>
      </c>
      <c r="J4">
        <f>H14/H7</f>
        <v>0.98590349015753886</v>
      </c>
      <c r="K4">
        <f>H20/H14</f>
        <v>0.92610273113282093</v>
      </c>
      <c r="L4">
        <f>J4*K4</f>
        <v>0.91304791486827697</v>
      </c>
    </row>
    <row r="6" spans="1:14" s="5" customFormat="1" ht="13" x14ac:dyDescent="0.3">
      <c r="A6" s="11" t="s">
        <v>0</v>
      </c>
      <c r="B6" s="11" t="s">
        <v>1</v>
      </c>
      <c r="C6" s="11" t="s">
        <v>2</v>
      </c>
      <c r="D6" s="12" t="s">
        <v>7</v>
      </c>
      <c r="E6" s="12" t="s">
        <v>8</v>
      </c>
      <c r="F6" s="13" t="s">
        <v>9</v>
      </c>
      <c r="G6" s="11" t="s">
        <v>10</v>
      </c>
      <c r="H6" s="11" t="s">
        <v>11</v>
      </c>
      <c r="I6" s="11" t="s">
        <v>12</v>
      </c>
      <c r="J6" s="11" t="s">
        <v>13</v>
      </c>
      <c r="K6" s="11" t="s">
        <v>14</v>
      </c>
      <c r="L6" s="11" t="s">
        <v>15</v>
      </c>
      <c r="M6" s="5" t="s">
        <v>19</v>
      </c>
      <c r="N6" s="11" t="s">
        <v>11</v>
      </c>
    </row>
    <row r="7" spans="1:14" x14ac:dyDescent="0.25">
      <c r="A7">
        <v>0</v>
      </c>
      <c r="B7" s="1">
        <v>1939551</v>
      </c>
      <c r="C7" s="1">
        <v>10447</v>
      </c>
      <c r="D7" s="7">
        <f>C7/B7</f>
        <v>5.3862981690092192E-3</v>
      </c>
      <c r="E7" s="7">
        <f>0.053+2.8*D7</f>
        <v>6.8081634873225813E-2</v>
      </c>
      <c r="F7" s="8">
        <f>(1*D7)/(1+((1-E7)*(D7)))</f>
        <v>5.3593961964705965E-3</v>
      </c>
      <c r="G7" s="7">
        <f>1-F7</f>
        <v>0.99464060380352937</v>
      </c>
      <c r="H7" s="1">
        <v>100000</v>
      </c>
      <c r="I7" s="1">
        <f>H7-H8</f>
        <v>535.9396196470625</v>
      </c>
      <c r="J7" s="10">
        <f>(1*H8)+(E7*I7)</f>
        <v>99500.548025851851</v>
      </c>
      <c r="K7" s="10">
        <f>SUM(J7:J28)</f>
        <v>8133336.1237328127</v>
      </c>
      <c r="L7" s="9">
        <f>K7/H7</f>
        <v>81.333361237328134</v>
      </c>
      <c r="N7" s="1">
        <v>56059</v>
      </c>
    </row>
    <row r="8" spans="1:14" x14ac:dyDescent="0.25">
      <c r="A8">
        <v>1</v>
      </c>
      <c r="B8" s="1">
        <v>7778156</v>
      </c>
      <c r="C8" s="1">
        <v>1684</v>
      </c>
      <c r="D8" s="7">
        <f t="shared" ref="D8:D28" si="0">C8/B8</f>
        <v>2.1650375744585221E-4</v>
      </c>
      <c r="E8" s="7">
        <f>1.522-1.518*D7</f>
        <v>1.513823599379444</v>
      </c>
      <c r="F8" s="8">
        <f>(4*D8)/(1+((4-E8)*(D8)))</f>
        <v>8.6554913365260923E-4</v>
      </c>
      <c r="G8" s="7">
        <f t="shared" ref="G8:G28" si="1">1-F8</f>
        <v>0.99913445086634745</v>
      </c>
      <c r="H8" s="1">
        <f>H7*G7</f>
        <v>99464.060380352937</v>
      </c>
      <c r="I8" s="1">
        <f t="shared" ref="I8:I28" si="2">H8-H9</f>
        <v>86.09103129178402</v>
      </c>
      <c r="J8" s="10">
        <f>(4*H9)+(E8*I8)</f>
        <v>397642.20403110905</v>
      </c>
      <c r="K8" s="10">
        <f>SUM(J8:J28)</f>
        <v>8033835.5757069606</v>
      </c>
      <c r="L8" s="9">
        <f t="shared" ref="L8:L28" si="3">K8/H8</f>
        <v>80.771240838001006</v>
      </c>
      <c r="N8" s="1">
        <f>G7*N7</f>
        <v>55758.557608622054</v>
      </c>
    </row>
    <row r="9" spans="1:14" x14ac:dyDescent="0.25">
      <c r="A9">
        <v>5</v>
      </c>
      <c r="B9" s="1">
        <v>10018176</v>
      </c>
      <c r="C9" s="1">
        <v>1025</v>
      </c>
      <c r="D9" s="7">
        <f t="shared" si="0"/>
        <v>1.0231403401178019E-4</v>
      </c>
      <c r="E9" s="7">
        <v>2.5</v>
      </c>
      <c r="F9" s="8">
        <f t="shared" ref="F9:F27" si="4">(5*D9)/(1+((5-E9)*(D9)))</f>
        <v>5.1143935150088984E-4</v>
      </c>
      <c r="G9" s="7">
        <f t="shared" si="1"/>
        <v>0.99948856064849911</v>
      </c>
      <c r="H9" s="1">
        <f>H8*G8</f>
        <v>99377.969349061153</v>
      </c>
      <c r="I9" s="1">
        <f t="shared" si="2"/>
        <v>50.825804197360412</v>
      </c>
      <c r="J9" s="10">
        <f>(5*H10)+(E9*I9)</f>
        <v>496762.78223481239</v>
      </c>
      <c r="K9" s="10">
        <f>SUM(J9:J28)</f>
        <v>7636193.3716758508</v>
      </c>
      <c r="L9" s="9">
        <f t="shared" si="3"/>
        <v>76.839901455965816</v>
      </c>
      <c r="N9" s="1">
        <f t="shared" ref="N9:N28" si="5">G8*N8</f>
        <v>55710.295837390193</v>
      </c>
    </row>
    <row r="10" spans="1:14" x14ac:dyDescent="0.25">
      <c r="A10">
        <f>+A9+5</f>
        <v>10</v>
      </c>
      <c r="B10" s="1">
        <v>10099993</v>
      </c>
      <c r="C10" s="1">
        <v>1234</v>
      </c>
      <c r="D10" s="7">
        <f t="shared" si="0"/>
        <v>1.221783024998136E-4</v>
      </c>
      <c r="E10" s="7">
        <v>2.5</v>
      </c>
      <c r="F10" s="8">
        <f t="shared" si="4"/>
        <v>6.107049752560556E-4</v>
      </c>
      <c r="G10" s="7">
        <f t="shared" si="1"/>
        <v>0.99938929502474394</v>
      </c>
      <c r="H10" s="1">
        <f t="shared" ref="H10:H28" si="6">H9*G9</f>
        <v>99327.143544863793</v>
      </c>
      <c r="I10" s="1">
        <f t="shared" si="2"/>
        <v>60.659580740815727</v>
      </c>
      <c r="J10" s="10">
        <f t="shared" ref="J10:J27" si="7">(5*H11)+(E10*I10)</f>
        <v>496484.06877246691</v>
      </c>
      <c r="K10" s="10">
        <f>SUM(J10:J28)</f>
        <v>7139430.5894410387</v>
      </c>
      <c r="L10" s="9">
        <f t="shared" si="3"/>
        <v>71.877941262010836</v>
      </c>
      <c r="N10" s="1">
        <f t="shared" si="5"/>
        <v>55681.803399815195</v>
      </c>
    </row>
    <row r="11" spans="1:14" x14ac:dyDescent="0.25">
      <c r="A11">
        <f t="shared" ref="A11:A27" si="8">+A10+5</f>
        <v>15</v>
      </c>
      <c r="B11" s="1">
        <v>10293371</v>
      </c>
      <c r="C11" s="1">
        <v>2998</v>
      </c>
      <c r="D11" s="7">
        <f t="shared" si="0"/>
        <v>2.9125541088531636E-4</v>
      </c>
      <c r="E11" s="7">
        <v>2.5</v>
      </c>
      <c r="F11" s="8">
        <f t="shared" si="4"/>
        <v>1.4552174545324635E-3</v>
      </c>
      <c r="G11" s="7">
        <f t="shared" si="1"/>
        <v>0.99854478254546752</v>
      </c>
      <c r="H11" s="1">
        <f t="shared" si="6"/>
        <v>99266.483964122977</v>
      </c>
      <c r="I11" s="1">
        <f t="shared" si="2"/>
        <v>144.45432011465891</v>
      </c>
      <c r="J11" s="10">
        <f t="shared" si="7"/>
        <v>495971.28402032825</v>
      </c>
      <c r="K11" s="10">
        <f>SUM(J11:J28)</f>
        <v>6642946.5206685718</v>
      </c>
      <c r="L11" s="9">
        <f t="shared" si="3"/>
        <v>66.92033660696066</v>
      </c>
      <c r="N11" s="1">
        <f>G10*N10</f>
        <v>55647.798245447695</v>
      </c>
    </row>
    <row r="12" spans="1:14" x14ac:dyDescent="0.25">
      <c r="A12">
        <f t="shared" si="8"/>
        <v>20</v>
      </c>
      <c r="B12" s="1">
        <v>11037055</v>
      </c>
      <c r="C12" s="1">
        <v>5150</v>
      </c>
      <c r="D12" s="7">
        <f t="shared" si="0"/>
        <v>4.6660997883946396E-4</v>
      </c>
      <c r="E12" s="7">
        <v>2.5</v>
      </c>
      <c r="F12" s="8">
        <f t="shared" si="4"/>
        <v>2.3303315043624708E-3</v>
      </c>
      <c r="G12" s="7">
        <f t="shared" si="1"/>
        <v>0.99766966849563754</v>
      </c>
      <c r="H12" s="1">
        <f t="shared" si="6"/>
        <v>99122.029644008318</v>
      </c>
      <c r="I12" s="1">
        <f t="shared" si="2"/>
        <v>230.98718845577969</v>
      </c>
      <c r="J12" s="10">
        <f t="shared" si="7"/>
        <v>495032.68024890218</v>
      </c>
      <c r="K12" s="10">
        <f>SUM(J12:J28)</f>
        <v>6146975.2366482448</v>
      </c>
      <c r="L12" s="9">
        <f t="shared" si="3"/>
        <v>62.01421882425926</v>
      </c>
      <c r="N12" s="1">
        <f t="shared" si="5"/>
        <v>55566.818598134618</v>
      </c>
    </row>
    <row r="13" spans="1:14" x14ac:dyDescent="0.25">
      <c r="A13">
        <f t="shared" si="8"/>
        <v>25</v>
      </c>
      <c r="B13" s="1">
        <v>11040022</v>
      </c>
      <c r="C13" s="1">
        <v>6724</v>
      </c>
      <c r="D13" s="7">
        <f t="shared" si="0"/>
        <v>6.0905675731443292E-4</v>
      </c>
      <c r="E13" s="7">
        <v>2.5</v>
      </c>
      <c r="F13" s="8">
        <f t="shared" si="4"/>
        <v>3.0406539594704882E-3</v>
      </c>
      <c r="G13" s="7">
        <f t="shared" si="1"/>
        <v>0.99695934604052949</v>
      </c>
      <c r="H13" s="1">
        <f t="shared" si="6"/>
        <v>98891.042455552539</v>
      </c>
      <c r="I13" s="1">
        <f t="shared" si="2"/>
        <v>300.69343979864789</v>
      </c>
      <c r="J13" s="10">
        <f t="shared" si="7"/>
        <v>493703.47867826605</v>
      </c>
      <c r="K13" s="10">
        <f>SUM(J13:J28)</f>
        <v>5651942.5563993417</v>
      </c>
      <c r="L13" s="9">
        <f t="shared" si="3"/>
        <v>57.153230626926174</v>
      </c>
      <c r="N13" s="1">
        <f t="shared" si="5"/>
        <v>55437.32949015819</v>
      </c>
    </row>
    <row r="14" spans="1:14" x14ac:dyDescent="0.25">
      <c r="A14">
        <f t="shared" si="8"/>
        <v>30</v>
      </c>
      <c r="B14" s="1">
        <v>10776726</v>
      </c>
      <c r="C14" s="1">
        <v>9011</v>
      </c>
      <c r="D14" s="7">
        <f t="shared" si="0"/>
        <v>8.3615376321157279E-4</v>
      </c>
      <c r="E14" s="7">
        <v>2.5</v>
      </c>
      <c r="F14" s="8">
        <f t="shared" si="4"/>
        <v>4.1720476327368377E-3</v>
      </c>
      <c r="G14" s="7">
        <f t="shared" si="1"/>
        <v>0.99582795236726318</v>
      </c>
      <c r="H14" s="1">
        <f>H13*G13</f>
        <v>98590.349015753891</v>
      </c>
      <c r="I14" s="1">
        <f t="shared" si="2"/>
        <v>411.32363222187269</v>
      </c>
      <c r="J14" s="10">
        <f t="shared" si="7"/>
        <v>491923.43599821482</v>
      </c>
      <c r="K14" s="10">
        <f>SUM(J14:J28)</f>
        <v>5158239.0777210742</v>
      </c>
      <c r="L14" s="9">
        <f t="shared" si="3"/>
        <v>52.319919030784973</v>
      </c>
      <c r="N14" s="1">
        <f t="shared" si="5"/>
        <v>55268.763754741471</v>
      </c>
    </row>
    <row r="15" spans="1:14" x14ac:dyDescent="0.25">
      <c r="A15">
        <f t="shared" si="8"/>
        <v>35</v>
      </c>
      <c r="B15" s="1">
        <v>10190432</v>
      </c>
      <c r="C15" s="1">
        <v>11226</v>
      </c>
      <c r="D15" s="7">
        <f t="shared" si="0"/>
        <v>1.1016215995553475E-3</v>
      </c>
      <c r="E15" s="7">
        <v>2.5</v>
      </c>
      <c r="F15" s="8">
        <f t="shared" si="4"/>
        <v>5.4929800341478787E-3</v>
      </c>
      <c r="G15" s="7">
        <f t="shared" si="1"/>
        <v>0.99450701996585211</v>
      </c>
      <c r="H15" s="1">
        <f t="shared" si="6"/>
        <v>98179.025383532018</v>
      </c>
      <c r="I15" s="1">
        <f t="shared" si="2"/>
        <v>539.29542620384018</v>
      </c>
      <c r="J15" s="10">
        <f t="shared" si="7"/>
        <v>489546.8883521505</v>
      </c>
      <c r="K15" s="10">
        <f>SUM(J15:J28)</f>
        <v>4666315.6417228598</v>
      </c>
      <c r="L15" s="9">
        <f t="shared" si="3"/>
        <v>47.528640903636031</v>
      </c>
      <c r="N15" s="1">
        <f t="shared" si="5"/>
        <v>55038.179839754208</v>
      </c>
    </row>
    <row r="16" spans="1:14" x14ac:dyDescent="0.25">
      <c r="A16">
        <f t="shared" si="8"/>
        <v>40</v>
      </c>
      <c r="B16" s="1">
        <v>10181792</v>
      </c>
      <c r="C16" s="1">
        <v>16193</v>
      </c>
      <c r="D16" s="7">
        <f t="shared" si="0"/>
        <v>1.590388018140618E-3</v>
      </c>
      <c r="E16" s="7">
        <v>2.5</v>
      </c>
      <c r="F16" s="8">
        <f t="shared" si="4"/>
        <v>7.9204486242274164E-3</v>
      </c>
      <c r="G16" s="7">
        <f t="shared" si="1"/>
        <v>0.99207955137577253</v>
      </c>
      <c r="H16" s="1">
        <f t="shared" si="6"/>
        <v>97639.729957328178</v>
      </c>
      <c r="I16" s="1">
        <f t="shared" si="2"/>
        <v>773.3504648104572</v>
      </c>
      <c r="J16" s="10">
        <f t="shared" si="7"/>
        <v>486265.27362461475</v>
      </c>
      <c r="K16" s="10">
        <f>SUM(J16:J28)</f>
        <v>4176768.7533707079</v>
      </c>
      <c r="L16" s="9">
        <f t="shared" si="3"/>
        <v>42.777348474807283</v>
      </c>
      <c r="N16" s="1">
        <f t="shared" si="5"/>
        <v>54735.8562167786</v>
      </c>
    </row>
    <row r="17" spans="1:14" x14ac:dyDescent="0.25">
      <c r="A17">
        <f t="shared" si="8"/>
        <v>45</v>
      </c>
      <c r="B17" s="1">
        <v>10525884</v>
      </c>
      <c r="C17" s="1">
        <v>25574</v>
      </c>
      <c r="D17" s="7">
        <f t="shared" si="0"/>
        <v>2.4296296634087932E-3</v>
      </c>
      <c r="E17" s="7">
        <v>2.5</v>
      </c>
      <c r="F17" s="8">
        <f t="shared" si="4"/>
        <v>1.2074805055686033E-2</v>
      </c>
      <c r="G17" s="7">
        <f t="shared" si="1"/>
        <v>0.98792519494431397</v>
      </c>
      <c r="H17" s="1">
        <f>H16*G16</f>
        <v>96866.379492517721</v>
      </c>
      <c r="I17" s="1">
        <f t="shared" si="2"/>
        <v>1169.6426488222496</v>
      </c>
      <c r="J17" s="10">
        <f t="shared" si="7"/>
        <v>481407.79084053298</v>
      </c>
      <c r="K17" s="10">
        <f>SUM(J17:J28)</f>
        <v>3690503.479746093</v>
      </c>
      <c r="L17" s="9">
        <f t="shared" si="3"/>
        <v>38.098910056106305</v>
      </c>
      <c r="N17" s="1">
        <f t="shared" si="5"/>
        <v>54302.323679710506</v>
      </c>
    </row>
    <row r="18" spans="1:14" x14ac:dyDescent="0.25">
      <c r="A18">
        <f t="shared" si="8"/>
        <v>50</v>
      </c>
      <c r="B18" s="1">
        <v>11354599</v>
      </c>
      <c r="C18" s="1">
        <v>43379</v>
      </c>
      <c r="D18" s="7">
        <f t="shared" si="0"/>
        <v>3.8203903105693119E-3</v>
      </c>
      <c r="E18" s="7">
        <v>2.5</v>
      </c>
      <c r="F18" s="8">
        <f t="shared" si="4"/>
        <v>1.8921235292904025E-2</v>
      </c>
      <c r="G18" s="7">
        <f t="shared" si="1"/>
        <v>0.98107876470709598</v>
      </c>
      <c r="H18" s="1">
        <f t="shared" si="6"/>
        <v>95696.736843695471</v>
      </c>
      <c r="I18" s="1">
        <f t="shared" si="2"/>
        <v>1810.7004745826853</v>
      </c>
      <c r="J18" s="10">
        <f t="shared" si="7"/>
        <v>473956.93303202064</v>
      </c>
      <c r="K18" s="10">
        <f>SUM(J18:J28)</f>
        <v>3209095.6889055604</v>
      </c>
      <c r="L18" s="9">
        <f t="shared" si="3"/>
        <v>33.534013747481055</v>
      </c>
      <c r="N18" s="1">
        <f t="shared" si="5"/>
        <v>53646.633707207235</v>
      </c>
    </row>
    <row r="19" spans="1:14" x14ac:dyDescent="0.25">
      <c r="A19">
        <f t="shared" si="8"/>
        <v>55</v>
      </c>
      <c r="B19" s="1">
        <v>11194875</v>
      </c>
      <c r="C19" s="1">
        <v>62415</v>
      </c>
      <c r="D19" s="7">
        <f t="shared" si="0"/>
        <v>5.5753190634107129E-3</v>
      </c>
      <c r="E19" s="7">
        <v>2.5</v>
      </c>
      <c r="F19" s="8">
        <f t="shared" si="4"/>
        <v>2.7493384342448243E-2</v>
      </c>
      <c r="G19" s="7">
        <f t="shared" si="1"/>
        <v>0.97250661565755181</v>
      </c>
      <c r="H19" s="1">
        <f t="shared" si="6"/>
        <v>93886.036369112786</v>
      </c>
      <c r="I19" s="1">
        <f t="shared" si="2"/>
        <v>2581.2448822850856</v>
      </c>
      <c r="J19" s="10">
        <f t="shared" si="7"/>
        <v>462977.06963985122</v>
      </c>
      <c r="K19" s="10">
        <f>SUM(J19:J28)</f>
        <v>2735138.75587354</v>
      </c>
      <c r="L19" s="9">
        <f t="shared" si="3"/>
        <v>29.132540488985462</v>
      </c>
      <c r="N19" s="1">
        <f t="shared" si="5"/>
        <v>52631.573128160933</v>
      </c>
    </row>
    <row r="20" spans="1:14" x14ac:dyDescent="0.25">
      <c r="A20">
        <f t="shared" si="8"/>
        <v>60</v>
      </c>
      <c r="B20" s="1">
        <v>9937682</v>
      </c>
      <c r="C20" s="1">
        <v>77749</v>
      </c>
      <c r="D20" s="7">
        <f t="shared" si="0"/>
        <v>7.8236554560711449E-3</v>
      </c>
      <c r="E20" s="7">
        <v>2.5</v>
      </c>
      <c r="F20" s="8">
        <f t="shared" si="4"/>
        <v>3.836783546713058E-2</v>
      </c>
      <c r="G20" s="7">
        <f t="shared" si="1"/>
        <v>0.96163216453286937</v>
      </c>
      <c r="H20" s="1">
        <f t="shared" si="6"/>
        <v>91304.7914868277</v>
      </c>
      <c r="I20" s="1">
        <f t="shared" si="2"/>
        <v>3503.1672171272803</v>
      </c>
      <c r="J20" s="10">
        <f t="shared" si="7"/>
        <v>447766.03939132032</v>
      </c>
      <c r="K20" s="10">
        <f>SUM(J20:J28)</f>
        <v>2272161.6862336886</v>
      </c>
      <c r="L20" s="9">
        <f t="shared" si="3"/>
        <v>24.885459451068211</v>
      </c>
      <c r="N20" s="1">
        <f t="shared" si="5"/>
        <v>51184.553059600737</v>
      </c>
    </row>
    <row r="21" spans="1:14" x14ac:dyDescent="0.25">
      <c r="A21">
        <f t="shared" si="8"/>
        <v>65</v>
      </c>
      <c r="B21" s="1">
        <v>8461651</v>
      </c>
      <c r="C21" s="1">
        <v>97859</v>
      </c>
      <c r="D21" s="7">
        <f t="shared" si="0"/>
        <v>1.1565000730944824E-2</v>
      </c>
      <c r="E21" s="7">
        <v>2.5</v>
      </c>
      <c r="F21" s="8">
        <f t="shared" si="4"/>
        <v>5.6200117650457307E-2</v>
      </c>
      <c r="G21" s="7">
        <f t="shared" si="1"/>
        <v>0.94379988234954271</v>
      </c>
      <c r="H21" s="1">
        <f t="shared" si="6"/>
        <v>87801.62426970042</v>
      </c>
      <c r="I21" s="1">
        <f t="shared" si="2"/>
        <v>4934.4616138584097</v>
      </c>
      <c r="J21" s="10">
        <f t="shared" si="7"/>
        <v>426671.96731385612</v>
      </c>
      <c r="K21" s="10">
        <f>SUM(J21:J28)</f>
        <v>1824395.6468423686</v>
      </c>
      <c r="L21" s="9">
        <f t="shared" si="3"/>
        <v>20.778609302697738</v>
      </c>
      <c r="N21" s="1">
        <f>G20*N20</f>
        <v>49220.712549351359</v>
      </c>
    </row>
    <row r="22" spans="1:14" x14ac:dyDescent="0.25">
      <c r="A22">
        <f t="shared" si="8"/>
        <v>70</v>
      </c>
      <c r="B22" s="1">
        <v>6177351</v>
      </c>
      <c r="C22" s="1">
        <v>114808</v>
      </c>
      <c r="D22" s="7">
        <f t="shared" si="0"/>
        <v>1.8585312701188583E-2</v>
      </c>
      <c r="E22" s="7">
        <v>2.5</v>
      </c>
      <c r="F22" s="8">
        <f t="shared" si="4"/>
        <v>8.8800596376662155E-2</v>
      </c>
      <c r="G22" s="7">
        <f t="shared" si="1"/>
        <v>0.91119940362333784</v>
      </c>
      <c r="H22" s="1">
        <f t="shared" si="6"/>
        <v>82867.16265584201</v>
      </c>
      <c r="I22" s="1">
        <f t="shared" si="2"/>
        <v>7358.6534638806334</v>
      </c>
      <c r="J22" s="10">
        <f t="shared" si="7"/>
        <v>395939.17961950845</v>
      </c>
      <c r="K22" s="10">
        <f>SUM(J22:J28)</f>
        <v>1397723.6795285125</v>
      </c>
      <c r="L22" s="9">
        <f t="shared" si="3"/>
        <v>16.867039183342609</v>
      </c>
      <c r="N22" s="1">
        <f t="shared" si="5"/>
        <v>46454.502713238471</v>
      </c>
    </row>
    <row r="23" spans="1:14" x14ac:dyDescent="0.25">
      <c r="A23">
        <f t="shared" si="8"/>
        <v>75</v>
      </c>
      <c r="B23" s="1">
        <v>4514371</v>
      </c>
      <c r="C23" s="1">
        <v>136704</v>
      </c>
      <c r="D23" s="7">
        <f t="shared" si="0"/>
        <v>3.0281959546523757E-2</v>
      </c>
      <c r="E23" s="7">
        <v>2.5</v>
      </c>
      <c r="F23" s="8">
        <f t="shared" si="4"/>
        <v>0.14075402825829864</v>
      </c>
      <c r="G23" s="7">
        <f t="shared" si="1"/>
        <v>0.85924597174170136</v>
      </c>
      <c r="H23" s="1">
        <f t="shared" si="6"/>
        <v>75508.509191961377</v>
      </c>
      <c r="I23" s="1">
        <f t="shared" si="2"/>
        <v>10628.126836547337</v>
      </c>
      <c r="J23" s="10">
        <f t="shared" si="7"/>
        <v>350972.22886843851</v>
      </c>
      <c r="K23" s="10">
        <f>SUM(J23:J28)</f>
        <v>1001784.4999090041</v>
      </c>
      <c r="L23" s="9">
        <f t="shared" si="3"/>
        <v>13.267173602411075</v>
      </c>
      <c r="N23" s="1">
        <f t="shared" si="5"/>
        <v>42329.315167921624</v>
      </c>
    </row>
    <row r="24" spans="1:14" x14ac:dyDescent="0.25">
      <c r="A24">
        <f t="shared" si="8"/>
        <v>80</v>
      </c>
      <c r="B24" s="1">
        <v>3391770</v>
      </c>
      <c r="C24" s="1">
        <v>177037</v>
      </c>
      <c r="D24" s="7">
        <f t="shared" si="0"/>
        <v>5.2196051029403528E-2</v>
      </c>
      <c r="E24" s="7">
        <v>2.5</v>
      </c>
      <c r="F24" s="8">
        <f t="shared" si="4"/>
        <v>0.2308558463108274</v>
      </c>
      <c r="G24" s="7">
        <f t="shared" si="1"/>
        <v>0.76914415368917255</v>
      </c>
      <c r="H24" s="1">
        <f t="shared" si="6"/>
        <v>64880.38235541404</v>
      </c>
      <c r="I24" s="1">
        <f t="shared" si="2"/>
        <v>14978.015577629187</v>
      </c>
      <c r="J24" s="10">
        <f t="shared" si="7"/>
        <v>286956.87283299724</v>
      </c>
      <c r="K24" s="10">
        <f>SUM(J24:J28)</f>
        <v>650812.27104056557</v>
      </c>
      <c r="L24" s="9">
        <f t="shared" si="3"/>
        <v>10.030956159836157</v>
      </c>
      <c r="N24" s="1">
        <f t="shared" si="5"/>
        <v>36371.293544621556</v>
      </c>
    </row>
    <row r="25" spans="1:14" x14ac:dyDescent="0.25">
      <c r="A25">
        <f t="shared" si="8"/>
        <v>85</v>
      </c>
      <c r="B25" s="1">
        <v>2424996</v>
      </c>
      <c r="C25" s="1">
        <v>221816</v>
      </c>
      <c r="D25" s="7">
        <f t="shared" si="0"/>
        <v>9.147066634336716E-2</v>
      </c>
      <c r="E25" s="7">
        <v>2.5</v>
      </c>
      <c r="F25" s="8">
        <f t="shared" si="4"/>
        <v>0.37223245498627971</v>
      </c>
      <c r="G25" s="7">
        <f t="shared" si="1"/>
        <v>0.62776754501372034</v>
      </c>
      <c r="H25" s="1">
        <f t="shared" si="6"/>
        <v>49902.366777784853</v>
      </c>
      <c r="I25" s="1">
        <f t="shared" si="2"/>
        <v>18575.280495320618</v>
      </c>
      <c r="J25" s="10">
        <f t="shared" si="7"/>
        <v>203073.63265062272</v>
      </c>
      <c r="K25" s="10">
        <f>SUM(J25:J28)</f>
        <v>363855.39820756827</v>
      </c>
      <c r="L25" s="9">
        <f t="shared" si="3"/>
        <v>7.2913455152902005</v>
      </c>
      <c r="N25" s="1">
        <f t="shared" si="5"/>
        <v>27974.767791958413</v>
      </c>
    </row>
    <row r="26" spans="1:14" x14ac:dyDescent="0.25">
      <c r="A26">
        <f t="shared" si="8"/>
        <v>90</v>
      </c>
      <c r="B26" s="1">
        <v>1281527</v>
      </c>
      <c r="C26" s="1">
        <v>201136</v>
      </c>
      <c r="D26" s="7">
        <f t="shared" si="0"/>
        <v>0.15695026324064962</v>
      </c>
      <c r="E26" s="7">
        <v>2.5</v>
      </c>
      <c r="F26" s="8">
        <f t="shared" si="4"/>
        <v>0.56360602947711991</v>
      </c>
      <c r="G26" s="7">
        <f t="shared" si="1"/>
        <v>0.43639397052288009</v>
      </c>
      <c r="H26" s="1">
        <f t="shared" si="6"/>
        <v>31327.086282464235</v>
      </c>
      <c r="I26" s="1">
        <f t="shared" si="2"/>
        <v>17656.134714746819</v>
      </c>
      <c r="J26" s="10">
        <f t="shared" si="7"/>
        <v>112495.09462545413</v>
      </c>
      <c r="K26" s="10">
        <f>SUM(J26:J28)</f>
        <v>160781.76555694561</v>
      </c>
      <c r="L26" s="9">
        <f t="shared" si="3"/>
        <v>5.1323562015068536</v>
      </c>
      <c r="N26" s="1">
        <f t="shared" si="5"/>
        <v>17561.651299086629</v>
      </c>
    </row>
    <row r="27" spans="1:14" x14ac:dyDescent="0.25">
      <c r="A27">
        <f t="shared" si="8"/>
        <v>95</v>
      </c>
      <c r="B27" s="2">
        <v>351810</v>
      </c>
      <c r="C27" s="2">
        <v>92465</v>
      </c>
      <c r="D27" s="7">
        <f t="shared" si="0"/>
        <v>0.2628265256814758</v>
      </c>
      <c r="E27" s="7">
        <v>2.5</v>
      </c>
      <c r="F27" s="8">
        <f t="shared" si="4"/>
        <v>0.79304769950555121</v>
      </c>
      <c r="G27" s="7">
        <f t="shared" si="1"/>
        <v>0.20695230049444879</v>
      </c>
      <c r="H27" s="1">
        <f t="shared" si="6"/>
        <v>13670.951567717419</v>
      </c>
      <c r="I27" s="1">
        <f t="shared" si="2"/>
        <v>10841.716690830108</v>
      </c>
      <c r="J27" s="10">
        <f t="shared" si="7"/>
        <v>41250.466111511822</v>
      </c>
      <c r="K27" s="10">
        <f>SUM(J27:J28)</f>
        <v>48286.670931491448</v>
      </c>
      <c r="L27" s="9">
        <f t="shared" si="3"/>
        <v>3.5320636381680686</v>
      </c>
      <c r="N27" s="1">
        <f t="shared" si="5"/>
        <v>7663.7987393467092</v>
      </c>
    </row>
    <row r="28" spans="1:14" x14ac:dyDescent="0.25">
      <c r="A28" s="6" t="s">
        <v>6</v>
      </c>
      <c r="B28" s="2">
        <v>56183</v>
      </c>
      <c r="C28" s="2">
        <v>22591</v>
      </c>
      <c r="D28" s="7">
        <f t="shared" si="0"/>
        <v>0.40209671964829219</v>
      </c>
      <c r="E28" s="7">
        <f>1/D28</f>
        <v>2.4869638351555929</v>
      </c>
      <c r="F28" s="8">
        <v>1</v>
      </c>
      <c r="G28" s="7">
        <f t="shared" si="1"/>
        <v>0</v>
      </c>
      <c r="H28" s="1">
        <f t="shared" si="6"/>
        <v>2829.2348768873112</v>
      </c>
      <c r="I28" s="1">
        <f t="shared" si="2"/>
        <v>2829.2348768873112</v>
      </c>
      <c r="J28" s="10">
        <f>(5*0)+(E28*I28)</f>
        <v>7036.2048199796291</v>
      </c>
      <c r="K28" s="10">
        <f>SUM(J28)</f>
        <v>7036.2048199796291</v>
      </c>
      <c r="L28" s="9">
        <f t="shared" si="3"/>
        <v>2.4869638351555929</v>
      </c>
      <c r="N28" s="1">
        <f t="shared" si="5"/>
        <v>1586.0407796342581</v>
      </c>
    </row>
    <row r="69" spans="2:2" x14ac:dyDescent="0.25">
      <c r="B69" s="3"/>
    </row>
    <row r="70" spans="2:2" x14ac:dyDescent="0.25">
      <c r="B70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cols>
    <col min="2" max="3" width="9.26953125" bestFit="1" customWidth="1"/>
    <col min="6" max="6" width="9.54296875" bestFit="1" customWidth="1"/>
    <col min="11" max="11" width="10.2695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 of Wisc-Madison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mguillot</dc:creator>
  <cp:lastModifiedBy>Adriana</cp:lastModifiedBy>
  <dcterms:created xsi:type="dcterms:W3CDTF">2002-02-06T00:40:41Z</dcterms:created>
  <dcterms:modified xsi:type="dcterms:W3CDTF">2023-10-11T20:37:45Z</dcterms:modified>
</cp:coreProperties>
</file>