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a\Documents\"/>
    </mc:Choice>
  </mc:AlternateContent>
  <xr:revisionPtr revIDLastSave="0" documentId="13_ncr:1_{1ED7AAFB-B22D-42F8-AC99-0E71C25F879F}" xr6:coauthVersionLast="47" xr6:coauthVersionMax="47" xr10:uidLastSave="{00000000-0000-0000-0000-000000000000}"/>
  <bookViews>
    <workbookView xWindow="-110" yWindow="-110" windowWidth="19420" windowHeight="10420" xr2:uid="{327A7E17-10C2-48B7-B4B2-976742290354}"/>
  </bookViews>
  <sheets>
    <sheet name="Part B" sheetId="1" r:id="rId1"/>
    <sheet name="Part A #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B26" i="1"/>
  <c r="C25" i="1"/>
  <c r="B25" i="1"/>
  <c r="H22" i="1"/>
  <c r="F23" i="1"/>
  <c r="G26" i="2"/>
  <c r="D26" i="2"/>
  <c r="E26" i="2" s="1"/>
  <c r="D25" i="2"/>
  <c r="F25" i="2" s="1"/>
  <c r="G25" i="2" s="1"/>
  <c r="D24" i="2"/>
  <c r="F24" i="2" s="1"/>
  <c r="G24" i="2" s="1"/>
  <c r="D23" i="2"/>
  <c r="F23" i="2" s="1"/>
  <c r="G23" i="2" s="1"/>
  <c r="D22" i="2"/>
  <c r="F22" i="2" s="1"/>
  <c r="G22" i="2" s="1"/>
  <c r="D21" i="2"/>
  <c r="F21" i="2" s="1"/>
  <c r="G21" i="2" s="1"/>
  <c r="D20" i="2"/>
  <c r="F20" i="2" s="1"/>
  <c r="G20" i="2" s="1"/>
  <c r="D19" i="2"/>
  <c r="F19" i="2" s="1"/>
  <c r="G19" i="2" s="1"/>
  <c r="D18" i="2"/>
  <c r="F18" i="2" s="1"/>
  <c r="G18" i="2" s="1"/>
  <c r="D17" i="2"/>
  <c r="F17" i="2" s="1"/>
  <c r="G17" i="2" s="1"/>
  <c r="D16" i="2"/>
  <c r="F16" i="2" s="1"/>
  <c r="G16" i="2" s="1"/>
  <c r="D15" i="2"/>
  <c r="F15" i="2" s="1"/>
  <c r="G15" i="2" s="1"/>
  <c r="D14" i="2"/>
  <c r="F14" i="2" s="1"/>
  <c r="G14" i="2" s="1"/>
  <c r="D13" i="2"/>
  <c r="F13" i="2" s="1"/>
  <c r="G13" i="2" s="1"/>
  <c r="D12" i="2"/>
  <c r="F12" i="2" s="1"/>
  <c r="G12" i="2" s="1"/>
  <c r="D11" i="2"/>
  <c r="F11" i="2" s="1"/>
  <c r="G11" i="2" s="1"/>
  <c r="D10" i="2"/>
  <c r="F10" i="2" s="1"/>
  <c r="G10" i="2" s="1"/>
  <c r="D9" i="2"/>
  <c r="F9" i="2" s="1"/>
  <c r="G9" i="2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D8" i="2"/>
  <c r="F8" i="2" s="1"/>
  <c r="G8" i="2" s="1"/>
  <c r="A8" i="2"/>
  <c r="D7" i="2"/>
  <c r="F7" i="2" s="1"/>
  <c r="G7" i="2" s="1"/>
  <c r="D6" i="2"/>
  <c r="D5" i="2"/>
  <c r="E6" i="2" s="1"/>
  <c r="D16" i="1"/>
  <c r="D10" i="1"/>
  <c r="E10" i="1" s="1"/>
  <c r="D14" i="1"/>
  <c r="E14" i="1" s="1"/>
  <c r="C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F4" i="1" s="1"/>
  <c r="F5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F6" i="2" l="1"/>
  <c r="G6" i="2" s="1"/>
  <c r="E5" i="2"/>
  <c r="F5" i="2" s="1"/>
  <c r="G5" i="2" s="1"/>
  <c r="B19" i="1"/>
  <c r="D3" i="1"/>
  <c r="F6" i="1"/>
  <c r="H5" i="1" s="1"/>
  <c r="I5" i="1" s="1"/>
  <c r="D6" i="1"/>
  <c r="H4" i="1"/>
  <c r="I4" i="1" s="1"/>
  <c r="D18" i="1"/>
  <c r="H3" i="1"/>
  <c r="B20" i="1"/>
  <c r="D19" i="1" s="1"/>
  <c r="D17" i="1"/>
  <c r="D13" i="1"/>
  <c r="D9" i="1"/>
  <c r="D5" i="1"/>
  <c r="E16" i="1"/>
  <c r="D12" i="1"/>
  <c r="D8" i="1"/>
  <c r="D4" i="1"/>
  <c r="D15" i="1"/>
  <c r="D11" i="1"/>
  <c r="D7" i="1"/>
  <c r="M6" i="2" l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H6" i="2"/>
  <c r="E19" i="1"/>
  <c r="E7" i="1"/>
  <c r="E4" i="1"/>
  <c r="J4" i="1" s="1"/>
  <c r="K4" i="1"/>
  <c r="L4" i="1" s="1"/>
  <c r="E17" i="1"/>
  <c r="E6" i="1"/>
  <c r="E11" i="1"/>
  <c r="E8" i="1"/>
  <c r="E5" i="1"/>
  <c r="J5" i="1" s="1"/>
  <c r="K5" i="1"/>
  <c r="F7" i="1"/>
  <c r="H6" i="1" s="1"/>
  <c r="I6" i="1" s="1"/>
  <c r="E15" i="1"/>
  <c r="E12" i="1"/>
  <c r="E9" i="1"/>
  <c r="I3" i="1"/>
  <c r="J3" i="1" s="1"/>
  <c r="K3" i="1"/>
  <c r="B21" i="1"/>
  <c r="D20" i="1" s="1"/>
  <c r="E13" i="1"/>
  <c r="E18" i="1"/>
  <c r="H7" i="2" l="1"/>
  <c r="I6" i="2" s="1"/>
  <c r="I5" i="2"/>
  <c r="J5" i="2" s="1"/>
  <c r="L3" i="1"/>
  <c r="E20" i="1"/>
  <c r="B22" i="1"/>
  <c r="K6" i="1"/>
  <c r="L6" i="1" s="1"/>
  <c r="F8" i="1"/>
  <c r="H7" i="1"/>
  <c r="J6" i="1"/>
  <c r="D21" i="1"/>
  <c r="E21" i="1" s="1"/>
  <c r="L5" i="1"/>
  <c r="H8" i="2" l="1"/>
  <c r="I7" i="2" s="1"/>
  <c r="J6" i="2"/>
  <c r="I7" i="1"/>
  <c r="J7" i="1" s="1"/>
  <c r="K7" i="1"/>
  <c r="L7" i="1" s="1"/>
  <c r="F9" i="1"/>
  <c r="H8" i="1"/>
  <c r="B23" i="1"/>
  <c r="J7" i="2" l="1"/>
  <c r="H9" i="2"/>
  <c r="I8" i="2"/>
  <c r="D23" i="1"/>
  <c r="E23" i="1" s="1"/>
  <c r="I8" i="1"/>
  <c r="J8" i="1" s="1"/>
  <c r="K8" i="1"/>
  <c r="L8" i="1" s="1"/>
  <c r="F10" i="1"/>
  <c r="H9" i="1" s="1"/>
  <c r="D22" i="1"/>
  <c r="H10" i="2" l="1"/>
  <c r="J8" i="2"/>
  <c r="I9" i="2"/>
  <c r="E22" i="1"/>
  <c r="I9" i="1"/>
  <c r="J9" i="1" s="1"/>
  <c r="K9" i="1"/>
  <c r="F11" i="1"/>
  <c r="H10" i="1" s="1"/>
  <c r="J9" i="2" l="1"/>
  <c r="H11" i="2"/>
  <c r="L9" i="1"/>
  <c r="I10" i="1"/>
  <c r="J10" i="1" s="1"/>
  <c r="K10" i="1"/>
  <c r="L10" i="1" s="1"/>
  <c r="F12" i="1"/>
  <c r="H12" i="2" l="1"/>
  <c r="I11" i="2"/>
  <c r="I10" i="2"/>
  <c r="J10" i="2" s="1"/>
  <c r="F13" i="1"/>
  <c r="H11" i="1"/>
  <c r="J11" i="2" l="1"/>
  <c r="H13" i="2"/>
  <c r="I12" i="2" s="1"/>
  <c r="F14" i="1"/>
  <c r="H13" i="1"/>
  <c r="I11" i="1"/>
  <c r="J11" i="1" s="1"/>
  <c r="K11" i="1"/>
  <c r="L11" i="1" s="1"/>
  <c r="H12" i="1"/>
  <c r="H14" i="2" l="1"/>
  <c r="J12" i="2"/>
  <c r="I13" i="2"/>
  <c r="I13" i="1"/>
  <c r="J13" i="1" s="1"/>
  <c r="K13" i="1"/>
  <c r="I12" i="1"/>
  <c r="J12" i="1" s="1"/>
  <c r="K12" i="1"/>
  <c r="L12" i="1" s="1"/>
  <c r="F15" i="1"/>
  <c r="H14" i="1" s="1"/>
  <c r="J13" i="2" l="1"/>
  <c r="H15" i="2"/>
  <c r="I14" i="2"/>
  <c r="L13" i="1"/>
  <c r="I14" i="1"/>
  <c r="J14" i="1" s="1"/>
  <c r="K14" i="1"/>
  <c r="L14" i="1" s="1"/>
  <c r="F16" i="1"/>
  <c r="H15" i="1" s="1"/>
  <c r="H16" i="2" l="1"/>
  <c r="J14" i="2"/>
  <c r="I15" i="2"/>
  <c r="I15" i="1"/>
  <c r="J15" i="1" s="1"/>
  <c r="K15" i="1"/>
  <c r="L15" i="1" s="1"/>
  <c r="F17" i="1"/>
  <c r="H16" i="1"/>
  <c r="J15" i="2" l="1"/>
  <c r="H17" i="2"/>
  <c r="I16" i="2" s="1"/>
  <c r="K16" i="1"/>
  <c r="I16" i="1"/>
  <c r="J16" i="1" s="1"/>
  <c r="F18" i="1"/>
  <c r="H17" i="1"/>
  <c r="H18" i="2" l="1"/>
  <c r="J16" i="2"/>
  <c r="I17" i="2"/>
  <c r="I17" i="1"/>
  <c r="J17" i="1" s="1"/>
  <c r="K17" i="1"/>
  <c r="L17" i="1" s="1"/>
  <c r="F19" i="1"/>
  <c r="H18" i="1"/>
  <c r="L16" i="1"/>
  <c r="J17" i="2" l="1"/>
  <c r="H19" i="2"/>
  <c r="I18" i="2" s="1"/>
  <c r="I18" i="1"/>
  <c r="J18" i="1" s="1"/>
  <c r="K18" i="1"/>
  <c r="L18" i="1" s="1"/>
  <c r="F20" i="1"/>
  <c r="H19" i="1"/>
  <c r="H20" i="2" l="1"/>
  <c r="J18" i="2"/>
  <c r="I19" i="1"/>
  <c r="J19" i="1" s="1"/>
  <c r="K19" i="1"/>
  <c r="L19" i="1" s="1"/>
  <c r="F21" i="1"/>
  <c r="H20" i="1"/>
  <c r="H21" i="2" l="1"/>
  <c r="I20" i="2" s="1"/>
  <c r="I19" i="2"/>
  <c r="J19" i="2" s="1"/>
  <c r="I20" i="1"/>
  <c r="J20" i="1" s="1"/>
  <c r="K20" i="1"/>
  <c r="L20" i="1" s="1"/>
  <c r="F22" i="1"/>
  <c r="H21" i="1"/>
  <c r="H22" i="2" l="1"/>
  <c r="J20" i="2"/>
  <c r="I21" i="2"/>
  <c r="I21" i="1"/>
  <c r="J21" i="1" s="1"/>
  <c r="K21" i="1"/>
  <c r="J21" i="2" l="1"/>
  <c r="H23" i="2"/>
  <c r="I22" i="2"/>
  <c r="I22" i="1"/>
  <c r="J22" i="1" s="1"/>
  <c r="K22" i="1"/>
  <c r="L22" i="1" s="1"/>
  <c r="L21" i="1"/>
  <c r="H24" i="2" l="1"/>
  <c r="J22" i="2"/>
  <c r="H25" i="2" l="1"/>
  <c r="I24" i="2" s="1"/>
  <c r="I23" i="2"/>
  <c r="J23" i="2" s="1"/>
  <c r="H26" i="2" l="1"/>
  <c r="I25" i="2" s="1"/>
  <c r="J24" i="2"/>
  <c r="I26" i="2" l="1"/>
  <c r="J26" i="2" s="1"/>
  <c r="J25" i="2"/>
  <c r="K26" i="2" l="1"/>
  <c r="L26" i="2" s="1"/>
  <c r="K5" i="2"/>
  <c r="L5" i="2" s="1"/>
  <c r="K6" i="2"/>
  <c r="L6" i="2" s="1"/>
  <c r="K7" i="2"/>
  <c r="L7" i="2" s="1"/>
  <c r="K8" i="2"/>
  <c r="L8" i="2" s="1"/>
  <c r="K9" i="2"/>
  <c r="K10" i="2"/>
  <c r="L10" i="2" s="1"/>
  <c r="K11" i="2"/>
  <c r="L11" i="2" s="1"/>
  <c r="K13" i="2"/>
  <c r="L13" i="2" s="1"/>
  <c r="K12" i="2"/>
  <c r="L12" i="2" s="1"/>
  <c r="K14" i="2"/>
  <c r="L14" i="2" s="1"/>
  <c r="K15" i="2"/>
  <c r="L15" i="2" s="1"/>
  <c r="K16" i="2"/>
  <c r="L16" i="2" s="1"/>
  <c r="K18" i="2"/>
  <c r="L18" i="2" s="1"/>
  <c r="K17" i="2"/>
  <c r="L17" i="2" s="1"/>
  <c r="K19" i="2"/>
  <c r="L19" i="2" s="1"/>
  <c r="K20" i="2"/>
  <c r="L20" i="2" s="1"/>
  <c r="K21" i="2"/>
  <c r="L21" i="2" s="1"/>
  <c r="K22" i="2"/>
  <c r="L22" i="2" s="1"/>
  <c r="K23" i="2"/>
  <c r="L23" i="2" s="1"/>
  <c r="K25" i="2"/>
  <c r="L25" i="2" s="1"/>
  <c r="K24" i="2"/>
  <c r="L24" i="2" s="1"/>
  <c r="L9" i="2" l="1"/>
</calcChain>
</file>

<file path=xl/sharedStrings.xml><?xml version="1.0" encoding="utf-8"?>
<sst xmlns="http://schemas.openxmlformats.org/spreadsheetml/2006/main" count="62" uniqueCount="48">
  <si>
    <t>Age</t>
  </si>
  <si>
    <t>0-4</t>
  </si>
  <si>
    <t>npx</t>
  </si>
  <si>
    <t>25-29</t>
  </si>
  <si>
    <t>30-34</t>
  </si>
  <si>
    <t>35-39</t>
  </si>
  <si>
    <t>40-44</t>
  </si>
  <si>
    <t>15-19</t>
  </si>
  <si>
    <t>20-24</t>
  </si>
  <si>
    <t>5-9</t>
  </si>
  <si>
    <t>10-14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</si>
  <si>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</si>
  <si>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</si>
  <si>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</si>
  <si>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</si>
  <si>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</si>
  <si>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</si>
  <si>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</si>
  <si>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</si>
  <si>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</si>
  <si>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</si>
  <si>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</si>
  <si>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lx</t>
  </si>
  <si>
    <t>Race A</t>
  </si>
  <si>
    <t>Race B</t>
  </si>
  <si>
    <t>100+</t>
  </si>
  <si>
    <t>nNx</t>
  </si>
  <si>
    <t>nDx</t>
  </si>
  <si>
    <t>nqx</t>
  </si>
  <si>
    <t>ndx</t>
  </si>
  <si>
    <t>nNxA+B = nNxA+nNxB</t>
  </si>
  <si>
    <t>nDxA+B = nDxA+nDxB</t>
  </si>
  <si>
    <t>Species</t>
  </si>
  <si>
    <t>-</t>
  </si>
  <si>
    <t>ASDRs</t>
  </si>
  <si>
    <t>PS #3</t>
  </si>
  <si>
    <t>Part A</t>
  </si>
  <si>
    <t>US, Females, 2015</t>
  </si>
  <si>
    <t>x</t>
  </si>
  <si>
    <t>#10 last q:</t>
  </si>
  <si>
    <t>nmx</t>
  </si>
  <si>
    <t>nax</t>
  </si>
  <si>
    <t>nLx</t>
  </si>
  <si>
    <t>Tx</t>
  </si>
  <si>
    <t>ex</t>
  </si>
  <si>
    <t>PS3 Part B</t>
  </si>
  <si>
    <t>CDR Check</t>
  </si>
  <si>
    <t>CBR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</si>
</sst>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0" formatCode="0.000000"/>
    <numFmt numFmtId="171" formatCode="0.000"/>
    <numFmt numFmtId="174" formatCode="0.00000"/>
    <numFmt numFmtId="175" formatCode="0.0000000"/>
    <numFmt numFmtId="179" formatCode="0.000000000000"/>
    <numFmt numFmtId="181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0" tint="-0.249977111117893"/>
      <name val="Calibri"/>
      <family val="2"/>
      <scheme val="minor"/>
    </font>
    <font>
      <b/>
      <sz val="10"/>
      <color theme="0" tint="-0.249977111117893"/>
      <name val="Arial"/>
      <family val="2"/>
    </font>
    <font>
      <u/>
      <sz val="10"/>
      <color theme="0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0" fillId="0" borderId="0" xfId="0"/>
    <xf numFmtId="0" fontId="0" fillId="0" borderId="0" xfId="0" applyFont="1" applyBorder="1" applyAlignment="1">
      <alignment horizontal="center" vertical="center"/>
    </xf>
    <xf numFmtId="16" fontId="0" fillId="0" borderId="0" xfId="0" quotePrefix="1" applyNumberFormat="1" applyFont="1" applyBorder="1" applyAlignment="1">
      <alignment horizontal="center" vertical="center"/>
    </xf>
    <xf numFmtId="0" fontId="0" fillId="0" borderId="0" xfId="0" quotePrefix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2" xfId="0" applyNumberFormat="1" applyBorder="1" applyAlignment="1">
      <alignment horizontal="center"/>
    </xf>
    <xf numFmtId="170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3" fontId="0" fillId="0" borderId="0" xfId="0" applyNumberFormat="1"/>
    <xf numFmtId="0" fontId="7" fillId="0" borderId="0" xfId="0" applyFont="1"/>
    <xf numFmtId="170" fontId="7" fillId="0" borderId="0" xfId="0" applyNumberFormat="1" applyFont="1"/>
    <xf numFmtId="175" fontId="7" fillId="0" borderId="0" xfId="0" applyNumberFormat="1" applyFont="1"/>
    <xf numFmtId="179" fontId="7" fillId="0" borderId="0" xfId="0" applyNumberFormat="1" applyFont="1"/>
    <xf numFmtId="0" fontId="8" fillId="0" borderId="0" xfId="0" applyFont="1" applyAlignment="1">
      <alignment horizontal="right"/>
    </xf>
    <xf numFmtId="170" fontId="8" fillId="0" borderId="0" xfId="0" applyNumberFormat="1" applyFont="1" applyAlignment="1">
      <alignment horizontal="right"/>
    </xf>
    <xf numFmtId="175" fontId="8" fillId="0" borderId="0" xfId="0" applyNumberFormat="1" applyFont="1" applyAlignment="1">
      <alignment horizontal="right"/>
    </xf>
    <xf numFmtId="3" fontId="7" fillId="0" borderId="0" xfId="0" applyNumberFormat="1" applyFont="1"/>
    <xf numFmtId="1" fontId="7" fillId="0" borderId="0" xfId="0" applyNumberFormat="1" applyFont="1"/>
    <xf numFmtId="171" fontId="7" fillId="0" borderId="0" xfId="0" applyNumberFormat="1" applyFont="1"/>
    <xf numFmtId="181" fontId="7" fillId="0" borderId="0" xfId="1" applyNumberFormat="1" applyFont="1"/>
    <xf numFmtId="0" fontId="9" fillId="0" borderId="0" xfId="2" applyFont="1" applyAlignment="1" applyProtection="1"/>
    <xf numFmtId="2" fontId="9" fillId="0" borderId="0" xfId="2" applyNumberFormat="1" applyFont="1" applyAlignment="1" applyProtection="1"/>
    <xf numFmtId="1" fontId="7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 applyBorder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170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center"/>
    </xf>
    <xf numFmtId="174" fontId="0" fillId="0" borderId="2" xfId="0" applyNumberFormat="1" applyBorder="1" applyAlignment="1">
      <alignment horizontal="center"/>
    </xf>
    <xf numFmtId="175" fontId="0" fillId="0" borderId="2" xfId="0" applyNumberForma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7C37-E730-4E5C-92B6-6F1465E967E7}">
  <dimension ref="A1:M28"/>
  <sheetViews>
    <sheetView tabSelected="1" workbookViewId="0">
      <selection activeCell="E3" sqref="E3"/>
    </sheetView>
  </sheetViews>
  <sheetFormatPr defaultRowHeight="14.5" x14ac:dyDescent="0.35"/>
  <cols>
    <col min="1" max="1" width="8.7265625" style="11"/>
    <col min="2" max="2" width="9.26953125" style="12" bestFit="1" customWidth="1"/>
    <col min="3" max="4" width="8.7265625" style="5"/>
    <col min="5" max="5" width="9.26953125" style="5" bestFit="1" customWidth="1"/>
    <col min="6" max="6" width="8.7265625" style="12"/>
    <col min="7" max="8" width="8.7265625" style="5"/>
    <col min="9" max="9" width="7.81640625" style="5" customWidth="1"/>
    <col min="10" max="10" width="19.26953125" style="12" bestFit="1" customWidth="1"/>
    <col min="11" max="11" width="19.26953125" style="5" bestFit="1" customWidth="1"/>
    <col min="12" max="12" width="15.1796875" style="5" bestFit="1" customWidth="1"/>
    <col min="13" max="13" width="8.7265625" style="12"/>
    <col min="14" max="16384" width="8.7265625" style="5"/>
  </cols>
  <sheetData>
    <row r="1" spans="1:13" x14ac:dyDescent="0.35">
      <c r="A1" s="11" t="s">
        <v>45</v>
      </c>
      <c r="B1" s="7" t="s">
        <v>23</v>
      </c>
      <c r="C1" s="7"/>
      <c r="D1" s="7"/>
      <c r="E1" s="7"/>
      <c r="F1" s="7" t="s">
        <v>24</v>
      </c>
      <c r="G1" s="7"/>
      <c r="H1" s="7"/>
      <c r="I1" s="7"/>
      <c r="J1" s="7" t="s">
        <v>32</v>
      </c>
      <c r="K1" s="7"/>
      <c r="L1" s="7"/>
    </row>
    <row r="2" spans="1:13" s="10" customFormat="1" x14ac:dyDescent="0.35">
      <c r="A2" s="8" t="s">
        <v>0</v>
      </c>
      <c r="B2" s="9" t="s">
        <v>22</v>
      </c>
      <c r="C2" s="10" t="s">
        <v>2</v>
      </c>
      <c r="D2" s="10" t="s">
        <v>27</v>
      </c>
      <c r="E2" s="10" t="s">
        <v>26</v>
      </c>
      <c r="F2" s="9" t="s">
        <v>22</v>
      </c>
      <c r="G2" s="10" t="s">
        <v>2</v>
      </c>
      <c r="H2" s="10" t="s">
        <v>27</v>
      </c>
      <c r="I2" s="10" t="s">
        <v>26</v>
      </c>
      <c r="J2" s="9" t="s">
        <v>30</v>
      </c>
      <c r="K2" s="10" t="s">
        <v>31</v>
      </c>
      <c r="L2" s="10" t="s">
        <v>34</v>
      </c>
      <c r="M2" s="9"/>
    </row>
    <row r="3" spans="1:13" x14ac:dyDescent="0.35">
      <c r="A3" s="2" t="s">
        <v>1</v>
      </c>
      <c r="B3" s="12">
        <v>5000</v>
      </c>
      <c r="C3" s="5">
        <f>EXP(-0.08 * 5)</f>
        <v>0.67032004603563933</v>
      </c>
      <c r="D3" s="13">
        <f>B3-B4</f>
        <v>1648.3997698218031</v>
      </c>
      <c r="E3" s="13">
        <f>D3/0.08</f>
        <v>20604.99712277254</v>
      </c>
      <c r="F3" s="12">
        <v>10000</v>
      </c>
      <c r="G3" s="5">
        <f>EXP(-0.1* 5)</f>
        <v>0.60653065971263342</v>
      </c>
      <c r="H3" s="13">
        <f>F3-F4</f>
        <v>3934.6934028736659</v>
      </c>
      <c r="I3" s="13">
        <f>H3/0.1</f>
        <v>39346.934028736658</v>
      </c>
      <c r="J3" s="14">
        <f>E3+I3</f>
        <v>59951.931151509198</v>
      </c>
      <c r="K3" s="13">
        <f>D3+H3</f>
        <v>5583.0931726954695</v>
      </c>
      <c r="L3" s="15">
        <f>K3/J3</f>
        <v>9.3126160666718139E-2</v>
      </c>
    </row>
    <row r="4" spans="1:13" x14ac:dyDescent="0.35">
      <c r="A4" s="3" t="s">
        <v>9</v>
      </c>
      <c r="B4" s="14">
        <f>B3*C3</f>
        <v>3351.6002301781969</v>
      </c>
      <c r="C4" s="5">
        <f t="shared" ref="C4:C23" si="0">EXP(-0.08 * 5)</f>
        <v>0.67032004603563933</v>
      </c>
      <c r="D4" s="13">
        <f t="shared" ref="D4:D20" si="1">B4-B5</f>
        <v>1104.9554095920885</v>
      </c>
      <c r="E4" s="13">
        <f t="shared" ref="E4:E24" si="2">D4/0.08</f>
        <v>13811.942619901105</v>
      </c>
      <c r="F4" s="14">
        <f>F3*G3</f>
        <v>6065.3065971263341</v>
      </c>
      <c r="G4" s="5">
        <f t="shared" ref="G4:G23" si="3">EXP(-0.1* 5)</f>
        <v>0.60653065971263342</v>
      </c>
      <c r="H4" s="13">
        <f t="shared" ref="H4:H22" si="4">F4-F5</f>
        <v>2386.5121854119111</v>
      </c>
      <c r="I4" s="13">
        <f t="shared" ref="I4:I22" si="5">H4/0.1</f>
        <v>23865.121854119108</v>
      </c>
      <c r="J4" s="14">
        <f>E4+I4</f>
        <v>37677.064474020211</v>
      </c>
      <c r="K4" s="13">
        <f>D4+H4</f>
        <v>3491.4675950039996</v>
      </c>
      <c r="L4" s="15">
        <f t="shared" ref="L4:L23" si="6">K4/J4</f>
        <v>9.2668249072628814E-2</v>
      </c>
    </row>
    <row r="5" spans="1:13" x14ac:dyDescent="0.35">
      <c r="A5" s="4" t="s">
        <v>10</v>
      </c>
      <c r="B5" s="14">
        <f>B4*C3</f>
        <v>2246.6448205861084</v>
      </c>
      <c r="C5" s="5">
        <f t="shared" si="0"/>
        <v>0.67032004603563933</v>
      </c>
      <c r="D5" s="13">
        <f t="shared" si="1"/>
        <v>740.67376102509752</v>
      </c>
      <c r="E5" s="13">
        <f t="shared" si="2"/>
        <v>9258.4220128137185</v>
      </c>
      <c r="F5" s="14">
        <f t="shared" ref="F5:F23" si="7">F4*G4</f>
        <v>3678.7944117144229</v>
      </c>
      <c r="G5" s="5">
        <f t="shared" si="3"/>
        <v>0.60653065971263342</v>
      </c>
      <c r="H5" s="13">
        <f t="shared" si="4"/>
        <v>1447.4928102301246</v>
      </c>
      <c r="I5" s="13">
        <f t="shared" si="5"/>
        <v>14474.928102301246</v>
      </c>
      <c r="J5" s="14">
        <f>E5+I5</f>
        <v>23733.350115114965</v>
      </c>
      <c r="K5" s="13">
        <f>D5+H5</f>
        <v>2188.1665712552222</v>
      </c>
      <c r="L5" s="15">
        <f t="shared" si="6"/>
        <v>9.2197964494766083E-2</v>
      </c>
    </row>
    <row r="6" spans="1:13" x14ac:dyDescent="0.35">
      <c r="A6" s="4" t="s">
        <v>7</v>
      </c>
      <c r="B6" s="14">
        <f>B5*C3</f>
        <v>1505.9710595610109</v>
      </c>
      <c r="C6" s="5">
        <f t="shared" si="0"/>
        <v>0.67032004603563933</v>
      </c>
      <c r="D6" s="13">
        <f t="shared" si="1"/>
        <v>496.48846958773356</v>
      </c>
      <c r="E6" s="13">
        <f t="shared" si="2"/>
        <v>6206.1058698466695</v>
      </c>
      <c r="F6" s="14">
        <f t="shared" si="7"/>
        <v>2231.3016014842983</v>
      </c>
      <c r="G6" s="5">
        <f t="shared" si="3"/>
        <v>0.60653065971263342</v>
      </c>
      <c r="H6" s="13">
        <f t="shared" si="4"/>
        <v>877.94876911817141</v>
      </c>
      <c r="I6" s="13">
        <f t="shared" si="5"/>
        <v>8779.4876911817137</v>
      </c>
      <c r="J6" s="14">
        <f>E6+I6</f>
        <v>14985.593561028383</v>
      </c>
      <c r="K6" s="13">
        <f>D6+H6</f>
        <v>1374.437238705905</v>
      </c>
      <c r="L6" s="15">
        <f t="shared" si="6"/>
        <v>9.1717237165718543E-2</v>
      </c>
    </row>
    <row r="7" spans="1:13" x14ac:dyDescent="0.35">
      <c r="A7" s="4" t="s">
        <v>8</v>
      </c>
      <c r="B7" s="14">
        <f>B6*C3</f>
        <v>1009.4825899732773</v>
      </c>
      <c r="C7" s="5">
        <f t="shared" si="0"/>
        <v>0.67032004603563933</v>
      </c>
      <c r="D7" s="13">
        <f t="shared" si="1"/>
        <v>332.80617379021362</v>
      </c>
      <c r="E7" s="13">
        <f t="shared" si="2"/>
        <v>4160.0771723776697</v>
      </c>
      <c r="F7" s="14">
        <f t="shared" si="7"/>
        <v>1353.3528323661269</v>
      </c>
      <c r="G7" s="5">
        <f t="shared" si="3"/>
        <v>0.60653065971263342</v>
      </c>
      <c r="H7" s="13">
        <f t="shared" si="4"/>
        <v>532.50284612713892</v>
      </c>
      <c r="I7" s="13">
        <f t="shared" si="5"/>
        <v>5325.0284612713886</v>
      </c>
      <c r="J7" s="14">
        <f>E7+I7</f>
        <v>9485.1056336490583</v>
      </c>
      <c r="K7" s="13">
        <f>D7+H7</f>
        <v>865.30901991735254</v>
      </c>
      <c r="L7" s="15">
        <f t="shared" si="6"/>
        <v>9.122819010550709E-2</v>
      </c>
    </row>
    <row r="8" spans="1:13" x14ac:dyDescent="0.35">
      <c r="A8" s="3" t="s">
        <v>3</v>
      </c>
      <c r="B8" s="14">
        <f>B7*C3</f>
        <v>676.67641618306368</v>
      </c>
      <c r="C8" s="5">
        <f t="shared" si="0"/>
        <v>0.67032004603563933</v>
      </c>
      <c r="D8" s="13">
        <f t="shared" si="1"/>
        <v>223.08664973600099</v>
      </c>
      <c r="E8" s="13">
        <f t="shared" si="2"/>
        <v>2788.5831217000123</v>
      </c>
      <c r="F8" s="14">
        <f t="shared" si="7"/>
        <v>820.84998623898798</v>
      </c>
      <c r="G8" s="5">
        <f t="shared" si="3"/>
        <v>0.60653065971263342</v>
      </c>
      <c r="H8" s="13">
        <f t="shared" si="4"/>
        <v>322.97930256034851</v>
      </c>
      <c r="I8" s="13">
        <f t="shared" si="5"/>
        <v>3229.7930256034851</v>
      </c>
      <c r="J8" s="14">
        <f>E8+I8</f>
        <v>6018.3761473034974</v>
      </c>
      <c r="K8" s="13">
        <f>D8+H8</f>
        <v>546.06595229634945</v>
      </c>
      <c r="L8" s="15">
        <f t="shared" si="6"/>
        <v>9.0733104566920686E-2</v>
      </c>
    </row>
    <row r="9" spans="1:13" x14ac:dyDescent="0.35">
      <c r="A9" s="4" t="s">
        <v>4</v>
      </c>
      <c r="B9" s="14">
        <f>B8*C3</f>
        <v>453.58976644706269</v>
      </c>
      <c r="C9" s="5">
        <f t="shared" si="0"/>
        <v>0.67032004603563933</v>
      </c>
      <c r="D9" s="13">
        <f t="shared" si="1"/>
        <v>149.53945332097271</v>
      </c>
      <c r="E9" s="13">
        <f t="shared" si="2"/>
        <v>1869.243166512159</v>
      </c>
      <c r="F9" s="14">
        <f t="shared" si="7"/>
        <v>497.87068367863947</v>
      </c>
      <c r="G9" s="5">
        <f t="shared" si="3"/>
        <v>0.60653065971263342</v>
      </c>
      <c r="H9" s="13">
        <f t="shared" si="4"/>
        <v>195.89684945545446</v>
      </c>
      <c r="I9" s="13">
        <f t="shared" si="5"/>
        <v>1958.9684945545446</v>
      </c>
      <c r="J9" s="14">
        <f>E9+I9</f>
        <v>3828.2116610667035</v>
      </c>
      <c r="K9" s="13">
        <f>D9+H9</f>
        <v>345.43630277642717</v>
      </c>
      <c r="L9" s="15">
        <f t="shared" si="6"/>
        <v>9.0234379224521211E-2</v>
      </c>
    </row>
    <row r="10" spans="1:13" x14ac:dyDescent="0.35">
      <c r="A10" s="4" t="s">
        <v>5</v>
      </c>
      <c r="B10" s="14">
        <f>B9*C3</f>
        <v>304.05031312608997</v>
      </c>
      <c r="C10" s="5">
        <f t="shared" si="0"/>
        <v>0.67032004603563933</v>
      </c>
      <c r="D10" s="13">
        <f t="shared" si="1"/>
        <v>100.23929323425878</v>
      </c>
      <c r="E10" s="13">
        <f t="shared" si="2"/>
        <v>1252.9911654282348</v>
      </c>
      <c r="F10" s="14">
        <f t="shared" si="7"/>
        <v>301.97383422318501</v>
      </c>
      <c r="G10" s="5">
        <f t="shared" si="3"/>
        <v>0.60653065971263342</v>
      </c>
      <c r="H10" s="13">
        <f t="shared" si="4"/>
        <v>118.81744533584322</v>
      </c>
      <c r="I10" s="13">
        <f t="shared" si="5"/>
        <v>1188.1744533584322</v>
      </c>
      <c r="J10" s="14">
        <f>E10+I10</f>
        <v>2441.165618786667</v>
      </c>
      <c r="K10" s="13">
        <f>D10+H10</f>
        <v>219.056738570102</v>
      </c>
      <c r="L10" s="15">
        <f t="shared" si="6"/>
        <v>8.9734484577486312E-2</v>
      </c>
    </row>
    <row r="11" spans="1:13" x14ac:dyDescent="0.35">
      <c r="A11" s="4" t="s">
        <v>6</v>
      </c>
      <c r="B11" s="14">
        <f>B10*C3</f>
        <v>203.81101989183119</v>
      </c>
      <c r="C11" s="5">
        <f t="shared" si="0"/>
        <v>0.67032004603563933</v>
      </c>
      <c r="D11" s="13">
        <f t="shared" si="1"/>
        <v>67.192407655368299</v>
      </c>
      <c r="E11" s="13">
        <f t="shared" si="2"/>
        <v>839.90509569210371</v>
      </c>
      <c r="F11" s="14">
        <f t="shared" si="7"/>
        <v>183.15638888734179</v>
      </c>
      <c r="G11" s="5">
        <f t="shared" si="3"/>
        <v>0.60653065971263342</v>
      </c>
      <c r="H11" s="13">
        <f t="shared" si="4"/>
        <v>72.066423504918731</v>
      </c>
      <c r="I11" s="13">
        <f t="shared" si="5"/>
        <v>720.66423504918725</v>
      </c>
      <c r="J11" s="14">
        <f>E11+I11</f>
        <v>1560.569330741291</v>
      </c>
      <c r="K11" s="13">
        <f>D11+H11</f>
        <v>139.25883116028703</v>
      </c>
      <c r="L11" s="15">
        <f t="shared" si="6"/>
        <v>8.9235914366032842E-2</v>
      </c>
    </row>
    <row r="12" spans="1:13" x14ac:dyDescent="0.35">
      <c r="A12" s="3" t="s">
        <v>11</v>
      </c>
      <c r="B12" s="14">
        <f>B11*C3</f>
        <v>136.61861223646289</v>
      </c>
      <c r="C12" s="5">
        <f t="shared" si="0"/>
        <v>0.67032004603563933</v>
      </c>
      <c r="D12" s="13">
        <f t="shared" si="1"/>
        <v>45.040417792791928</v>
      </c>
      <c r="E12" s="13">
        <f t="shared" si="2"/>
        <v>563.00522240989903</v>
      </c>
      <c r="F12" s="14">
        <f t="shared" si="7"/>
        <v>111.08996538242306</v>
      </c>
      <c r="G12" s="5">
        <f t="shared" si="3"/>
        <v>0.60653065971263342</v>
      </c>
      <c r="H12" s="13">
        <f t="shared" si="4"/>
        <v>43.710495391568386</v>
      </c>
      <c r="I12" s="13">
        <f t="shared" si="5"/>
        <v>437.10495391568384</v>
      </c>
      <c r="J12" s="14">
        <f>E12+I12</f>
        <v>1000.1101763255829</v>
      </c>
      <c r="K12" s="13">
        <f>D12+H12</f>
        <v>88.750913184360314</v>
      </c>
      <c r="L12" s="15">
        <f t="shared" si="6"/>
        <v>8.8741136012066457E-2</v>
      </c>
    </row>
    <row r="13" spans="1:13" x14ac:dyDescent="0.35">
      <c r="A13" s="4" t="s">
        <v>12</v>
      </c>
      <c r="B13" s="14">
        <f>B12*C3</f>
        <v>91.578194443670967</v>
      </c>
      <c r="C13" s="5">
        <f t="shared" si="0"/>
        <v>0.67032004603563933</v>
      </c>
      <c r="D13" s="13">
        <f t="shared" si="1"/>
        <v>30.191494928328716</v>
      </c>
      <c r="E13" s="13">
        <f t="shared" si="2"/>
        <v>377.39368660410895</v>
      </c>
      <c r="F13" s="14">
        <f t="shared" si="7"/>
        <v>67.379469990854673</v>
      </c>
      <c r="G13" s="5">
        <f t="shared" si="3"/>
        <v>0.60653065971263342</v>
      </c>
      <c r="H13" s="13">
        <f t="shared" si="4"/>
        <v>26.511755606214003</v>
      </c>
      <c r="I13" s="13">
        <f t="shared" si="5"/>
        <v>265.11755606214001</v>
      </c>
      <c r="J13" s="14">
        <f>E13+I13</f>
        <v>642.51124266624902</v>
      </c>
      <c r="K13" s="13">
        <f>D13+H13</f>
        <v>56.703250534542718</v>
      </c>
      <c r="L13" s="15">
        <f t="shared" si="6"/>
        <v>8.8252542164459977E-2</v>
      </c>
    </row>
    <row r="14" spans="1:13" x14ac:dyDescent="0.35">
      <c r="A14" s="4" t="s">
        <v>13</v>
      </c>
      <c r="B14" s="14">
        <f>B13*C3</f>
        <v>61.386699515342251</v>
      </c>
      <c r="C14" s="5">
        <f t="shared" si="0"/>
        <v>0.67032004603563933</v>
      </c>
      <c r="D14" s="13">
        <f t="shared" si="1"/>
        <v>20.237964270242074</v>
      </c>
      <c r="E14" s="13">
        <f t="shared" si="2"/>
        <v>252.97455337802592</v>
      </c>
      <c r="F14" s="14">
        <f t="shared" si="7"/>
        <v>40.867714384640671</v>
      </c>
      <c r="G14" s="5">
        <f t="shared" si="3"/>
        <v>0.60653065971263342</v>
      </c>
      <c r="H14" s="13">
        <f t="shared" si="4"/>
        <v>16.080192617977087</v>
      </c>
      <c r="I14" s="13">
        <f t="shared" si="5"/>
        <v>160.80192617977085</v>
      </c>
      <c r="J14" s="14">
        <f>E14+I14</f>
        <v>413.77647955779673</v>
      </c>
      <c r="K14" s="13">
        <f>D14+H14</f>
        <v>36.318156888219164</v>
      </c>
      <c r="L14" s="15">
        <f t="shared" si="6"/>
        <v>8.7772405350425936E-2</v>
      </c>
    </row>
    <row r="15" spans="1:13" x14ac:dyDescent="0.35">
      <c r="A15" s="4" t="s">
        <v>14</v>
      </c>
      <c r="B15" s="14">
        <f>B14*C3</f>
        <v>41.148735245100177</v>
      </c>
      <c r="C15" s="5">
        <f t="shared" si="0"/>
        <v>0.67032004603563933</v>
      </c>
      <c r="D15" s="13">
        <f t="shared" si="1"/>
        <v>13.565913141296292</v>
      </c>
      <c r="E15" s="13">
        <f t="shared" si="2"/>
        <v>169.57391426620364</v>
      </c>
      <c r="F15" s="14">
        <f t="shared" si="7"/>
        <v>24.787521766663584</v>
      </c>
      <c r="G15" s="5">
        <f t="shared" si="3"/>
        <v>0.60653065971263342</v>
      </c>
      <c r="H15" s="13">
        <f t="shared" si="4"/>
        <v>9.7531298368878598</v>
      </c>
      <c r="I15" s="13">
        <f t="shared" si="5"/>
        <v>97.531298368878595</v>
      </c>
      <c r="J15" s="14">
        <f>E15+I15</f>
        <v>267.10521263508224</v>
      </c>
      <c r="K15" s="13">
        <f>D15+H15</f>
        <v>23.31904297818415</v>
      </c>
      <c r="L15" s="15">
        <f t="shared" si="6"/>
        <v>8.7302837515352075E-2</v>
      </c>
    </row>
    <row r="16" spans="1:13" x14ac:dyDescent="0.35">
      <c r="A16" s="3" t="s">
        <v>15</v>
      </c>
      <c r="B16" s="14">
        <f>B15*C3</f>
        <v>27.582822103803885</v>
      </c>
      <c r="C16" s="5">
        <f t="shared" si="0"/>
        <v>0.67032004603563933</v>
      </c>
      <c r="D16" s="13">
        <f>B16-B17</f>
        <v>9.0935035213892164</v>
      </c>
      <c r="E16" s="13">
        <f t="shared" si="2"/>
        <v>113.6687940173652</v>
      </c>
      <c r="F16" s="14">
        <f t="shared" si="7"/>
        <v>15.034391929775724</v>
      </c>
      <c r="G16" s="5">
        <f t="shared" si="3"/>
        <v>0.60653065971263342</v>
      </c>
      <c r="H16" s="13">
        <f t="shared" si="4"/>
        <v>5.9155722742305628</v>
      </c>
      <c r="I16" s="13">
        <f t="shared" si="5"/>
        <v>59.155722742305628</v>
      </c>
      <c r="J16" s="14">
        <f>E16+I16</f>
        <v>172.82451675967081</v>
      </c>
      <c r="K16" s="13">
        <f>D16+H16</f>
        <v>15.009075795619779</v>
      </c>
      <c r="L16" s="15">
        <f t="shared" si="6"/>
        <v>8.6845755897534779E-2</v>
      </c>
    </row>
    <row r="17" spans="1:13" x14ac:dyDescent="0.35">
      <c r="A17" s="4" t="s">
        <v>16</v>
      </c>
      <c r="B17" s="14">
        <f>B16*C3</f>
        <v>18.489318582414668</v>
      </c>
      <c r="C17" s="5">
        <f t="shared" si="0"/>
        <v>0.67032004603563933</v>
      </c>
      <c r="D17" s="13">
        <f t="shared" si="1"/>
        <v>6.0955576990828657</v>
      </c>
      <c r="E17" s="13">
        <f t="shared" si="2"/>
        <v>76.194471238535826</v>
      </c>
      <c r="F17" s="14">
        <f t="shared" si="7"/>
        <v>9.1188196555451615</v>
      </c>
      <c r="G17" s="5">
        <f t="shared" si="3"/>
        <v>0.60653065971263342</v>
      </c>
      <c r="H17" s="13">
        <f t="shared" si="4"/>
        <v>3.5879759540668257</v>
      </c>
      <c r="I17" s="13">
        <f t="shared" si="5"/>
        <v>35.879759540668253</v>
      </c>
      <c r="J17" s="14">
        <f>E17+I17</f>
        <v>112.07423077920407</v>
      </c>
      <c r="K17" s="13">
        <f>D17+H17</f>
        <v>9.6835336531496914</v>
      </c>
      <c r="L17" s="15">
        <f t="shared" si="6"/>
        <v>8.6402856266103584E-2</v>
      </c>
    </row>
    <row r="18" spans="1:13" x14ac:dyDescent="0.35">
      <c r="A18" s="4" t="s">
        <v>17</v>
      </c>
      <c r="B18" s="14">
        <f>B17*C3</f>
        <v>12.393760883331803</v>
      </c>
      <c r="C18" s="5">
        <f t="shared" si="0"/>
        <v>0.67032004603563933</v>
      </c>
      <c r="D18" s="13">
        <f t="shared" si="1"/>
        <v>4.0859745174621231</v>
      </c>
      <c r="E18" s="13">
        <f t="shared" si="2"/>
        <v>51.074681468276538</v>
      </c>
      <c r="F18" s="14">
        <f t="shared" si="7"/>
        <v>5.5308437014783358</v>
      </c>
      <c r="G18" s="5">
        <f t="shared" si="3"/>
        <v>0.60653065971263342</v>
      </c>
      <c r="H18" s="13">
        <f t="shared" si="4"/>
        <v>2.1762174224532176</v>
      </c>
      <c r="I18" s="13">
        <f t="shared" si="5"/>
        <v>21.762174224532174</v>
      </c>
      <c r="J18" s="14">
        <f>E18+I18</f>
        <v>72.836855692808712</v>
      </c>
      <c r="K18" s="13">
        <f>D18+H18</f>
        <v>6.2621919399153407</v>
      </c>
      <c r="L18" s="15">
        <f t="shared" si="6"/>
        <v>8.5975594091077939E-2</v>
      </c>
    </row>
    <row r="19" spans="1:13" x14ac:dyDescent="0.35">
      <c r="A19" s="4" t="s">
        <v>18</v>
      </c>
      <c r="B19" s="14">
        <f>B18*C5</f>
        <v>8.3077863658696796</v>
      </c>
      <c r="C19" s="5">
        <f t="shared" si="0"/>
        <v>0.67032004603563933</v>
      </c>
      <c r="D19" s="13">
        <f t="shared" si="1"/>
        <v>2.7389106266456595</v>
      </c>
      <c r="E19" s="13">
        <f t="shared" si="2"/>
        <v>34.236382833070742</v>
      </c>
      <c r="F19" s="14">
        <f t="shared" si="7"/>
        <v>3.3546262790251182</v>
      </c>
      <c r="G19" s="5">
        <f t="shared" si="3"/>
        <v>0.60653065971263342</v>
      </c>
      <c r="H19" s="13">
        <f t="shared" si="4"/>
        <v>1.3199425889186767</v>
      </c>
      <c r="I19" s="13">
        <f t="shared" si="5"/>
        <v>13.199425889186767</v>
      </c>
      <c r="J19" s="14">
        <f>E19+I19</f>
        <v>47.435808722257505</v>
      </c>
      <c r="K19" s="13">
        <f>D19+H19</f>
        <v>4.0588532155643362</v>
      </c>
      <c r="L19" s="15">
        <f t="shared" si="6"/>
        <v>8.5565173755746862E-2</v>
      </c>
    </row>
    <row r="20" spans="1:13" x14ac:dyDescent="0.35">
      <c r="A20" s="3" t="s">
        <v>19</v>
      </c>
      <c r="B20" s="14">
        <f>B19*C6</f>
        <v>5.56887573922402</v>
      </c>
      <c r="C20" s="5">
        <f t="shared" si="0"/>
        <v>0.67032004603563933</v>
      </c>
      <c r="D20" s="13">
        <f t="shared" si="1"/>
        <v>1.8359466973406198</v>
      </c>
      <c r="E20" s="13">
        <f t="shared" si="2"/>
        <v>22.949333716757746</v>
      </c>
      <c r="F20" s="14">
        <f t="shared" si="7"/>
        <v>2.0346836901064416</v>
      </c>
      <c r="G20" s="5">
        <f t="shared" si="3"/>
        <v>0.60653065971263342</v>
      </c>
      <c r="H20" s="13">
        <f t="shared" si="4"/>
        <v>0.80058564923964615</v>
      </c>
      <c r="I20" s="13">
        <f t="shared" si="5"/>
        <v>8.005856492396461</v>
      </c>
      <c r="J20" s="14">
        <f>E20+I20</f>
        <v>30.955190209154207</v>
      </c>
      <c r="K20" s="13">
        <f>D20+H20</f>
        <v>2.6365323465802657</v>
      </c>
      <c r="L20" s="15">
        <f t="shared" si="6"/>
        <v>8.5172545500966701E-2</v>
      </c>
    </row>
    <row r="21" spans="1:13" x14ac:dyDescent="0.35">
      <c r="A21" s="4" t="s">
        <v>20</v>
      </c>
      <c r="B21" s="14">
        <f>B20*C7</f>
        <v>3.7329290418834002</v>
      </c>
      <c r="C21" s="5">
        <f t="shared" si="0"/>
        <v>0.67032004603563933</v>
      </c>
      <c r="D21" s="13">
        <f>B21-B22</f>
        <v>1.2306718746803442</v>
      </c>
      <c r="E21" s="13">
        <f t="shared" si="2"/>
        <v>15.383398433504302</v>
      </c>
      <c r="F21" s="14">
        <f t="shared" si="7"/>
        <v>1.2340980408667954</v>
      </c>
      <c r="G21" s="5">
        <f t="shared" si="3"/>
        <v>0.60653065971263342</v>
      </c>
      <c r="H21" s="13">
        <f t="shared" si="4"/>
        <v>0.48557974198978959</v>
      </c>
      <c r="I21" s="13">
        <f t="shared" si="5"/>
        <v>4.8557974198978959</v>
      </c>
      <c r="J21" s="14">
        <f>E21+I21</f>
        <v>20.239195853402197</v>
      </c>
      <c r="K21" s="13">
        <f>D21+H21</f>
        <v>1.7162516166701338</v>
      </c>
      <c r="L21" s="15">
        <f t="shared" si="6"/>
        <v>8.4798409437874617E-2</v>
      </c>
    </row>
    <row r="22" spans="1:13" x14ac:dyDescent="0.35">
      <c r="A22" s="4" t="s">
        <v>21</v>
      </c>
      <c r="B22" s="14">
        <f>B21*C8</f>
        <v>2.502257167203056</v>
      </c>
      <c r="C22" s="5">
        <f t="shared" si="0"/>
        <v>0.67032004603563933</v>
      </c>
      <c r="D22" s="13">
        <f>B22-B23</f>
        <v>0.82494402769049513</v>
      </c>
      <c r="E22" s="13">
        <f t="shared" si="2"/>
        <v>10.311800346131189</v>
      </c>
      <c r="F22" s="14">
        <f t="shared" si="7"/>
        <v>0.74851829887700583</v>
      </c>
      <c r="G22" s="5">
        <f t="shared" si="3"/>
        <v>0.60653065971263342</v>
      </c>
      <c r="H22" s="13">
        <f>F22-F23</f>
        <v>0.29451900125215735</v>
      </c>
      <c r="I22" s="13">
        <f t="shared" si="5"/>
        <v>2.9451900125215733</v>
      </c>
      <c r="J22" s="14">
        <f>E22+I22</f>
        <v>13.256990358652763</v>
      </c>
      <c r="K22" s="13">
        <f>D22+H22</f>
        <v>1.1194630289426524</v>
      </c>
      <c r="L22" s="15">
        <f>K22/J22</f>
        <v>8.4443225698809174E-2</v>
      </c>
    </row>
    <row r="23" spans="1:13" s="34" customFormat="1" x14ac:dyDescent="0.35">
      <c r="A23" s="35" t="s">
        <v>25</v>
      </c>
      <c r="B23" s="33">
        <f>B22*C9</f>
        <v>1.6773131395125609</v>
      </c>
      <c r="C23" s="34">
        <f t="shared" si="0"/>
        <v>0.67032004603563933</v>
      </c>
      <c r="D23" s="36">
        <f>B23-B24</f>
        <v>1.6773131395125609</v>
      </c>
      <c r="E23" s="36">
        <f t="shared" si="2"/>
        <v>20.96641424390701</v>
      </c>
      <c r="F23" s="33">
        <f t="shared" si="7"/>
        <v>0.45399929762484847</v>
      </c>
      <c r="G23" s="34">
        <f t="shared" si="3"/>
        <v>0.60653065971263342</v>
      </c>
      <c r="H23" s="36" t="s">
        <v>33</v>
      </c>
      <c r="I23" s="36" t="s">
        <v>33</v>
      </c>
      <c r="J23" s="33" t="s">
        <v>33</v>
      </c>
      <c r="K23" s="36" t="s">
        <v>33</v>
      </c>
      <c r="L23" s="37" t="s">
        <v>33</v>
      </c>
      <c r="M23" s="38"/>
    </row>
    <row r="24" spans="1:13" x14ac:dyDescent="0.35">
      <c r="A24" s="4"/>
      <c r="B24" s="40"/>
      <c r="D24" s="13"/>
      <c r="E24" s="13"/>
      <c r="F24" s="14"/>
    </row>
    <row r="25" spans="1:13" x14ac:dyDescent="0.35">
      <c r="A25" s="4" t="s">
        <v>47</v>
      </c>
      <c r="B25" s="39">
        <f>5000/SUM(E3:E23)</f>
        <v>0.08</v>
      </c>
      <c r="C25" s="5">
        <f>1/B25</f>
        <v>12.5</v>
      </c>
      <c r="D25" s="13"/>
      <c r="E25" s="13"/>
      <c r="F25" s="14"/>
    </row>
    <row r="26" spans="1:13" x14ac:dyDescent="0.35">
      <c r="A26" s="4" t="s">
        <v>46</v>
      </c>
      <c r="B26" s="40">
        <f>SUM(D3:D23)/SUM(E3:E23)</f>
        <v>8.0000000000000029E-2</v>
      </c>
      <c r="D26" s="13"/>
      <c r="E26" s="13"/>
    </row>
    <row r="27" spans="1:13" x14ac:dyDescent="0.35">
      <c r="A27" s="6"/>
      <c r="B27" s="14"/>
      <c r="D27" s="13"/>
      <c r="E27" s="13"/>
    </row>
    <row r="28" spans="1:13" x14ac:dyDescent="0.35">
      <c r="B28" s="14"/>
      <c r="D28" s="13"/>
      <c r="E28" s="13"/>
    </row>
  </sheetData>
  <mergeCells count="3">
    <mergeCell ref="B1:E1"/>
    <mergeCell ref="F1:I1"/>
    <mergeCell ref="J1:L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9A51-0EF2-4666-B334-FAC90878841B}">
  <dimension ref="A1:M68"/>
  <sheetViews>
    <sheetView workbookViewId="0">
      <selection activeCell="N4" sqref="N4"/>
    </sheetView>
  </sheetViews>
  <sheetFormatPr defaultRowHeight="14.5" x14ac:dyDescent="0.35"/>
  <cols>
    <col min="1" max="1" width="12.81640625" style="1" customWidth="1"/>
    <col min="2" max="2" width="11.7265625" style="20" customWidth="1"/>
    <col min="3" max="3" width="11.453125" style="20" customWidth="1"/>
    <col min="4" max="4" width="10.453125" style="21" customWidth="1"/>
    <col min="5" max="5" width="9.7265625" style="21" bestFit="1" customWidth="1"/>
    <col min="6" max="6" width="16.54296875" style="22" customWidth="1"/>
    <col min="7" max="7" width="11.08984375" style="20" customWidth="1"/>
    <col min="8" max="8" width="10.90625" style="20" customWidth="1"/>
    <col min="9" max="9" width="9.90625" style="20" bestFit="1" customWidth="1"/>
    <col min="10" max="10" width="10.36328125" style="20" bestFit="1" customWidth="1"/>
    <col min="11" max="12" width="8.7265625" style="20"/>
    <col min="13" max="13" width="10.90625" style="1" customWidth="1"/>
    <col min="14" max="16384" width="8.7265625" style="1"/>
  </cols>
  <sheetData>
    <row r="1" spans="1:13" x14ac:dyDescent="0.35">
      <c r="A1" s="16" t="s">
        <v>35</v>
      </c>
    </row>
    <row r="2" spans="1:13" x14ac:dyDescent="0.35">
      <c r="A2" s="16" t="s">
        <v>36</v>
      </c>
      <c r="F2" s="23"/>
    </row>
    <row r="3" spans="1:13" x14ac:dyDescent="0.35">
      <c r="A3" s="1" t="s">
        <v>37</v>
      </c>
      <c r="G3" s="22"/>
      <c r="M3" s="16" t="s">
        <v>39</v>
      </c>
    </row>
    <row r="4" spans="1:13" s="16" customFormat="1" ht="13" x14ac:dyDescent="0.3">
      <c r="A4" s="17" t="s">
        <v>38</v>
      </c>
      <c r="B4" s="24" t="s">
        <v>26</v>
      </c>
      <c r="C4" s="24" t="s">
        <v>27</v>
      </c>
      <c r="D4" s="25" t="s">
        <v>40</v>
      </c>
      <c r="E4" s="25" t="s">
        <v>41</v>
      </c>
      <c r="F4" s="26" t="s">
        <v>28</v>
      </c>
      <c r="G4" s="24" t="s">
        <v>2</v>
      </c>
      <c r="H4" s="24" t="s">
        <v>22</v>
      </c>
      <c r="I4" s="24" t="s">
        <v>29</v>
      </c>
      <c r="J4" s="24" t="s">
        <v>42</v>
      </c>
      <c r="K4" s="24" t="s">
        <v>43</v>
      </c>
      <c r="L4" s="24" t="s">
        <v>44</v>
      </c>
      <c r="M4" s="17" t="s">
        <v>22</v>
      </c>
    </row>
    <row r="5" spans="1:13" x14ac:dyDescent="0.35">
      <c r="A5" s="1">
        <v>0</v>
      </c>
      <c r="B5" s="27">
        <v>1939551</v>
      </c>
      <c r="C5" s="27">
        <v>10447</v>
      </c>
      <c r="D5" s="21">
        <f>C5/B5</f>
        <v>5.3862981690092192E-3</v>
      </c>
      <c r="E5" s="21">
        <f>0.053+2.8*D5</f>
        <v>6.8081634873225813E-2</v>
      </c>
      <c r="F5" s="22">
        <f>(1*D5)/(1+((1-E5)*(D5)))</f>
        <v>5.3593961964705965E-3</v>
      </c>
      <c r="G5" s="21">
        <f>1-F5</f>
        <v>0.99464060380352937</v>
      </c>
      <c r="H5" s="27">
        <v>100000</v>
      </c>
      <c r="I5" s="27">
        <f>H5-H6</f>
        <v>535.9396196470625</v>
      </c>
      <c r="J5" s="28">
        <f>(1*H6)+(E5*I5)</f>
        <v>99500.548025851851</v>
      </c>
      <c r="K5" s="28">
        <f>SUM(J5:J26)</f>
        <v>8133336.1237328127</v>
      </c>
      <c r="L5" s="29">
        <f>K5/H5</f>
        <v>81.333361237328134</v>
      </c>
      <c r="M5" s="19">
        <v>56059</v>
      </c>
    </row>
    <row r="6" spans="1:13" x14ac:dyDescent="0.35">
      <c r="A6" s="1">
        <v>1</v>
      </c>
      <c r="B6" s="27">
        <v>7778156</v>
      </c>
      <c r="C6" s="27">
        <v>1684</v>
      </c>
      <c r="D6" s="21">
        <f t="shared" ref="D6:D26" si="0">C6/B6</f>
        <v>2.1650375744585221E-4</v>
      </c>
      <c r="E6" s="21">
        <f>1.522-1.518*D5</f>
        <v>1.513823599379444</v>
      </c>
      <c r="F6" s="22">
        <f>(4*D6)/(1+((4-E6)*(D6)))</f>
        <v>8.6554913365260923E-4</v>
      </c>
      <c r="G6" s="21">
        <f t="shared" ref="G6:G26" si="1">1-F6</f>
        <v>0.99913445086634745</v>
      </c>
      <c r="H6" s="27">
        <f>H5*G5</f>
        <v>99464.060380352937</v>
      </c>
      <c r="I6" s="27">
        <f t="shared" ref="I6:I26" si="2">H6-H7</f>
        <v>86.09103129178402</v>
      </c>
      <c r="J6" s="28">
        <f>(4*H7)+(E6*I6)</f>
        <v>397642.20403110905</v>
      </c>
      <c r="K6" s="28">
        <f>SUM(J6:J26)</f>
        <v>8033835.5757069606</v>
      </c>
      <c r="L6" s="29">
        <f t="shared" ref="L6:L26" si="3">K6/H6</f>
        <v>80.771240838001006</v>
      </c>
      <c r="M6" s="19">
        <f>G5*M5</f>
        <v>55758.557608622054</v>
      </c>
    </row>
    <row r="7" spans="1:13" x14ac:dyDescent="0.35">
      <c r="A7" s="1">
        <v>5</v>
      </c>
      <c r="B7" s="27">
        <v>10018176</v>
      </c>
      <c r="C7" s="27">
        <v>1025</v>
      </c>
      <c r="D7" s="21">
        <f t="shared" si="0"/>
        <v>1.0231403401178019E-4</v>
      </c>
      <c r="E7" s="21">
        <v>2.5</v>
      </c>
      <c r="F7" s="22">
        <f t="shared" ref="F7:F25" si="4">(5*D7)/(1+((5-E7)*(D7)))</f>
        <v>5.1143935150088984E-4</v>
      </c>
      <c r="G7" s="21">
        <f t="shared" si="1"/>
        <v>0.99948856064849911</v>
      </c>
      <c r="H7" s="27">
        <f>H6*G6</f>
        <v>99377.969349061153</v>
      </c>
      <c r="I7" s="27">
        <f t="shared" si="2"/>
        <v>50.825804197360412</v>
      </c>
      <c r="J7" s="28">
        <f>(5*H8)+(E7*I7)</f>
        <v>496762.78223481239</v>
      </c>
      <c r="K7" s="28">
        <f>SUM(J7:J26)</f>
        <v>7636193.3716758508</v>
      </c>
      <c r="L7" s="29">
        <f t="shared" si="3"/>
        <v>76.839901455965816</v>
      </c>
      <c r="M7" s="19">
        <f>G6*M6</f>
        <v>55710.295837390193</v>
      </c>
    </row>
    <row r="8" spans="1:13" x14ac:dyDescent="0.35">
      <c r="A8" s="1">
        <f>+A7+5</f>
        <v>10</v>
      </c>
      <c r="B8" s="27">
        <v>10099993</v>
      </c>
      <c r="C8" s="27">
        <v>1234</v>
      </c>
      <c r="D8" s="21">
        <f t="shared" si="0"/>
        <v>1.221783024998136E-4</v>
      </c>
      <c r="E8" s="21">
        <v>2.5</v>
      </c>
      <c r="F8" s="22">
        <f t="shared" si="4"/>
        <v>6.107049752560556E-4</v>
      </c>
      <c r="G8" s="21">
        <f t="shared" si="1"/>
        <v>0.99938929502474394</v>
      </c>
      <c r="H8" s="27">
        <f t="shared" ref="H8:H26" si="5">H7*G7</f>
        <v>99327.143544863793</v>
      </c>
      <c r="I8" s="27">
        <f t="shared" si="2"/>
        <v>60.659580740815727</v>
      </c>
      <c r="J8" s="28">
        <f t="shared" ref="J8:J25" si="6">(5*H9)+(E8*I8)</f>
        <v>496484.06877246691</v>
      </c>
      <c r="K8" s="28">
        <f>SUM(J8:J26)</f>
        <v>7139430.5894410387</v>
      </c>
      <c r="L8" s="29">
        <f t="shared" si="3"/>
        <v>71.877941262010836</v>
      </c>
      <c r="M8" s="19">
        <f>G7*M7</f>
        <v>55681.803399815195</v>
      </c>
    </row>
    <row r="9" spans="1:13" x14ac:dyDescent="0.35">
      <c r="A9" s="1">
        <f t="shared" ref="A9:A25" si="7">+A8+5</f>
        <v>15</v>
      </c>
      <c r="B9" s="27">
        <v>10293371</v>
      </c>
      <c r="C9" s="27">
        <v>2998</v>
      </c>
      <c r="D9" s="21">
        <f t="shared" si="0"/>
        <v>2.9125541088531636E-4</v>
      </c>
      <c r="E9" s="21">
        <v>2.5</v>
      </c>
      <c r="F9" s="22">
        <f t="shared" si="4"/>
        <v>1.4552174545324635E-3</v>
      </c>
      <c r="G9" s="21">
        <f t="shared" si="1"/>
        <v>0.99854478254546752</v>
      </c>
      <c r="H9" s="27">
        <f t="shared" si="5"/>
        <v>99266.483964122977</v>
      </c>
      <c r="I9" s="27">
        <f t="shared" si="2"/>
        <v>144.45432011465891</v>
      </c>
      <c r="J9" s="28">
        <f t="shared" si="6"/>
        <v>495971.28402032825</v>
      </c>
      <c r="K9" s="28">
        <f>SUM(J9:J26)</f>
        <v>6642946.5206685718</v>
      </c>
      <c r="L9" s="29">
        <f t="shared" si="3"/>
        <v>66.92033660696066</v>
      </c>
      <c r="M9" s="19">
        <f>G8*M8</f>
        <v>55647.798245447695</v>
      </c>
    </row>
    <row r="10" spans="1:13" x14ac:dyDescent="0.35">
      <c r="A10" s="1">
        <f t="shared" si="7"/>
        <v>20</v>
      </c>
      <c r="B10" s="27">
        <v>11037055</v>
      </c>
      <c r="C10" s="27">
        <v>5150</v>
      </c>
      <c r="D10" s="21">
        <f t="shared" si="0"/>
        <v>4.6660997883946396E-4</v>
      </c>
      <c r="E10" s="21">
        <v>2.5</v>
      </c>
      <c r="F10" s="22">
        <f t="shared" si="4"/>
        <v>2.3303315043624708E-3</v>
      </c>
      <c r="G10" s="21">
        <f t="shared" si="1"/>
        <v>0.99766966849563754</v>
      </c>
      <c r="H10" s="27">
        <f t="shared" si="5"/>
        <v>99122.029644008318</v>
      </c>
      <c r="I10" s="27">
        <f t="shared" si="2"/>
        <v>230.98718845577969</v>
      </c>
      <c r="J10" s="28">
        <f t="shared" si="6"/>
        <v>495032.68024890218</v>
      </c>
      <c r="K10" s="28">
        <f>SUM(J10:J26)</f>
        <v>6146975.2366482448</v>
      </c>
      <c r="L10" s="29">
        <f t="shared" si="3"/>
        <v>62.01421882425926</v>
      </c>
      <c r="M10" s="19">
        <f>G9*M9</f>
        <v>55566.818598134618</v>
      </c>
    </row>
    <row r="11" spans="1:13" x14ac:dyDescent="0.35">
      <c r="A11" s="1">
        <f t="shared" si="7"/>
        <v>25</v>
      </c>
      <c r="B11" s="27">
        <v>11040022</v>
      </c>
      <c r="C11" s="27">
        <v>6724</v>
      </c>
      <c r="D11" s="21">
        <f t="shared" si="0"/>
        <v>6.0905675731443292E-4</v>
      </c>
      <c r="E11" s="21">
        <v>2.5</v>
      </c>
      <c r="F11" s="22">
        <f t="shared" si="4"/>
        <v>3.0406539594704882E-3</v>
      </c>
      <c r="G11" s="21">
        <f t="shared" si="1"/>
        <v>0.99695934604052949</v>
      </c>
      <c r="H11" s="27">
        <f t="shared" si="5"/>
        <v>98891.042455552539</v>
      </c>
      <c r="I11" s="27">
        <f t="shared" si="2"/>
        <v>300.69343979864789</v>
      </c>
      <c r="J11" s="28">
        <f t="shared" si="6"/>
        <v>493703.47867826605</v>
      </c>
      <c r="K11" s="28">
        <f>SUM(J11:J26)</f>
        <v>5651942.5563993417</v>
      </c>
      <c r="L11" s="29">
        <f t="shared" si="3"/>
        <v>57.153230626926174</v>
      </c>
      <c r="M11" s="19">
        <f>G10*M10</f>
        <v>55437.32949015819</v>
      </c>
    </row>
    <row r="12" spans="1:13" x14ac:dyDescent="0.35">
      <c r="A12" s="1">
        <f t="shared" si="7"/>
        <v>30</v>
      </c>
      <c r="B12" s="27">
        <v>10776726</v>
      </c>
      <c r="C12" s="27">
        <v>9011</v>
      </c>
      <c r="D12" s="21">
        <f t="shared" si="0"/>
        <v>8.3615376321157279E-4</v>
      </c>
      <c r="E12" s="21">
        <v>2.5</v>
      </c>
      <c r="F12" s="22">
        <f t="shared" si="4"/>
        <v>4.1720476327368377E-3</v>
      </c>
      <c r="G12" s="21">
        <f t="shared" si="1"/>
        <v>0.99582795236726318</v>
      </c>
      <c r="H12" s="27">
        <f>H11*G11</f>
        <v>98590.349015753891</v>
      </c>
      <c r="I12" s="27">
        <f t="shared" si="2"/>
        <v>411.32363222187269</v>
      </c>
      <c r="J12" s="28">
        <f t="shared" si="6"/>
        <v>491923.43599821482</v>
      </c>
      <c r="K12" s="28">
        <f>SUM(J12:J26)</f>
        <v>5158239.0777210742</v>
      </c>
      <c r="L12" s="29">
        <f t="shared" si="3"/>
        <v>52.319919030784973</v>
      </c>
      <c r="M12" s="19">
        <f>G11*M11</f>
        <v>55268.763754741471</v>
      </c>
    </row>
    <row r="13" spans="1:13" x14ac:dyDescent="0.35">
      <c r="A13" s="1">
        <f t="shared" si="7"/>
        <v>35</v>
      </c>
      <c r="B13" s="27">
        <v>10190432</v>
      </c>
      <c r="C13" s="27">
        <v>11226</v>
      </c>
      <c r="D13" s="21">
        <f t="shared" si="0"/>
        <v>1.1016215995553475E-3</v>
      </c>
      <c r="E13" s="21">
        <v>2.5</v>
      </c>
      <c r="F13" s="22">
        <f t="shared" si="4"/>
        <v>5.4929800341478787E-3</v>
      </c>
      <c r="G13" s="21">
        <f t="shared" si="1"/>
        <v>0.99450701996585211</v>
      </c>
      <c r="H13" s="27">
        <f t="shared" si="5"/>
        <v>98179.025383532018</v>
      </c>
      <c r="I13" s="27">
        <f t="shared" si="2"/>
        <v>539.29542620384018</v>
      </c>
      <c r="J13" s="28">
        <f t="shared" si="6"/>
        <v>489546.8883521505</v>
      </c>
      <c r="K13" s="28">
        <f>SUM(J13:J26)</f>
        <v>4666315.6417228598</v>
      </c>
      <c r="L13" s="29">
        <f t="shared" si="3"/>
        <v>47.528640903636031</v>
      </c>
      <c r="M13" s="19">
        <f>G12*M12</f>
        <v>55038.179839754208</v>
      </c>
    </row>
    <row r="14" spans="1:13" x14ac:dyDescent="0.35">
      <c r="A14" s="1">
        <f t="shared" si="7"/>
        <v>40</v>
      </c>
      <c r="B14" s="27">
        <v>10181792</v>
      </c>
      <c r="C14" s="27">
        <v>16193</v>
      </c>
      <c r="D14" s="21">
        <f t="shared" si="0"/>
        <v>1.590388018140618E-3</v>
      </c>
      <c r="E14" s="21">
        <v>2.5</v>
      </c>
      <c r="F14" s="22">
        <f t="shared" si="4"/>
        <v>7.9204486242274164E-3</v>
      </c>
      <c r="G14" s="21">
        <f t="shared" si="1"/>
        <v>0.99207955137577253</v>
      </c>
      <c r="H14" s="27">
        <f t="shared" si="5"/>
        <v>97639.729957328178</v>
      </c>
      <c r="I14" s="27">
        <f t="shared" si="2"/>
        <v>773.3504648104572</v>
      </c>
      <c r="J14" s="28">
        <f t="shared" si="6"/>
        <v>486265.27362461475</v>
      </c>
      <c r="K14" s="28">
        <f>SUM(J14:J26)</f>
        <v>4176768.7533707079</v>
      </c>
      <c r="L14" s="29">
        <f t="shared" si="3"/>
        <v>42.777348474807283</v>
      </c>
      <c r="M14" s="19">
        <f>G13*M13</f>
        <v>54735.8562167786</v>
      </c>
    </row>
    <row r="15" spans="1:13" x14ac:dyDescent="0.35">
      <c r="A15" s="1">
        <f t="shared" si="7"/>
        <v>45</v>
      </c>
      <c r="B15" s="27">
        <v>10525884</v>
      </c>
      <c r="C15" s="27">
        <v>25574</v>
      </c>
      <c r="D15" s="21">
        <f t="shared" si="0"/>
        <v>2.4296296634087932E-3</v>
      </c>
      <c r="E15" s="21">
        <v>2.5</v>
      </c>
      <c r="F15" s="22">
        <f t="shared" si="4"/>
        <v>1.2074805055686033E-2</v>
      </c>
      <c r="G15" s="21">
        <f t="shared" si="1"/>
        <v>0.98792519494431397</v>
      </c>
      <c r="H15" s="27">
        <f>H14*G14</f>
        <v>96866.379492517721</v>
      </c>
      <c r="I15" s="27">
        <f t="shared" si="2"/>
        <v>1169.6426488222496</v>
      </c>
      <c r="J15" s="28">
        <f t="shared" si="6"/>
        <v>481407.79084053298</v>
      </c>
      <c r="K15" s="28">
        <f>SUM(J15:J26)</f>
        <v>3690503.479746093</v>
      </c>
      <c r="L15" s="29">
        <f t="shared" si="3"/>
        <v>38.098910056106305</v>
      </c>
      <c r="M15" s="19">
        <f>G14*M14</f>
        <v>54302.323679710506</v>
      </c>
    </row>
    <row r="16" spans="1:13" x14ac:dyDescent="0.35">
      <c r="A16" s="1">
        <f t="shared" si="7"/>
        <v>50</v>
      </c>
      <c r="B16" s="27">
        <v>11354599</v>
      </c>
      <c r="C16" s="27">
        <v>43379</v>
      </c>
      <c r="D16" s="21">
        <f t="shared" si="0"/>
        <v>3.8203903105693119E-3</v>
      </c>
      <c r="E16" s="21">
        <v>2.5</v>
      </c>
      <c r="F16" s="22">
        <f t="shared" si="4"/>
        <v>1.8921235292904025E-2</v>
      </c>
      <c r="G16" s="21">
        <f t="shared" si="1"/>
        <v>0.98107876470709598</v>
      </c>
      <c r="H16" s="27">
        <f t="shared" si="5"/>
        <v>95696.736843695471</v>
      </c>
      <c r="I16" s="27">
        <f t="shared" si="2"/>
        <v>1810.7004745826853</v>
      </c>
      <c r="J16" s="28">
        <f t="shared" si="6"/>
        <v>473956.93303202064</v>
      </c>
      <c r="K16" s="28">
        <f>SUM(J16:J26)</f>
        <v>3209095.6889055604</v>
      </c>
      <c r="L16" s="29">
        <f t="shared" si="3"/>
        <v>33.534013747481055</v>
      </c>
      <c r="M16" s="19">
        <f>G15*M15</f>
        <v>53646.633707207235</v>
      </c>
    </row>
    <row r="17" spans="1:13" x14ac:dyDescent="0.35">
      <c r="A17" s="1">
        <f t="shared" si="7"/>
        <v>55</v>
      </c>
      <c r="B17" s="27">
        <v>11194875</v>
      </c>
      <c r="C17" s="27">
        <v>62415</v>
      </c>
      <c r="D17" s="21">
        <f t="shared" si="0"/>
        <v>5.5753190634107129E-3</v>
      </c>
      <c r="E17" s="21">
        <v>2.5</v>
      </c>
      <c r="F17" s="22">
        <f t="shared" si="4"/>
        <v>2.7493384342448243E-2</v>
      </c>
      <c r="G17" s="21">
        <f t="shared" si="1"/>
        <v>0.97250661565755181</v>
      </c>
      <c r="H17" s="27">
        <f t="shared" si="5"/>
        <v>93886.036369112786</v>
      </c>
      <c r="I17" s="27">
        <f t="shared" si="2"/>
        <v>2581.2448822850856</v>
      </c>
      <c r="J17" s="28">
        <f t="shared" si="6"/>
        <v>462977.06963985122</v>
      </c>
      <c r="K17" s="28">
        <f>SUM(J17:J26)</f>
        <v>2735138.75587354</v>
      </c>
      <c r="L17" s="29">
        <f t="shared" si="3"/>
        <v>29.132540488985462</v>
      </c>
      <c r="M17" s="19">
        <f>G16*M16</f>
        <v>52631.573128160933</v>
      </c>
    </row>
    <row r="18" spans="1:13" x14ac:dyDescent="0.35">
      <c r="A18" s="1">
        <f t="shared" si="7"/>
        <v>60</v>
      </c>
      <c r="B18" s="27">
        <v>9937682</v>
      </c>
      <c r="C18" s="27">
        <v>77749</v>
      </c>
      <c r="D18" s="21">
        <f t="shared" si="0"/>
        <v>7.8236554560711449E-3</v>
      </c>
      <c r="E18" s="21">
        <v>2.5</v>
      </c>
      <c r="F18" s="22">
        <f t="shared" si="4"/>
        <v>3.836783546713058E-2</v>
      </c>
      <c r="G18" s="21">
        <f t="shared" si="1"/>
        <v>0.96163216453286937</v>
      </c>
      <c r="H18" s="27">
        <f t="shared" si="5"/>
        <v>91304.7914868277</v>
      </c>
      <c r="I18" s="27">
        <f t="shared" si="2"/>
        <v>3503.1672171272803</v>
      </c>
      <c r="J18" s="28">
        <f t="shared" si="6"/>
        <v>447766.03939132032</v>
      </c>
      <c r="K18" s="28">
        <f>SUM(J18:J26)</f>
        <v>2272161.6862336886</v>
      </c>
      <c r="L18" s="29">
        <f t="shared" si="3"/>
        <v>24.885459451068211</v>
      </c>
      <c r="M18" s="19">
        <f>G17*M17</f>
        <v>51184.553059600737</v>
      </c>
    </row>
    <row r="19" spans="1:13" x14ac:dyDescent="0.35">
      <c r="A19" s="1">
        <f t="shared" si="7"/>
        <v>65</v>
      </c>
      <c r="B19" s="27">
        <v>8461651</v>
      </c>
      <c r="C19" s="27">
        <v>97859</v>
      </c>
      <c r="D19" s="21">
        <f t="shared" si="0"/>
        <v>1.1565000730944824E-2</v>
      </c>
      <c r="E19" s="21">
        <v>2.5</v>
      </c>
      <c r="F19" s="22">
        <f t="shared" si="4"/>
        <v>5.6200117650457307E-2</v>
      </c>
      <c r="G19" s="21">
        <f t="shared" si="1"/>
        <v>0.94379988234954271</v>
      </c>
      <c r="H19" s="27">
        <f t="shared" si="5"/>
        <v>87801.62426970042</v>
      </c>
      <c r="I19" s="27">
        <f t="shared" si="2"/>
        <v>4934.4616138584097</v>
      </c>
      <c r="J19" s="28">
        <f t="shared" si="6"/>
        <v>426671.96731385612</v>
      </c>
      <c r="K19" s="28">
        <f>SUM(J19:J26)</f>
        <v>1824395.6468423686</v>
      </c>
      <c r="L19" s="29">
        <f t="shared" si="3"/>
        <v>20.778609302697738</v>
      </c>
      <c r="M19" s="19">
        <f>G18*M18</f>
        <v>49220.712549351359</v>
      </c>
    </row>
    <row r="20" spans="1:13" x14ac:dyDescent="0.35">
      <c r="A20" s="1">
        <f t="shared" si="7"/>
        <v>70</v>
      </c>
      <c r="B20" s="27">
        <v>6177351</v>
      </c>
      <c r="C20" s="27">
        <v>114808</v>
      </c>
      <c r="D20" s="21">
        <f t="shared" si="0"/>
        <v>1.8585312701188583E-2</v>
      </c>
      <c r="E20" s="21">
        <v>2.5</v>
      </c>
      <c r="F20" s="22">
        <f t="shared" si="4"/>
        <v>8.8800596376662155E-2</v>
      </c>
      <c r="G20" s="21">
        <f t="shared" si="1"/>
        <v>0.91119940362333784</v>
      </c>
      <c r="H20" s="27">
        <f t="shared" si="5"/>
        <v>82867.16265584201</v>
      </c>
      <c r="I20" s="27">
        <f t="shared" si="2"/>
        <v>7358.6534638806334</v>
      </c>
      <c r="J20" s="28">
        <f t="shared" si="6"/>
        <v>395939.17961950845</v>
      </c>
      <c r="K20" s="28">
        <f>SUM(J20:J26)</f>
        <v>1397723.6795285125</v>
      </c>
      <c r="L20" s="29">
        <f t="shared" si="3"/>
        <v>16.867039183342609</v>
      </c>
      <c r="M20" s="19">
        <f>G19*M19</f>
        <v>46454.502713238471</v>
      </c>
    </row>
    <row r="21" spans="1:13" x14ac:dyDescent="0.35">
      <c r="A21" s="1">
        <f t="shared" si="7"/>
        <v>75</v>
      </c>
      <c r="B21" s="27">
        <v>4514371</v>
      </c>
      <c r="C21" s="27">
        <v>136704</v>
      </c>
      <c r="D21" s="21">
        <f t="shared" si="0"/>
        <v>3.0281959546523757E-2</v>
      </c>
      <c r="E21" s="21">
        <v>2.5</v>
      </c>
      <c r="F21" s="22">
        <f t="shared" si="4"/>
        <v>0.14075402825829864</v>
      </c>
      <c r="G21" s="21">
        <f t="shared" si="1"/>
        <v>0.85924597174170136</v>
      </c>
      <c r="H21" s="27">
        <f t="shared" si="5"/>
        <v>75508.509191961377</v>
      </c>
      <c r="I21" s="27">
        <f t="shared" si="2"/>
        <v>10628.126836547337</v>
      </c>
      <c r="J21" s="28">
        <f t="shared" si="6"/>
        <v>350972.22886843851</v>
      </c>
      <c r="K21" s="28">
        <f>SUM(J21:J26)</f>
        <v>1001784.4999090041</v>
      </c>
      <c r="L21" s="29">
        <f t="shared" si="3"/>
        <v>13.267173602411075</v>
      </c>
      <c r="M21" s="19">
        <f>G20*M20</f>
        <v>42329.315167921624</v>
      </c>
    </row>
    <row r="22" spans="1:13" x14ac:dyDescent="0.35">
      <c r="A22" s="1">
        <f t="shared" si="7"/>
        <v>80</v>
      </c>
      <c r="B22" s="27">
        <v>3391770</v>
      </c>
      <c r="C22" s="27">
        <v>177037</v>
      </c>
      <c r="D22" s="21">
        <f t="shared" si="0"/>
        <v>5.2196051029403528E-2</v>
      </c>
      <c r="E22" s="21">
        <v>2.5</v>
      </c>
      <c r="F22" s="22">
        <f t="shared" si="4"/>
        <v>0.2308558463108274</v>
      </c>
      <c r="G22" s="21">
        <f t="shared" si="1"/>
        <v>0.76914415368917255</v>
      </c>
      <c r="H22" s="27">
        <f t="shared" si="5"/>
        <v>64880.38235541404</v>
      </c>
      <c r="I22" s="27">
        <f t="shared" si="2"/>
        <v>14978.015577629187</v>
      </c>
      <c r="J22" s="28">
        <f t="shared" si="6"/>
        <v>286956.87283299724</v>
      </c>
      <c r="K22" s="28">
        <f>SUM(J22:J26)</f>
        <v>650812.27104056557</v>
      </c>
      <c r="L22" s="29">
        <f t="shared" si="3"/>
        <v>10.030956159836157</v>
      </c>
      <c r="M22" s="19">
        <f>G21*M21</f>
        <v>36371.293544621556</v>
      </c>
    </row>
    <row r="23" spans="1:13" x14ac:dyDescent="0.35">
      <c r="A23" s="1">
        <f t="shared" si="7"/>
        <v>85</v>
      </c>
      <c r="B23" s="27">
        <v>2424996</v>
      </c>
      <c r="C23" s="27">
        <v>221816</v>
      </c>
      <c r="D23" s="21">
        <f t="shared" si="0"/>
        <v>9.147066634336716E-2</v>
      </c>
      <c r="E23" s="21">
        <v>2.5</v>
      </c>
      <c r="F23" s="22">
        <f t="shared" si="4"/>
        <v>0.37223245498627971</v>
      </c>
      <c r="G23" s="21">
        <f t="shared" si="1"/>
        <v>0.62776754501372034</v>
      </c>
      <c r="H23" s="27">
        <f t="shared" si="5"/>
        <v>49902.366777784853</v>
      </c>
      <c r="I23" s="27">
        <f t="shared" si="2"/>
        <v>18575.280495320618</v>
      </c>
      <c r="J23" s="28">
        <f t="shared" si="6"/>
        <v>203073.63265062272</v>
      </c>
      <c r="K23" s="28">
        <f>SUM(J23:J26)</f>
        <v>363855.39820756827</v>
      </c>
      <c r="L23" s="29">
        <f t="shared" si="3"/>
        <v>7.2913455152902005</v>
      </c>
      <c r="M23" s="19">
        <f>G22*M22</f>
        <v>27974.767791958413</v>
      </c>
    </row>
    <row r="24" spans="1:13" x14ac:dyDescent="0.35">
      <c r="A24" s="1">
        <f t="shared" si="7"/>
        <v>90</v>
      </c>
      <c r="B24" s="27">
        <v>1281527</v>
      </c>
      <c r="C24" s="27">
        <v>201136</v>
      </c>
      <c r="D24" s="21">
        <f t="shared" si="0"/>
        <v>0.15695026324064962</v>
      </c>
      <c r="E24" s="21">
        <v>2.5</v>
      </c>
      <c r="F24" s="22">
        <f t="shared" si="4"/>
        <v>0.56360602947711991</v>
      </c>
      <c r="G24" s="21">
        <f t="shared" si="1"/>
        <v>0.43639397052288009</v>
      </c>
      <c r="H24" s="27">
        <f t="shared" si="5"/>
        <v>31327.086282464235</v>
      </c>
      <c r="I24" s="27">
        <f t="shared" si="2"/>
        <v>17656.134714746819</v>
      </c>
      <c r="J24" s="28">
        <f t="shared" si="6"/>
        <v>112495.09462545413</v>
      </c>
      <c r="K24" s="28">
        <f>SUM(J24:J26)</f>
        <v>160781.76555694561</v>
      </c>
      <c r="L24" s="29">
        <f t="shared" si="3"/>
        <v>5.1323562015068536</v>
      </c>
      <c r="M24" s="19">
        <f>G23*M23</f>
        <v>17561.651299086629</v>
      </c>
    </row>
    <row r="25" spans="1:13" x14ac:dyDescent="0.35">
      <c r="A25" s="1">
        <f t="shared" si="7"/>
        <v>95</v>
      </c>
      <c r="B25" s="30">
        <v>351810</v>
      </c>
      <c r="C25" s="30">
        <v>92465</v>
      </c>
      <c r="D25" s="21">
        <f t="shared" si="0"/>
        <v>0.2628265256814758</v>
      </c>
      <c r="E25" s="21">
        <v>2.5</v>
      </c>
      <c r="F25" s="22">
        <f t="shared" si="4"/>
        <v>0.79304769950555121</v>
      </c>
      <c r="G25" s="21">
        <f t="shared" si="1"/>
        <v>0.20695230049444879</v>
      </c>
      <c r="H25" s="27">
        <f t="shared" si="5"/>
        <v>13670.951567717419</v>
      </c>
      <c r="I25" s="27">
        <f t="shared" si="2"/>
        <v>10841.716690830108</v>
      </c>
      <c r="J25" s="28">
        <f t="shared" si="6"/>
        <v>41250.466111511822</v>
      </c>
      <c r="K25" s="28">
        <f>SUM(J25:J26)</f>
        <v>48286.670931491448</v>
      </c>
      <c r="L25" s="29">
        <f t="shared" si="3"/>
        <v>3.5320636381680686</v>
      </c>
      <c r="M25" s="19">
        <f>G24*M24</f>
        <v>7663.7987393467092</v>
      </c>
    </row>
    <row r="26" spans="1:13" x14ac:dyDescent="0.35">
      <c r="A26" s="18" t="s">
        <v>25</v>
      </c>
      <c r="B26" s="30">
        <v>56183</v>
      </c>
      <c r="C26" s="30">
        <v>22591</v>
      </c>
      <c r="D26" s="21">
        <f t="shared" si="0"/>
        <v>0.40209671964829219</v>
      </c>
      <c r="E26" s="21">
        <f>1/D26</f>
        <v>2.4869638351555929</v>
      </c>
      <c r="F26" s="22">
        <v>1</v>
      </c>
      <c r="G26" s="21">
        <f t="shared" si="1"/>
        <v>0</v>
      </c>
      <c r="H26" s="27">
        <f t="shared" si="5"/>
        <v>2829.2348768873112</v>
      </c>
      <c r="I26" s="27">
        <f t="shared" si="2"/>
        <v>2829.2348768873112</v>
      </c>
      <c r="J26" s="28">
        <f>(5*0)+(E26*I26)</f>
        <v>7036.2048199796291</v>
      </c>
      <c r="K26" s="28">
        <f>SUM(J26)</f>
        <v>7036.2048199796291</v>
      </c>
      <c r="L26" s="29">
        <f t="shared" si="3"/>
        <v>2.4869638351555929</v>
      </c>
      <c r="M26" s="19">
        <f>G25*M25</f>
        <v>1586.0407796342581</v>
      </c>
    </row>
    <row r="67" spans="2:2" x14ac:dyDescent="0.35">
      <c r="B67" s="31"/>
    </row>
    <row r="68" spans="2:2" x14ac:dyDescent="0.35">
      <c r="B68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B</vt:lpstr>
      <vt:lpstr>Part A #10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Adriana</cp:lastModifiedBy>
  <dcterms:created xsi:type="dcterms:W3CDTF">2023-10-09T15:17:37Z</dcterms:created>
  <dcterms:modified xsi:type="dcterms:W3CDTF">2023-10-11T20:37:37Z</dcterms:modified>
</cp:coreProperties>
</file>