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a\Documents\penn\DEMG basic methods\"/>
    </mc:Choice>
  </mc:AlternateContent>
  <xr:revisionPtr revIDLastSave="0" documentId="13_ncr:1_{FC4C9C38-1D39-436B-B619-624EB7E801DC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Population Projections" sheetId="1" r:id="rId1"/>
    <sheet name="Age Structure" sheetId="2" r:id="rId2"/>
    <sheet name="Age Structure Longterm" sheetId="4" r:id="rId3"/>
    <sheet name="Replacement Level Fertilit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D23" i="5"/>
  <c r="C23" i="5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D23" i="4"/>
  <c r="B23" i="4"/>
  <c r="H9" i="1"/>
  <c r="H6" i="1"/>
  <c r="H8" i="1"/>
  <c r="H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D23" i="1"/>
  <c r="E23" i="1"/>
  <c r="H4" i="1" s="1"/>
  <c r="C23" i="1"/>
  <c r="H2" i="1" s="1"/>
  <c r="H3" i="1" l="1"/>
</calcChain>
</file>

<file path=xl/sharedStrings.xml><?xml version="1.0" encoding="utf-8"?>
<sst xmlns="http://schemas.openxmlformats.org/spreadsheetml/2006/main" count="39" uniqueCount="25">
  <si>
    <t>Female population</t>
  </si>
  <si>
    <t>Female population 2020</t>
  </si>
  <si>
    <t>Female population 2025</t>
  </si>
  <si>
    <t>Female population 2030</t>
  </si>
  <si>
    <t>Mean Annualized Growth</t>
  </si>
  <si>
    <t>2015-2020</t>
  </si>
  <si>
    <t>2020-2025</t>
  </si>
  <si>
    <t>2025-2030</t>
  </si>
  <si>
    <t>Female population 2015</t>
  </si>
  <si>
    <t>Age</t>
  </si>
  <si>
    <t>100+</t>
  </si>
  <si>
    <t>Totals</t>
  </si>
  <si>
    <t>nCx - 2015</t>
  </si>
  <si>
    <t>nCx - 2020</t>
  </si>
  <si>
    <t>nCx - 2025</t>
  </si>
  <si>
    <t>nCx - 2030</t>
  </si>
  <si>
    <t>Women alive in 2015 that die by 2030</t>
  </si>
  <si>
    <t>Women alive in 2015</t>
  </si>
  <si>
    <t>Women alive in 2030 excluding those under age 15</t>
  </si>
  <si>
    <t>Proportion of those alive in 2015 that died</t>
  </si>
  <si>
    <t>nCx - after 195 years</t>
  </si>
  <si>
    <t>nCx - after 196 years</t>
  </si>
  <si>
    <t>total</t>
  </si>
  <si>
    <t>Mean Annualized Growth Rate</t>
  </si>
  <si>
    <t>Female population - 300 years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</si>
</sst>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Structure</a:t>
            </a:r>
            <a:r>
              <a:rPr lang="en-US" baseline="0"/>
              <a:t> in 2015 and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Structure'!$C$1</c:f>
              <c:strCache>
                <c:ptCount val="1"/>
                <c:pt idx="0">
                  <c:v>nCx - 2015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Structure'!$A$2:$A$24</c:f>
              <c:strCach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100+</c:v>
                </c:pt>
              </c:strCache>
            </c:strRef>
          </c:cat>
          <c:val>
            <c:numRef>
              <c:f>'Age Structure'!$C$2:$C$24</c:f>
              <c:numCache>
                <c:formatCode>General</c:formatCode>
                <c:ptCount val="23"/>
                <c:pt idx="0">
                  <c:v>5.9052038941323555E-2</c:v>
                </c:pt>
                <c:pt idx="1">
                  <c:v>5.030494251446338E-2</c:v>
                </c:pt>
                <c:pt idx="2">
                  <c:v>4.3853952409554559E-2</c:v>
                </c:pt>
                <c:pt idx="3">
                  <c:v>4.0041135807900946E-2</c:v>
                </c:pt>
                <c:pt idx="4">
                  <c:v>5.6430025785684297E-2</c:v>
                </c:pt>
                <c:pt idx="5">
                  <c:v>8.0535942547147521E-2</c:v>
                </c:pt>
                <c:pt idx="6">
                  <c:v>7.712377276438076E-2</c:v>
                </c:pt>
                <c:pt idx="7">
                  <c:v>7.070598600822825E-2</c:v>
                </c:pt>
                <c:pt idx="8">
                  <c:v>6.6294561574442051E-2</c:v>
                </c:pt>
                <c:pt idx="9">
                  <c:v>5.8325731912527684E-2</c:v>
                </c:pt>
                <c:pt idx="10">
                  <c:v>7.6637313850643235E-2</c:v>
                </c:pt>
                <c:pt idx="11">
                  <c:v>7.8198065945173562E-2</c:v>
                </c:pt>
                <c:pt idx="12">
                  <c:v>7.2538504526883305E-2</c:v>
                </c:pt>
                <c:pt idx="13">
                  <c:v>4.6279198730245795E-2</c:v>
                </c:pt>
                <c:pt idx="14">
                  <c:v>3.44946838427235E-2</c:v>
                </c:pt>
                <c:pt idx="15">
                  <c:v>4.4896742647645413E-2</c:v>
                </c:pt>
                <c:pt idx="16">
                  <c:v>2.418956116309955E-2</c:v>
                </c:pt>
                <c:pt idx="17">
                  <c:v>1.5558897120267591E-2</c:v>
                </c:pt>
                <c:pt idx="18">
                  <c:v>3.8751994375108693E-3</c:v>
                </c:pt>
                <c:pt idx="19">
                  <c:v>5.7430889981365885E-4</c:v>
                </c:pt>
                <c:pt idx="20">
                  <c:v>8.9433570340515534E-5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3-46D4-91A7-8F9D5E319854}"/>
            </c:ext>
          </c:extLst>
        </c:ser>
        <c:ser>
          <c:idx val="1"/>
          <c:order val="1"/>
          <c:tx>
            <c:strRef>
              <c:f>'Age Structure'!$I$1</c:f>
              <c:strCache>
                <c:ptCount val="1"/>
                <c:pt idx="0">
                  <c:v>nCx - 2030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Structure'!$A$2:$A$24</c:f>
              <c:strCach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100+</c:v>
                </c:pt>
              </c:strCache>
            </c:strRef>
          </c:cat>
          <c:val>
            <c:numRef>
              <c:f>'Age Structure'!$I$2:$I$24</c:f>
              <c:numCache>
                <c:formatCode>General</c:formatCode>
                <c:ptCount val="23"/>
                <c:pt idx="0">
                  <c:v>4.2784201048943288E-2</c:v>
                </c:pt>
                <c:pt idx="1">
                  <c:v>4.756736067520112E-2</c:v>
                </c:pt>
                <c:pt idx="2">
                  <c:v>5.5812708951726277E-2</c:v>
                </c:pt>
                <c:pt idx="3">
                  <c:v>6.2809003320781057E-2</c:v>
                </c:pt>
                <c:pt idx="4">
                  <c:v>5.343578914782425E-2</c:v>
                </c:pt>
                <c:pt idx="5">
                  <c:v>4.6423866300658083E-2</c:v>
                </c:pt>
                <c:pt idx="6">
                  <c:v>4.2142520206636391E-2</c:v>
                </c:pt>
                <c:pt idx="7">
                  <c:v>5.8940585450811156E-2</c:v>
                </c:pt>
                <c:pt idx="8">
                  <c:v>8.3392287216463343E-2</c:v>
                </c:pt>
                <c:pt idx="9">
                  <c:v>7.9112552074359202E-2</c:v>
                </c:pt>
                <c:pt idx="10">
                  <c:v>7.1635179437530477E-2</c:v>
                </c:pt>
                <c:pt idx="11">
                  <c:v>6.5818756244899884E-2</c:v>
                </c:pt>
                <c:pt idx="12">
                  <c:v>5.603749153804536E-2</c:v>
                </c:pt>
                <c:pt idx="13">
                  <c:v>6.9996134302349605E-2</c:v>
                </c:pt>
                <c:pt idx="14">
                  <c:v>6.579346885761353E-2</c:v>
                </c:pt>
                <c:pt idx="15">
                  <c:v>5.2705964465075132E-2</c:v>
                </c:pt>
                <c:pt idx="16">
                  <c:v>2.5540166973260153E-2</c:v>
                </c:pt>
                <c:pt idx="17">
                  <c:v>1.174938349521404E-2</c:v>
                </c:pt>
                <c:pt idx="18">
                  <c:v>6.9838315054948363E-3</c:v>
                </c:pt>
                <c:pt idx="19">
                  <c:v>1.1629905068113104E-3</c:v>
                </c:pt>
                <c:pt idx="20">
                  <c:v>1.5575826769626401E-4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3-46D4-91A7-8F9D5E319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505744"/>
        <c:axId val="1516853808"/>
      </c:lineChart>
      <c:catAx>
        <c:axId val="15145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6853808"/>
        <c:crosses val="autoZero"/>
        <c:auto val="1"/>
        <c:lblAlgn val="ctr"/>
        <c:lblOffset val="100"/>
        <c:noMultiLvlLbl val="0"/>
      </c:catAx>
      <c:valAx>
        <c:axId val="15168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45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930275</xdr:colOff>
      <xdr:row>2</xdr:row>
      <xdr:rowOff>152400</xdr:rowOff>
    </xdr:from>
    <xdr:to>
      <xdr:col>6</xdr:col>
      <xdr:colOff>1063625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4C520-FA9B-B5D4-60DE-9EAFC1552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B1" sqref="B1:B1048576"/>
    </sheetView>
  </sheetViews>
  <sheetFormatPr defaultRowHeight="14.5" x14ac:dyDescent="0.35"/>
  <cols>
    <col min="2" max="5" width="21.1796875" bestFit="1" customWidth="1"/>
    <col min="6" max="6" width="9.453125" bestFit="1" customWidth="1"/>
    <col min="7" max="7" width="43.54296875" bestFit="1" customWidth="1"/>
    <col min="8" max="8" width="12.453125" bestFit="1" customWidth="1"/>
  </cols>
  <sheetData>
    <row r="1" spans="1:8" s="1" customFormat="1" x14ac:dyDescent="0.35">
      <c r="A1" s="1" t="s">
        <v>9</v>
      </c>
      <c r="B1" s="1" t="s">
        <v>8</v>
      </c>
      <c r="C1" s="1" t="s">
        <v>1</v>
      </c>
      <c r="D1" s="1" t="s">
        <v>2</v>
      </c>
      <c r="E1" s="1" t="s">
        <v>3</v>
      </c>
      <c r="G1" s="1" t="s">
        <v>4</v>
      </c>
    </row>
    <row r="2" spans="1:8" x14ac:dyDescent="0.35">
      <c r="A2">
        <v>0</v>
      </c>
      <c r="B2" s="2">
        <v>4549394</v>
      </c>
      <c r="C2">
        <v>4035480.2955778632</v>
      </c>
      <c r="D2">
        <v>3435767.7819916862</v>
      </c>
      <c r="E2">
        <v>3085193.7792321742</v>
      </c>
      <c r="G2" t="s">
        <v>5</v>
      </c>
      <c r="H2">
        <f>LN(B23/C23)/5</f>
        <v>2.6380511190536682E-3</v>
      </c>
    </row>
    <row r="3" spans="1:8" x14ac:dyDescent="0.35">
      <c r="A3">
        <v>5</v>
      </c>
      <c r="B3">
        <v>3875514</v>
      </c>
      <c r="C3">
        <v>4541902.6668695603</v>
      </c>
      <c r="D3">
        <v>4028835.2067516372</v>
      </c>
      <c r="E3">
        <v>3430110.2194649559</v>
      </c>
      <c r="G3" t="s">
        <v>6</v>
      </c>
      <c r="H3">
        <f>LN(D23/C23)/5</f>
        <v>-4.6354051794400284E-3</v>
      </c>
    </row>
    <row r="4" spans="1:8" x14ac:dyDescent="0.35">
      <c r="A4">
        <v>10</v>
      </c>
      <c r="B4">
        <v>3378527</v>
      </c>
      <c r="C4">
        <v>3871523.762767571</v>
      </c>
      <c r="D4">
        <v>4537226.3144870345</v>
      </c>
      <c r="E4">
        <v>4024687.1096875309</v>
      </c>
      <c r="G4" t="s">
        <v>7</v>
      </c>
      <c r="H4">
        <f>LN(E23/D23)/5</f>
        <v>-5.9524232014321341E-3</v>
      </c>
    </row>
    <row r="5" spans="1:8" x14ac:dyDescent="0.35">
      <c r="A5">
        <v>15</v>
      </c>
      <c r="B5">
        <v>3084786</v>
      </c>
      <c r="C5">
        <v>3372545.9406560268</v>
      </c>
      <c r="D5">
        <v>3864669.9435212789</v>
      </c>
      <c r="E5">
        <v>4529193.9915711656</v>
      </c>
    </row>
    <row r="6" spans="1:8" x14ac:dyDescent="0.35">
      <c r="A6">
        <v>20</v>
      </c>
      <c r="B6">
        <v>4347393</v>
      </c>
      <c r="C6">
        <v>3075699.3423558208</v>
      </c>
      <c r="D6">
        <v>3362611.6468826481</v>
      </c>
      <c r="E6">
        <v>3853286.031416995</v>
      </c>
      <c r="G6" s="3" t="s">
        <v>16</v>
      </c>
      <c r="H6">
        <f>H7-H8</f>
        <v>15469827.809293635</v>
      </c>
    </row>
    <row r="7" spans="1:8" x14ac:dyDescent="0.35">
      <c r="A7">
        <v>25</v>
      </c>
      <c r="B7">
        <v>6204523</v>
      </c>
      <c r="C7">
        <v>4328052.4610656733</v>
      </c>
      <c r="D7">
        <v>3062016.2723225579</v>
      </c>
      <c r="E7">
        <v>3347652.1708294</v>
      </c>
      <c r="G7" t="s">
        <v>17</v>
      </c>
      <c r="H7">
        <f>B23</f>
        <v>77040422</v>
      </c>
    </row>
    <row r="8" spans="1:8" x14ac:dyDescent="0.35">
      <c r="A8">
        <v>30</v>
      </c>
      <c r="B8">
        <v>5941648</v>
      </c>
      <c r="C8">
        <v>6157726.9729270553</v>
      </c>
      <c r="D8">
        <v>4295409.2328688959</v>
      </c>
      <c r="E8">
        <v>3038921.7981176269</v>
      </c>
      <c r="G8" t="s">
        <v>18</v>
      </c>
      <c r="H8">
        <f>SUM(E5:E22)</f>
        <v>61570594.190706365</v>
      </c>
    </row>
    <row r="9" spans="1:8" x14ac:dyDescent="0.35">
      <c r="A9">
        <v>35</v>
      </c>
      <c r="B9">
        <v>5447219</v>
      </c>
      <c r="C9">
        <v>5879167.5736682788</v>
      </c>
      <c r="D9">
        <v>6092974.3308144929</v>
      </c>
      <c r="E9">
        <v>4250240.1147826565</v>
      </c>
      <c r="G9" t="s">
        <v>19</v>
      </c>
      <c r="H9">
        <f>H6/H7</f>
        <v>0.20080144173267425</v>
      </c>
    </row>
    <row r="10" spans="1:8" x14ac:dyDescent="0.35">
      <c r="A10">
        <v>40</v>
      </c>
      <c r="B10">
        <v>5107361</v>
      </c>
      <c r="C10">
        <v>5376137.8207917092</v>
      </c>
      <c r="D10">
        <v>5802449.8643381624</v>
      </c>
      <c r="E10">
        <v>6013466.6406848794</v>
      </c>
    </row>
    <row r="11" spans="1:8" x14ac:dyDescent="0.35">
      <c r="A11">
        <v>45</v>
      </c>
      <c r="B11">
        <v>4493439</v>
      </c>
      <c r="C11">
        <v>5021454.991727815</v>
      </c>
      <c r="D11">
        <v>5285710.9760659616</v>
      </c>
      <c r="E11">
        <v>5704852.4346587704</v>
      </c>
    </row>
    <row r="12" spans="1:8" x14ac:dyDescent="0.35">
      <c r="A12">
        <v>50</v>
      </c>
      <c r="B12">
        <v>5904171</v>
      </c>
      <c r="C12">
        <v>4391377.9002298731</v>
      </c>
      <c r="D12">
        <v>4907400.8744021021</v>
      </c>
      <c r="E12">
        <v>5165654.7173108477</v>
      </c>
    </row>
    <row r="13" spans="1:8" x14ac:dyDescent="0.35">
      <c r="A13">
        <v>55</v>
      </c>
      <c r="B13">
        <v>6024412</v>
      </c>
      <c r="C13">
        <v>5710262.6327217137</v>
      </c>
      <c r="D13">
        <v>4247153.6020624386</v>
      </c>
      <c r="E13">
        <v>4746229.0365377609</v>
      </c>
    </row>
    <row r="14" spans="1:8" x14ac:dyDescent="0.35">
      <c r="A14">
        <v>60</v>
      </c>
      <c r="B14">
        <v>5588397</v>
      </c>
      <c r="C14">
        <v>5731844.5535613196</v>
      </c>
      <c r="D14">
        <v>5432951.4267567825</v>
      </c>
      <c r="E14">
        <v>4040896.3135522478</v>
      </c>
    </row>
    <row r="15" spans="1:8" x14ac:dyDescent="0.35">
      <c r="A15">
        <v>65</v>
      </c>
      <c r="B15">
        <v>3565369</v>
      </c>
      <c r="C15">
        <v>5191878.3133948967</v>
      </c>
      <c r="D15">
        <v>5325147.700384506</v>
      </c>
      <c r="E15">
        <v>5047462.2132798368</v>
      </c>
    </row>
    <row r="16" spans="1:8" x14ac:dyDescent="0.35">
      <c r="A16">
        <v>70</v>
      </c>
      <c r="B16">
        <v>2657485</v>
      </c>
      <c r="C16">
        <v>3176542.2138245869</v>
      </c>
      <c r="D16">
        <v>4625670.0587062063</v>
      </c>
      <c r="E16">
        <v>4744405.5482398337</v>
      </c>
    </row>
    <row r="17" spans="1:5" x14ac:dyDescent="0.35">
      <c r="A17">
        <v>75</v>
      </c>
      <c r="B17">
        <v>3458864</v>
      </c>
      <c r="C17">
        <v>2183508.844003933</v>
      </c>
      <c r="D17">
        <v>2609989.5266531399</v>
      </c>
      <c r="E17">
        <v>3800657.9463775689</v>
      </c>
    </row>
    <row r="18" spans="1:5" x14ac:dyDescent="0.35">
      <c r="A18">
        <v>80</v>
      </c>
      <c r="B18">
        <v>1863574</v>
      </c>
      <c r="C18">
        <v>2440717.2716290462</v>
      </c>
      <c r="D18">
        <v>1540774.007973477</v>
      </c>
      <c r="E18">
        <v>1841716.389101519</v>
      </c>
    </row>
    <row r="19" spans="1:5" x14ac:dyDescent="0.35">
      <c r="A19">
        <v>85</v>
      </c>
      <c r="B19">
        <v>1198664</v>
      </c>
      <c r="C19">
        <v>1024759.136329146</v>
      </c>
      <c r="D19">
        <v>1342123.9635765529</v>
      </c>
      <c r="E19">
        <v>847254.9207540442</v>
      </c>
    </row>
    <row r="20" spans="1:5" x14ac:dyDescent="0.35">
      <c r="A20">
        <v>90</v>
      </c>
      <c r="B20">
        <v>298547</v>
      </c>
      <c r="C20">
        <v>449777.37441151543</v>
      </c>
      <c r="D20">
        <v>384522.66335047642</v>
      </c>
      <c r="E20">
        <v>503608.17749781278</v>
      </c>
    </row>
    <row r="21" spans="1:5" x14ac:dyDescent="0.35">
      <c r="A21">
        <v>95</v>
      </c>
      <c r="B21">
        <v>44245</v>
      </c>
      <c r="C21">
        <v>65112.738324720587</v>
      </c>
      <c r="D21">
        <v>98095.899420985239</v>
      </c>
      <c r="E21">
        <v>83863.926144507219</v>
      </c>
    </row>
    <row r="22" spans="1:5" x14ac:dyDescent="0.35">
      <c r="A22" t="s">
        <v>10</v>
      </c>
      <c r="B22">
        <v>6890</v>
      </c>
      <c r="C22">
        <v>5438.8221390584986</v>
      </c>
      <c r="D22">
        <v>7504.0068249833967</v>
      </c>
      <c r="E22">
        <v>11231.819848891681</v>
      </c>
    </row>
    <row r="23" spans="1:5" s="3" customFormat="1" x14ac:dyDescent="0.35">
      <c r="A23" s="3" t="s">
        <v>11</v>
      </c>
      <c r="B23" s="3">
        <v>77040422</v>
      </c>
      <c r="C23" s="3">
        <f>SUM(C2:C22)</f>
        <v>76030911.628977165</v>
      </c>
      <c r="D23" s="3">
        <f t="shared" ref="D23:E23" si="0">SUM(D2:D22)</f>
        <v>74289005.300156027</v>
      </c>
      <c r="E23" s="3">
        <f t="shared" si="0"/>
        <v>72110585.299091041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CF6C-FC0E-4090-BBFF-5DE0E8CE5A8B}">
  <dimension ref="A1:I23"/>
  <sheetViews>
    <sheetView workbookViewId="0">
      <selection activeCell="B1" sqref="B1:B1048576"/>
    </sheetView>
  </sheetViews>
  <sheetFormatPr defaultRowHeight="14.5" x14ac:dyDescent="0.35"/>
  <cols>
    <col min="2" max="2" width="21.1796875" bestFit="1" customWidth="1"/>
    <col min="3" max="3" width="21.1796875" customWidth="1"/>
    <col min="4" max="4" width="21.1796875" bestFit="1" customWidth="1"/>
    <col min="5" max="5" width="21.1796875" customWidth="1"/>
    <col min="6" max="6" width="21.1796875" bestFit="1" customWidth="1"/>
    <col min="7" max="7" width="21.1796875" customWidth="1"/>
    <col min="8" max="8" width="21.1796875" bestFit="1" customWidth="1"/>
    <col min="9" max="9" width="11.81640625" bestFit="1" customWidth="1"/>
  </cols>
  <sheetData>
    <row r="1" spans="1:9" x14ac:dyDescent="0.35">
      <c r="A1" s="1" t="s">
        <v>9</v>
      </c>
      <c r="B1" s="1" t="s">
        <v>8</v>
      </c>
      <c r="C1" s="1" t="s">
        <v>12</v>
      </c>
      <c r="D1" s="1" t="s">
        <v>1</v>
      </c>
      <c r="E1" s="1" t="s">
        <v>13</v>
      </c>
      <c r="F1" s="1" t="s">
        <v>2</v>
      </c>
      <c r="G1" s="1" t="s">
        <v>14</v>
      </c>
      <c r="H1" s="1" t="s">
        <v>3</v>
      </c>
      <c r="I1" s="1" t="s">
        <v>15</v>
      </c>
    </row>
    <row r="2" spans="1:9" x14ac:dyDescent="0.35">
      <c r="A2">
        <v>0</v>
      </c>
      <c r="B2" s="2">
        <v>4549394</v>
      </c>
      <c r="C2" s="2">
        <f>B2/77040422</f>
        <v>5.9052038941323555E-2</v>
      </c>
      <c r="D2">
        <v>4035480.2955778632</v>
      </c>
      <c r="E2">
        <f>D2/76030911.63</f>
        <v>5.3076836895186698E-2</v>
      </c>
      <c r="F2">
        <v>3435767.7819916862</v>
      </c>
      <c r="G2">
        <f>F2/74289005.3</f>
        <v>4.6248671228226637E-2</v>
      </c>
      <c r="H2">
        <v>3085193.7792321742</v>
      </c>
      <c r="I2">
        <f>H2/72110585.3</f>
        <v>4.2784201048943288E-2</v>
      </c>
    </row>
    <row r="3" spans="1:9" x14ac:dyDescent="0.35">
      <c r="A3">
        <v>5</v>
      </c>
      <c r="B3">
        <v>3875514</v>
      </c>
      <c r="C3" s="2">
        <f t="shared" ref="C3:C22" si="0">B3/77040422</f>
        <v>5.030494251446338E-2</v>
      </c>
      <c r="D3">
        <v>4541902.6668695603</v>
      </c>
      <c r="E3">
        <f t="shared" ref="E3:E22" si="1">D3/76030911.63</f>
        <v>5.9737580011830785E-2</v>
      </c>
      <c r="F3">
        <v>4028835.2067516372</v>
      </c>
      <c r="G3">
        <f t="shared" ref="G3:G22" si="2">F3/74289005.3</f>
        <v>5.4231917502220714E-2</v>
      </c>
      <c r="H3">
        <v>3430110.2194649559</v>
      </c>
      <c r="I3">
        <f t="shared" ref="I3:I22" si="3">H3/72110585.3</f>
        <v>4.756736067520112E-2</v>
      </c>
    </row>
    <row r="4" spans="1:9" x14ac:dyDescent="0.35">
      <c r="A4">
        <v>10</v>
      </c>
      <c r="B4">
        <v>3378527</v>
      </c>
      <c r="C4" s="2">
        <f t="shared" si="0"/>
        <v>4.3853952409554559E-2</v>
      </c>
      <c r="D4">
        <v>3871523.762767571</v>
      </c>
      <c r="E4">
        <f t="shared" si="1"/>
        <v>5.09203911904689E-2</v>
      </c>
      <c r="F4">
        <v>4537226.3144870345</v>
      </c>
      <c r="G4">
        <f t="shared" si="2"/>
        <v>6.1075340774377478E-2</v>
      </c>
      <c r="H4">
        <v>4024687.1096875309</v>
      </c>
      <c r="I4">
        <f t="shared" si="3"/>
        <v>5.5812708951726277E-2</v>
      </c>
    </row>
    <row r="5" spans="1:9" x14ac:dyDescent="0.35">
      <c r="A5">
        <v>15</v>
      </c>
      <c r="B5">
        <v>3084786</v>
      </c>
      <c r="C5" s="2">
        <f t="shared" si="0"/>
        <v>4.0041135807900946E-2</v>
      </c>
      <c r="D5">
        <v>3372545.9406560268</v>
      </c>
      <c r="E5">
        <f t="shared" si="1"/>
        <v>4.4357562843233098E-2</v>
      </c>
      <c r="F5">
        <v>3864669.9435212789</v>
      </c>
      <c r="G5">
        <f t="shared" si="2"/>
        <v>5.2022098396857647E-2</v>
      </c>
      <c r="H5">
        <v>4529193.9915711656</v>
      </c>
      <c r="I5">
        <f t="shared" si="3"/>
        <v>6.2809003320781057E-2</v>
      </c>
    </row>
    <row r="6" spans="1:9" x14ac:dyDescent="0.35">
      <c r="A6">
        <v>20</v>
      </c>
      <c r="B6">
        <v>4347393</v>
      </c>
      <c r="C6" s="2">
        <f t="shared" si="0"/>
        <v>5.6430025785684297E-2</v>
      </c>
      <c r="D6">
        <v>3075699.3423558208</v>
      </c>
      <c r="E6">
        <f t="shared" si="1"/>
        <v>4.0453274548693199E-2</v>
      </c>
      <c r="F6">
        <v>3362611.6468826481</v>
      </c>
      <c r="G6">
        <f t="shared" si="2"/>
        <v>4.5263920728289095E-2</v>
      </c>
      <c r="H6">
        <v>3853286.031416995</v>
      </c>
      <c r="I6">
        <f t="shared" si="3"/>
        <v>5.343578914782425E-2</v>
      </c>
    </row>
    <row r="7" spans="1:9" x14ac:dyDescent="0.35">
      <c r="A7">
        <v>25</v>
      </c>
      <c r="B7">
        <v>6204523</v>
      </c>
      <c r="C7" s="2">
        <f t="shared" si="0"/>
        <v>8.0535942547147521E-2</v>
      </c>
      <c r="D7">
        <v>4328052.4610656733</v>
      </c>
      <c r="E7">
        <f t="shared" si="1"/>
        <v>5.6924905519058995E-2</v>
      </c>
      <c r="F7">
        <v>3062016.2723225579</v>
      </c>
      <c r="G7">
        <f t="shared" si="2"/>
        <v>4.121762379180164E-2</v>
      </c>
      <c r="H7">
        <v>3347652.1708294</v>
      </c>
      <c r="I7">
        <f t="shared" si="3"/>
        <v>4.6423866300658083E-2</v>
      </c>
    </row>
    <row r="8" spans="1:9" x14ac:dyDescent="0.35">
      <c r="A8">
        <v>30</v>
      </c>
      <c r="B8">
        <v>5941648</v>
      </c>
      <c r="C8" s="2">
        <f t="shared" si="0"/>
        <v>7.712377276438076E-2</v>
      </c>
      <c r="D8">
        <v>6157726.9729270553</v>
      </c>
      <c r="E8">
        <f t="shared" si="1"/>
        <v>8.098978219402754E-2</v>
      </c>
      <c r="F8">
        <v>4295409.2328688959</v>
      </c>
      <c r="G8">
        <f t="shared" si="2"/>
        <v>5.7820255036701858E-2</v>
      </c>
      <c r="H8">
        <v>3038921.7981176269</v>
      </c>
      <c r="I8">
        <f t="shared" si="3"/>
        <v>4.2142520206636391E-2</v>
      </c>
    </row>
    <row r="9" spans="1:9" x14ac:dyDescent="0.35">
      <c r="A9">
        <v>35</v>
      </c>
      <c r="B9">
        <v>5447219</v>
      </c>
      <c r="C9" s="2">
        <f t="shared" si="0"/>
        <v>7.070598600822825E-2</v>
      </c>
      <c r="D9">
        <v>5879167.5736682788</v>
      </c>
      <c r="E9">
        <f t="shared" si="1"/>
        <v>7.7326017111025908E-2</v>
      </c>
      <c r="F9">
        <v>6092974.3308144929</v>
      </c>
      <c r="G9">
        <f t="shared" si="2"/>
        <v>8.201717476508591E-2</v>
      </c>
      <c r="H9">
        <v>4250240.1147826565</v>
      </c>
      <c r="I9">
        <f t="shared" si="3"/>
        <v>5.8940585450811156E-2</v>
      </c>
    </row>
    <row r="10" spans="1:9" x14ac:dyDescent="0.35">
      <c r="A10">
        <v>40</v>
      </c>
      <c r="B10">
        <v>5107361</v>
      </c>
      <c r="C10" s="2">
        <f t="shared" si="0"/>
        <v>6.6294561574442051E-2</v>
      </c>
      <c r="D10">
        <v>5376137.8207917092</v>
      </c>
      <c r="E10">
        <f t="shared" si="1"/>
        <v>7.0709895561352348E-2</v>
      </c>
      <c r="F10">
        <v>5802449.8643381624</v>
      </c>
      <c r="G10">
        <f t="shared" si="2"/>
        <v>7.8106441739342586E-2</v>
      </c>
      <c r="H10">
        <v>6013466.6406848794</v>
      </c>
      <c r="I10">
        <f t="shared" si="3"/>
        <v>8.3392287216463343E-2</v>
      </c>
    </row>
    <row r="11" spans="1:9" x14ac:dyDescent="0.35">
      <c r="A11">
        <v>45</v>
      </c>
      <c r="B11">
        <v>4493439</v>
      </c>
      <c r="C11" s="2">
        <f t="shared" si="0"/>
        <v>5.8325731912527684E-2</v>
      </c>
      <c r="D11">
        <v>5021454.991727815</v>
      </c>
      <c r="E11">
        <f t="shared" si="1"/>
        <v>6.6044913628872867E-2</v>
      </c>
      <c r="F11">
        <v>5285710.9760659616</v>
      </c>
      <c r="G11">
        <f t="shared" si="2"/>
        <v>7.1150649476605141E-2</v>
      </c>
      <c r="H11">
        <v>5704852.4346587704</v>
      </c>
      <c r="I11">
        <f t="shared" si="3"/>
        <v>7.9112552074359202E-2</v>
      </c>
    </row>
    <row r="12" spans="1:9" x14ac:dyDescent="0.35">
      <c r="A12">
        <v>50</v>
      </c>
      <c r="B12">
        <v>5904171</v>
      </c>
      <c r="C12" s="2">
        <f t="shared" si="0"/>
        <v>7.6637313850643235E-2</v>
      </c>
      <c r="D12">
        <v>4391377.9002298731</v>
      </c>
      <c r="E12">
        <f t="shared" si="1"/>
        <v>5.77577962184678E-2</v>
      </c>
      <c r="F12">
        <v>4907400.8744021021</v>
      </c>
      <c r="G12">
        <f t="shared" si="2"/>
        <v>6.6058239097220792E-2</v>
      </c>
      <c r="H12">
        <v>5165654.7173108477</v>
      </c>
      <c r="I12">
        <f t="shared" si="3"/>
        <v>7.1635179437530477E-2</v>
      </c>
    </row>
    <row r="13" spans="1:9" x14ac:dyDescent="0.35">
      <c r="A13">
        <v>55</v>
      </c>
      <c r="B13">
        <v>6024412</v>
      </c>
      <c r="C13" s="2">
        <f t="shared" si="0"/>
        <v>7.8198065945173562E-2</v>
      </c>
      <c r="D13">
        <v>5710262.6327217137</v>
      </c>
      <c r="E13">
        <f t="shared" si="1"/>
        <v>7.5104487244745596E-2</v>
      </c>
      <c r="F13">
        <v>4247153.6020624386</v>
      </c>
      <c r="G13">
        <f t="shared" si="2"/>
        <v>5.7170688783774022E-2</v>
      </c>
      <c r="H13">
        <v>4746229.0365377609</v>
      </c>
      <c r="I13">
        <f t="shared" si="3"/>
        <v>6.5818756244899884E-2</v>
      </c>
    </row>
    <row r="14" spans="1:9" x14ac:dyDescent="0.35">
      <c r="A14">
        <v>60</v>
      </c>
      <c r="B14">
        <v>5588397</v>
      </c>
      <c r="C14" s="2">
        <f t="shared" si="0"/>
        <v>7.2538504526883305E-2</v>
      </c>
      <c r="D14">
        <v>5731844.5535613196</v>
      </c>
      <c r="E14">
        <f t="shared" si="1"/>
        <v>7.5388344433577323E-2</v>
      </c>
      <c r="F14">
        <v>5432951.4267567825</v>
      </c>
      <c r="G14">
        <f t="shared" si="2"/>
        <v>7.3132644660094573E-2</v>
      </c>
      <c r="H14">
        <v>4040896.3135522478</v>
      </c>
      <c r="I14">
        <f t="shared" si="3"/>
        <v>5.603749153804536E-2</v>
      </c>
    </row>
    <row r="15" spans="1:9" x14ac:dyDescent="0.35">
      <c r="A15">
        <v>65</v>
      </c>
      <c r="B15">
        <v>3565369</v>
      </c>
      <c r="C15" s="2">
        <f t="shared" si="0"/>
        <v>4.6279198730245795E-2</v>
      </c>
      <c r="D15">
        <v>5191878.3133948967</v>
      </c>
      <c r="E15">
        <f t="shared" si="1"/>
        <v>6.8286414066174431E-2</v>
      </c>
      <c r="F15">
        <v>5325147.700384506</v>
      </c>
      <c r="G15">
        <f t="shared" si="2"/>
        <v>7.1681504939796331E-2</v>
      </c>
      <c r="H15">
        <v>5047462.2132798368</v>
      </c>
      <c r="I15">
        <f t="shared" si="3"/>
        <v>6.9996134302349605E-2</v>
      </c>
    </row>
    <row r="16" spans="1:9" x14ac:dyDescent="0.35">
      <c r="A16">
        <v>70</v>
      </c>
      <c r="B16">
        <v>2657485</v>
      </c>
      <c r="C16" s="2">
        <f t="shared" si="0"/>
        <v>3.44946838427235E-2</v>
      </c>
      <c r="D16">
        <v>3176542.2138245869</v>
      </c>
      <c r="E16">
        <f t="shared" si="1"/>
        <v>4.1779614971382231E-2</v>
      </c>
      <c r="F16">
        <v>4625670.0587062063</v>
      </c>
      <c r="G16">
        <f t="shared" si="2"/>
        <v>6.2265876895597719E-2</v>
      </c>
      <c r="H16">
        <v>4744405.5482398337</v>
      </c>
      <c r="I16">
        <f t="shared" si="3"/>
        <v>6.579346885761353E-2</v>
      </c>
    </row>
    <row r="17" spans="1:9" x14ac:dyDescent="0.35">
      <c r="A17">
        <v>75</v>
      </c>
      <c r="B17">
        <v>3458864</v>
      </c>
      <c r="C17" s="2">
        <f t="shared" si="0"/>
        <v>4.4896742647645413E-2</v>
      </c>
      <c r="D17">
        <v>2183508.844003933</v>
      </c>
      <c r="E17">
        <f t="shared" si="1"/>
        <v>2.8718698713358214E-2</v>
      </c>
      <c r="F17">
        <v>2609989.5266531399</v>
      </c>
      <c r="G17">
        <f t="shared" si="2"/>
        <v>3.5132917934669668E-2</v>
      </c>
      <c r="H17">
        <v>3800657.9463775689</v>
      </c>
      <c r="I17">
        <f t="shared" si="3"/>
        <v>5.2705964465075132E-2</v>
      </c>
    </row>
    <row r="18" spans="1:9" x14ac:dyDescent="0.35">
      <c r="A18">
        <v>80</v>
      </c>
      <c r="B18">
        <v>1863574</v>
      </c>
      <c r="C18" s="2">
        <f t="shared" si="0"/>
        <v>2.418956116309955E-2</v>
      </c>
      <c r="D18">
        <v>2440717.2716290462</v>
      </c>
      <c r="E18">
        <f t="shared" si="1"/>
        <v>3.2101644177392676E-2</v>
      </c>
      <c r="F18">
        <v>1540774.007973477</v>
      </c>
      <c r="G18">
        <f t="shared" si="2"/>
        <v>2.0740269731050996E-2</v>
      </c>
      <c r="H18">
        <v>1841716.389101519</v>
      </c>
      <c r="I18">
        <f t="shared" si="3"/>
        <v>2.5540166973260153E-2</v>
      </c>
    </row>
    <row r="19" spans="1:9" x14ac:dyDescent="0.35">
      <c r="A19">
        <v>85</v>
      </c>
      <c r="B19">
        <v>1198664</v>
      </c>
      <c r="C19" s="2">
        <f t="shared" si="0"/>
        <v>1.5558897120267591E-2</v>
      </c>
      <c r="D19">
        <v>1024759.136329146</v>
      </c>
      <c r="E19">
        <f t="shared" si="1"/>
        <v>1.3478190835276007E-2</v>
      </c>
      <c r="F19">
        <v>1342123.9635765529</v>
      </c>
      <c r="G19">
        <f t="shared" si="2"/>
        <v>1.8066252982614009E-2</v>
      </c>
      <c r="H19">
        <v>847254.9207540442</v>
      </c>
      <c r="I19">
        <f t="shared" si="3"/>
        <v>1.174938349521404E-2</v>
      </c>
    </row>
    <row r="20" spans="1:9" x14ac:dyDescent="0.35">
      <c r="A20">
        <v>90</v>
      </c>
      <c r="B20">
        <v>298547</v>
      </c>
      <c r="C20" s="2">
        <f t="shared" si="0"/>
        <v>3.8751994375108693E-3</v>
      </c>
      <c r="D20">
        <v>449777.37441151543</v>
      </c>
      <c r="E20">
        <f t="shared" si="1"/>
        <v>5.9157172361727142E-3</v>
      </c>
      <c r="F20">
        <v>384522.66335047642</v>
      </c>
      <c r="G20">
        <f t="shared" si="2"/>
        <v>5.1760373126233852E-3</v>
      </c>
      <c r="H20">
        <v>503608.17749781278</v>
      </c>
      <c r="I20">
        <f t="shared" si="3"/>
        <v>6.9838315054948363E-3</v>
      </c>
    </row>
    <row r="21" spans="1:9" x14ac:dyDescent="0.35">
      <c r="A21">
        <v>95</v>
      </c>
      <c r="B21">
        <v>44245</v>
      </c>
      <c r="C21" s="2">
        <f t="shared" si="0"/>
        <v>5.7430889981365885E-4</v>
      </c>
      <c r="D21">
        <v>65112.738324720587</v>
      </c>
      <c r="E21">
        <f t="shared" si="1"/>
        <v>8.5639823236091043E-4</v>
      </c>
      <c r="F21">
        <v>98095.899420985239</v>
      </c>
      <c r="G21">
        <f t="shared" si="2"/>
        <v>1.3204632236607056E-3</v>
      </c>
      <c r="H21">
        <v>83863.926144507219</v>
      </c>
      <c r="I21">
        <f t="shared" si="3"/>
        <v>1.1629905068113104E-3</v>
      </c>
    </row>
    <row r="22" spans="1:9" x14ac:dyDescent="0.35">
      <c r="A22" t="s">
        <v>10</v>
      </c>
      <c r="B22">
        <v>6890</v>
      </c>
      <c r="C22" s="2">
        <f t="shared" si="0"/>
        <v>8.9433570340515534E-5</v>
      </c>
      <c r="D22">
        <v>5438.8221390584986</v>
      </c>
      <c r="E22">
        <f t="shared" si="1"/>
        <v>7.153435388919457E-5</v>
      </c>
      <c r="F22">
        <v>7504.0068249833967</v>
      </c>
      <c r="G22">
        <f t="shared" si="2"/>
        <v>1.0101100148911803E-4</v>
      </c>
      <c r="H22">
        <v>11231.819848891681</v>
      </c>
      <c r="I22">
        <f t="shared" si="3"/>
        <v>1.5575826769626401E-4</v>
      </c>
    </row>
    <row r="23" spans="1:9" x14ac:dyDescent="0.35">
      <c r="A23" s="3"/>
      <c r="B23" s="3"/>
      <c r="C23" s="3"/>
      <c r="D23" s="3"/>
      <c r="E23" s="3"/>
      <c r="F23" s="3"/>
      <c r="G23" s="3"/>
      <c r="H2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38C-3A1C-4BD2-B8BF-462B7DF4170D}">
  <dimension ref="A1:G23"/>
  <sheetViews>
    <sheetView workbookViewId="0">
      <selection sqref="A1:A1048576"/>
    </sheetView>
  </sheetViews>
  <sheetFormatPr defaultRowHeight="14.5" x14ac:dyDescent="0.35"/>
  <cols>
    <col min="2" max="2" width="16.54296875" bestFit="1" customWidth="1"/>
    <col min="3" max="3" width="18.08984375" bestFit="1" customWidth="1"/>
    <col min="5" max="5" width="21.1796875" customWidth="1"/>
  </cols>
  <sheetData>
    <row r="1" spans="1:7" x14ac:dyDescent="0.35">
      <c r="A1" s="1" t="s">
        <v>9</v>
      </c>
      <c r="B1" s="1" t="s">
        <v>0</v>
      </c>
      <c r="C1" s="1" t="s">
        <v>20</v>
      </c>
      <c r="D1" s="1" t="s">
        <v>0</v>
      </c>
      <c r="E1" s="1" t="s">
        <v>21</v>
      </c>
      <c r="G1" s="1" t="s">
        <v>23</v>
      </c>
    </row>
    <row r="2" spans="1:7" x14ac:dyDescent="0.35">
      <c r="A2">
        <v>0</v>
      </c>
      <c r="B2">
        <v>2385.2405658174721</v>
      </c>
      <c r="C2" s="2">
        <f>B2/49025</f>
        <v>4.8653555651554763E-2</v>
      </c>
      <c r="D2">
        <v>2476.7042005729818</v>
      </c>
      <c r="E2">
        <f>D2/50905</f>
        <v>4.8653456449719711E-2</v>
      </c>
      <c r="G2">
        <f>LN(D23/B23)/5</f>
        <v>7.5257479062998288E-3</v>
      </c>
    </row>
    <row r="3" spans="1:7" x14ac:dyDescent="0.35">
      <c r="A3">
        <v>5</v>
      </c>
      <c r="B3">
        <v>2472.6258955872959</v>
      </c>
      <c r="C3" s="2">
        <f t="shared" ref="C3:C22" si="0">B3/49025</f>
        <v>5.0436020307746986E-2</v>
      </c>
      <c r="D3">
        <v>2567.4403788901591</v>
      </c>
      <c r="E3">
        <f t="shared" ref="E3:E22" si="1">D3/50905</f>
        <v>5.0435917471567802E-2</v>
      </c>
    </row>
    <row r="4" spans="1:7" x14ac:dyDescent="0.35">
      <c r="A4">
        <v>10</v>
      </c>
      <c r="B4">
        <v>2564.796936964291</v>
      </c>
      <c r="C4" s="2">
        <f t="shared" si="0"/>
        <v>5.2316102742769835E-2</v>
      </c>
      <c r="D4">
        <v>2663.1457801067231</v>
      </c>
      <c r="E4">
        <f t="shared" si="1"/>
        <v>5.2315996073209373E-2</v>
      </c>
    </row>
    <row r="5" spans="1:7" x14ac:dyDescent="0.35">
      <c r="A5">
        <v>15</v>
      </c>
      <c r="B5">
        <v>2658.43117135786</v>
      </c>
      <c r="C5" s="2">
        <f t="shared" si="0"/>
        <v>5.4226031032286792E-2</v>
      </c>
      <c r="D5">
        <v>2760.3704814485418</v>
      </c>
      <c r="E5">
        <f t="shared" si="1"/>
        <v>5.4225920468491146E-2</v>
      </c>
    </row>
    <row r="6" spans="1:7" x14ac:dyDescent="0.35">
      <c r="A6">
        <v>20</v>
      </c>
      <c r="B6">
        <v>2752.2394339347038</v>
      </c>
      <c r="C6" s="2">
        <f t="shared" si="0"/>
        <v>5.6139509106266271E-2</v>
      </c>
      <c r="D6">
        <v>2857.7758841999789</v>
      </c>
      <c r="E6">
        <f t="shared" si="1"/>
        <v>5.6139394640997521E-2</v>
      </c>
    </row>
    <row r="7" spans="1:7" x14ac:dyDescent="0.35">
      <c r="A7">
        <v>25</v>
      </c>
      <c r="B7">
        <v>2845.0623048769348</v>
      </c>
      <c r="C7" s="2">
        <f t="shared" si="0"/>
        <v>5.8032887401875267E-2</v>
      </c>
      <c r="D7">
        <v>2954.1581098196739</v>
      </c>
      <c r="E7">
        <f t="shared" si="1"/>
        <v>5.8032769076115785E-2</v>
      </c>
    </row>
    <row r="8" spans="1:7" x14ac:dyDescent="0.35">
      <c r="A8">
        <v>30</v>
      </c>
      <c r="B8">
        <v>2931.8771282059579</v>
      </c>
      <c r="C8" s="2">
        <f t="shared" si="0"/>
        <v>5.9803715006750802E-2</v>
      </c>
      <c r="D8">
        <v>3044.3019052474128</v>
      </c>
      <c r="E8">
        <f t="shared" si="1"/>
        <v>5.9803593070374479E-2</v>
      </c>
    </row>
    <row r="9" spans="1:7" x14ac:dyDescent="0.35">
      <c r="A9">
        <v>35</v>
      </c>
      <c r="B9">
        <v>3012.2890224710641</v>
      </c>
      <c r="C9" s="2">
        <f t="shared" si="0"/>
        <v>6.1443937225314924E-2</v>
      </c>
      <c r="D9">
        <v>3127.7972470408149</v>
      </c>
      <c r="E9">
        <f t="shared" si="1"/>
        <v>6.1443811944618697E-2</v>
      </c>
    </row>
    <row r="10" spans="1:7" x14ac:dyDescent="0.35">
      <c r="A10">
        <v>40</v>
      </c>
      <c r="B10">
        <v>3086.9823804742041</v>
      </c>
      <c r="C10" s="2">
        <f t="shared" si="0"/>
        <v>6.2967514135118904E-2</v>
      </c>
      <c r="D10">
        <v>3205.3547714986789</v>
      </c>
      <c r="E10">
        <f t="shared" si="1"/>
        <v>6.2967385747935936E-2</v>
      </c>
    </row>
    <row r="11" spans="1:7" x14ac:dyDescent="0.35">
      <c r="A11">
        <v>45</v>
      </c>
      <c r="B11">
        <v>3151.44058107516</v>
      </c>
      <c r="C11" s="2">
        <f t="shared" si="0"/>
        <v>6.4282316799085359E-2</v>
      </c>
      <c r="D11">
        <v>3272.284664641365</v>
      </c>
      <c r="E11">
        <f t="shared" si="1"/>
        <v>6.4282185731094496E-2</v>
      </c>
    </row>
    <row r="12" spans="1:7" x14ac:dyDescent="0.35">
      <c r="A12">
        <v>50</v>
      </c>
      <c r="B12">
        <v>3197.9600834833218</v>
      </c>
      <c r="C12" s="2">
        <f t="shared" si="0"/>
        <v>6.5231210269930076E-2</v>
      </c>
      <c r="D12">
        <v>3320.587988286783</v>
      </c>
      <c r="E12">
        <f t="shared" si="1"/>
        <v>6.5231077267199358E-2</v>
      </c>
    </row>
    <row r="13" spans="1:7" x14ac:dyDescent="0.35">
      <c r="A13">
        <v>55</v>
      </c>
      <c r="B13">
        <v>3211.5312222797379</v>
      </c>
      <c r="C13" s="2">
        <f t="shared" si="0"/>
        <v>6.5508031051091029E-2</v>
      </c>
      <c r="D13">
        <v>3334.6795214198901</v>
      </c>
      <c r="E13">
        <f t="shared" si="1"/>
        <v>6.550789748393851E-2</v>
      </c>
    </row>
    <row r="14" spans="1:7" x14ac:dyDescent="0.35">
      <c r="A14">
        <v>60</v>
      </c>
      <c r="B14">
        <v>3172.7353064038548</v>
      </c>
      <c r="C14" s="2">
        <f t="shared" si="0"/>
        <v>6.4716681415682917E-2</v>
      </c>
      <c r="D14">
        <v>3294.3959503655178</v>
      </c>
      <c r="E14">
        <f t="shared" si="1"/>
        <v>6.4716549462047301E-2</v>
      </c>
    </row>
    <row r="15" spans="1:7" x14ac:dyDescent="0.35">
      <c r="A15">
        <v>65</v>
      </c>
      <c r="B15">
        <v>3060.645636027416</v>
      </c>
      <c r="C15" s="2">
        <f t="shared" si="0"/>
        <v>6.2430303641558715E-2</v>
      </c>
      <c r="D15">
        <v>3178.0081270823639</v>
      </c>
      <c r="E15">
        <f t="shared" si="1"/>
        <v>6.2430176349717391E-2</v>
      </c>
    </row>
    <row r="16" spans="1:7" x14ac:dyDescent="0.35">
      <c r="A16">
        <v>70</v>
      </c>
      <c r="B16">
        <v>2831.4255751802252</v>
      </c>
      <c r="C16" s="2">
        <f t="shared" si="0"/>
        <v>5.7754728713518111E-2</v>
      </c>
      <c r="D16">
        <v>2939.9984706596101</v>
      </c>
      <c r="E16">
        <f t="shared" si="1"/>
        <v>5.7754610954908359E-2</v>
      </c>
    </row>
    <row r="17" spans="1:5" x14ac:dyDescent="0.35">
      <c r="A17">
        <v>75</v>
      </c>
      <c r="B17">
        <v>2415.634580079774</v>
      </c>
      <c r="C17" s="2">
        <f t="shared" si="0"/>
        <v>4.9273525345839349E-2</v>
      </c>
      <c r="D17">
        <v>2508.2636935123942</v>
      </c>
      <c r="E17">
        <f t="shared" si="1"/>
        <v>4.9273424879921306E-2</v>
      </c>
    </row>
    <row r="18" spans="1:5" x14ac:dyDescent="0.35">
      <c r="A18">
        <v>80</v>
      </c>
      <c r="B18">
        <v>1769.934440485594</v>
      </c>
      <c r="C18" s="2">
        <f t="shared" si="0"/>
        <v>3.6102691289864229E-2</v>
      </c>
      <c r="D18">
        <v>1837.8037529254871</v>
      </c>
      <c r="E18">
        <f t="shared" si="1"/>
        <v>3.6102617678528376E-2</v>
      </c>
    </row>
    <row r="19" spans="1:5" x14ac:dyDescent="0.35">
      <c r="A19">
        <v>85</v>
      </c>
      <c r="B19">
        <v>1010.588356883271</v>
      </c>
      <c r="C19" s="2">
        <f t="shared" si="0"/>
        <v>2.0613734969572074E-2</v>
      </c>
      <c r="D19">
        <v>1049.340039076998</v>
      </c>
      <c r="E19">
        <f t="shared" si="1"/>
        <v>2.0613692939337944E-2</v>
      </c>
    </row>
    <row r="20" spans="1:5" x14ac:dyDescent="0.35">
      <c r="A20">
        <v>90</v>
      </c>
      <c r="B20">
        <v>393.74621048177738</v>
      </c>
      <c r="C20" s="2">
        <f t="shared" si="0"/>
        <v>8.0315392245135613E-3</v>
      </c>
      <c r="D20">
        <v>408.84467061111422</v>
      </c>
      <c r="E20">
        <f t="shared" si="1"/>
        <v>8.0315228486615119E-3</v>
      </c>
    </row>
    <row r="21" spans="1:5" x14ac:dyDescent="0.35">
      <c r="A21">
        <v>95</v>
      </c>
      <c r="B21">
        <v>89.168526406087025</v>
      </c>
      <c r="C21" s="2">
        <f t="shared" si="0"/>
        <v>1.8188378665188582E-3</v>
      </c>
      <c r="D21">
        <v>92.587752813591166</v>
      </c>
      <c r="E21">
        <f t="shared" si="1"/>
        <v>1.8188341580118097E-3</v>
      </c>
    </row>
    <row r="22" spans="1:5" x14ac:dyDescent="0.35">
      <c r="A22" t="s">
        <v>10</v>
      </c>
      <c r="B22">
        <v>11.070447099668611</v>
      </c>
      <c r="C22" s="2">
        <f t="shared" si="0"/>
        <v>2.258122814822766E-4</v>
      </c>
      <c r="D22">
        <v>11.494950751256161</v>
      </c>
      <c r="E22">
        <f t="shared" si="1"/>
        <v>2.2581182106386723E-4</v>
      </c>
    </row>
    <row r="23" spans="1:5" x14ac:dyDescent="0.35">
      <c r="A23" s="3" t="s">
        <v>22</v>
      </c>
      <c r="B23">
        <f>SUM(B2:B22)</f>
        <v>49025.425805575673</v>
      </c>
      <c r="C23" s="3"/>
      <c r="D23">
        <f>SUM(D2:D22)</f>
        <v>50905.338340971335</v>
      </c>
      <c r="E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6099-390B-4332-8844-C814BBA32EB5}">
  <dimension ref="A1:D25"/>
  <sheetViews>
    <sheetView tabSelected="1" workbookViewId="0">
      <selection activeCell="C25" sqref="C25"/>
    </sheetView>
  </sheetViews>
  <sheetFormatPr defaultRowHeight="14.5" x14ac:dyDescent="0.35"/>
  <cols>
    <col min="2" max="2" width="21.1796875" bestFit="1" customWidth="1"/>
    <col min="3" max="3" width="30.7265625" bestFit="1" customWidth="1"/>
    <col min="5" max="6" width="21.1796875" bestFit="1" customWidth="1"/>
  </cols>
  <sheetData>
    <row r="1" spans="1:4" s="1" customFormat="1" x14ac:dyDescent="0.35">
      <c r="A1" s="1" t="s">
        <v>9</v>
      </c>
      <c r="B1" s="1" t="s">
        <v>8</v>
      </c>
      <c r="C1" s="1" t="s">
        <v>24</v>
      </c>
      <c r="D1" s="1" t="s">
        <v>0</v>
      </c>
    </row>
    <row r="2" spans="1:4" x14ac:dyDescent="0.35">
      <c r="A2">
        <v>0</v>
      </c>
      <c r="B2" s="2">
        <v>4549394</v>
      </c>
      <c r="C2">
        <v>4193223.7439999999</v>
      </c>
      <c r="D2">
        <v>4201727.5476973448</v>
      </c>
    </row>
    <row r="3" spans="1:4" x14ac:dyDescent="0.35">
      <c r="A3">
        <v>5</v>
      </c>
      <c r="B3">
        <v>3875514</v>
      </c>
      <c r="C3">
        <v>4186276.4980000001</v>
      </c>
      <c r="D3">
        <v>4194766.2133439016</v>
      </c>
    </row>
    <row r="4" spans="1:4" x14ac:dyDescent="0.35">
      <c r="A4">
        <v>10</v>
      </c>
      <c r="B4">
        <v>3378527</v>
      </c>
      <c r="C4">
        <v>4181923.9380000001</v>
      </c>
      <c r="D4">
        <v>4190404.8257481339</v>
      </c>
    </row>
    <row r="5" spans="1:4" x14ac:dyDescent="0.35">
      <c r="A5">
        <v>15</v>
      </c>
      <c r="B5">
        <v>3084786</v>
      </c>
      <c r="C5">
        <v>4174478.3259999999</v>
      </c>
      <c r="D5">
        <v>4182944.114304984</v>
      </c>
    </row>
    <row r="6" spans="1:4" x14ac:dyDescent="0.35">
      <c r="A6">
        <v>20</v>
      </c>
      <c r="B6">
        <v>4347393</v>
      </c>
      <c r="C6">
        <v>4162139.67</v>
      </c>
      <c r="D6">
        <v>4170580.4354388481</v>
      </c>
    </row>
    <row r="7" spans="1:4" x14ac:dyDescent="0.35">
      <c r="A7">
        <v>25</v>
      </c>
      <c r="B7">
        <v>6204523</v>
      </c>
      <c r="C7">
        <v>4143581.3059999999</v>
      </c>
      <c r="D7">
        <v>4151984.4359877808</v>
      </c>
    </row>
    <row r="8" spans="1:4" x14ac:dyDescent="0.35">
      <c r="A8">
        <v>30</v>
      </c>
      <c r="B8">
        <v>5941648</v>
      </c>
      <c r="C8">
        <v>4112287.7480000001</v>
      </c>
      <c r="D8">
        <v>4120627.4150182912</v>
      </c>
    </row>
    <row r="9" spans="1:4" x14ac:dyDescent="0.35">
      <c r="A9">
        <v>35</v>
      </c>
      <c r="B9">
        <v>5447219</v>
      </c>
      <c r="C9">
        <v>4069003.0580000002</v>
      </c>
      <c r="D9">
        <v>4077254.9438945889</v>
      </c>
    </row>
    <row r="10" spans="1:4" x14ac:dyDescent="0.35">
      <c r="A10">
        <v>40</v>
      </c>
      <c r="B10">
        <v>5107361</v>
      </c>
      <c r="C10">
        <v>4015865.645</v>
      </c>
      <c r="D10">
        <v>4024009.7688117852</v>
      </c>
    </row>
    <row r="11" spans="1:4" x14ac:dyDescent="0.35">
      <c r="A11">
        <v>45</v>
      </c>
      <c r="B11">
        <v>4493439</v>
      </c>
      <c r="C11">
        <v>3948278.6349999998</v>
      </c>
      <c r="D11">
        <v>3956285.693813419</v>
      </c>
    </row>
    <row r="12" spans="1:4" x14ac:dyDescent="0.35">
      <c r="A12">
        <v>50</v>
      </c>
      <c r="B12">
        <v>5904171</v>
      </c>
      <c r="C12">
        <v>3858560.8730000001</v>
      </c>
      <c r="D12">
        <v>3866385.9853118062</v>
      </c>
    </row>
    <row r="13" spans="1:4" x14ac:dyDescent="0.35">
      <c r="A13">
        <v>55</v>
      </c>
      <c r="B13">
        <v>6024412</v>
      </c>
      <c r="C13">
        <v>3731797.8730000001</v>
      </c>
      <c r="D13">
        <v>3739365.911510129</v>
      </c>
    </row>
    <row r="14" spans="1:4" x14ac:dyDescent="0.35">
      <c r="A14">
        <v>60</v>
      </c>
      <c r="B14">
        <v>5588397</v>
      </c>
      <c r="C14">
        <v>3550532.1749999998</v>
      </c>
      <c r="D14">
        <v>3557732.6087408271</v>
      </c>
    </row>
    <row r="15" spans="1:4" x14ac:dyDescent="0.35">
      <c r="A15">
        <v>65</v>
      </c>
      <c r="B15">
        <v>3565369</v>
      </c>
      <c r="C15">
        <v>3298574.577</v>
      </c>
      <c r="D15">
        <v>3305264.0442051301</v>
      </c>
    </row>
    <row r="16" spans="1:4" x14ac:dyDescent="0.35">
      <c r="A16">
        <v>70</v>
      </c>
      <c r="B16">
        <v>2657485</v>
      </c>
      <c r="C16">
        <v>2938813.6970000002</v>
      </c>
      <c r="D16">
        <v>2944773.573299781</v>
      </c>
    </row>
    <row r="17" spans="1:4" x14ac:dyDescent="0.35">
      <c r="A17">
        <v>75</v>
      </c>
      <c r="B17">
        <v>3458864</v>
      </c>
      <c r="C17">
        <v>2414636.6570000001</v>
      </c>
      <c r="D17">
        <v>2419533.5093410918</v>
      </c>
    </row>
    <row r="18" spans="1:4" x14ac:dyDescent="0.35">
      <c r="A18">
        <v>80</v>
      </c>
      <c r="B18">
        <v>1863574</v>
      </c>
      <c r="C18">
        <v>1703850.078</v>
      </c>
      <c r="D18">
        <v>1707305.4639108891</v>
      </c>
    </row>
    <row r="19" spans="1:4" x14ac:dyDescent="0.35">
      <c r="A19">
        <v>85</v>
      </c>
      <c r="B19">
        <v>1198664</v>
      </c>
      <c r="C19">
        <v>936919.19259999995</v>
      </c>
      <c r="D19">
        <v>938819.25273938151</v>
      </c>
    </row>
    <row r="20" spans="1:4" x14ac:dyDescent="0.35">
      <c r="A20">
        <v>90</v>
      </c>
      <c r="B20">
        <v>298547</v>
      </c>
      <c r="C20">
        <v>351558.72360000003</v>
      </c>
      <c r="D20">
        <v>352271.68015030189</v>
      </c>
    </row>
    <row r="21" spans="1:4" x14ac:dyDescent="0.35">
      <c r="A21">
        <v>95</v>
      </c>
      <c r="B21">
        <v>44245</v>
      </c>
      <c r="C21">
        <v>76673.754209999999</v>
      </c>
      <c r="D21">
        <v>76829.247595976965</v>
      </c>
    </row>
    <row r="22" spans="1:4" x14ac:dyDescent="0.35">
      <c r="A22" t="s">
        <v>10</v>
      </c>
      <c r="B22">
        <v>6890</v>
      </c>
      <c r="C22">
        <v>9125.7125739999992</v>
      </c>
      <c r="D22">
        <v>9144.219402153647</v>
      </c>
    </row>
    <row r="23" spans="1:4" x14ac:dyDescent="0.35">
      <c r="A23" s="3" t="s">
        <v>22</v>
      </c>
      <c r="B23" s="3">
        <v>77040422</v>
      </c>
      <c r="C23">
        <f>SUM(C2:C22)</f>
        <v>64058101.880984001</v>
      </c>
      <c r="D23">
        <f>SUM(D2:D22)</f>
        <v>64188010.890266553</v>
      </c>
    </row>
    <row r="25" spans="1:4" x14ac:dyDescent="0.35">
      <c r="C25">
        <f>D23/B23</f>
        <v>0.83317314760122363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Projections</vt:lpstr>
      <vt:lpstr>Age Structure</vt:lpstr>
      <vt:lpstr>Age Structure Longterm</vt:lpstr>
      <vt:lpstr>Replacement Level Fertility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Adriana</cp:lastModifiedBy>
  <dcterms:created xsi:type="dcterms:W3CDTF">2023-11-27T18:39:03Z</dcterms:created>
  <dcterms:modified xsi:type="dcterms:W3CDTF">2023-11-27T20:48:11Z</dcterms:modified>
</cp:coreProperties>
</file>