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3"/>
  <workbookPr/>
  <mc:AlternateContent xmlns:mc="http://schemas.openxmlformats.org/markup-compatibility/2006">
    <mc:Choice Requires="x15">
      <x15ac:absPath xmlns:x15ac="http://schemas.microsoft.com/office/spreadsheetml/2010/11/ac" url="https://ahsonline-my.sharepoint.com/personal/ajl833_multihosp_net/Documents/Microsoft Teams Chat Files/"/>
    </mc:Choice>
  </mc:AlternateContent>
  <xr:revisionPtr revIDLastSave="0" documentId="8_{BB336377-A662-4843-9EDF-DF26918925CC}" xr6:coauthVersionLast="47" xr6:coauthVersionMax="47" xr10:uidLastSave="{00000000-0000-0000-0000-000000000000}"/>
  <bookViews>
    <workbookView xWindow="-110" yWindow="-110" windowWidth="19420" windowHeight="10300" xr2:uid="{8C015CAC-6D01-4B7B-AAAE-271211057A5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7" i="1" s="1"/>
  <c r="B12" i="1"/>
  <c r="C4" i="1" s="1"/>
  <c r="D9" i="1"/>
  <c r="B21" i="1"/>
  <c r="C21" i="1" s="1"/>
  <c r="B22" i="1"/>
  <c r="C22" i="1" s="1"/>
  <c r="B20" i="1"/>
  <c r="C20" i="1" s="1"/>
  <c r="C8" i="1" l="1"/>
  <c r="C7" i="1"/>
  <c r="D4" i="1"/>
  <c r="C3" i="1"/>
  <c r="B19" i="1"/>
  <c r="C5" i="1"/>
  <c r="D5" i="1" s="1"/>
  <c r="B8" i="1"/>
  <c r="B14" i="1"/>
  <c r="D14" i="1" s="1"/>
  <c r="F15" i="1"/>
  <c r="F14" i="1"/>
  <c r="D8" i="1" l="1"/>
  <c r="H8" i="1"/>
</calcChain>
</file>

<file path=xl/sharedStrings.xml><?xml version="1.0" encoding="utf-8"?>
<sst xmlns="http://schemas.openxmlformats.org/spreadsheetml/2006/main" count="24" uniqueCount="24">
  <si>
    <t>Cryopreservation calculator autologous</t>
  </si>
  <si>
    <t>PRE PROCESSING</t>
  </si>
  <si>
    <t>POST PROCESSING</t>
  </si>
  <si>
    <t>First dose per bag</t>
  </si>
  <si>
    <t>Recipient weight(kg):</t>
  </si>
  <si>
    <t>Total product mL:</t>
  </si>
  <si>
    <t>Tared product weight:</t>
  </si>
  <si>
    <t>Number of Bags:</t>
  </si>
  <si>
    <t>Corrected product volume(mL):</t>
  </si>
  <si>
    <t>Citrate Volume (mL):</t>
  </si>
  <si>
    <t xml:space="preserve">WBC x </t>
  </si>
  <si>
    <t>TNC RECOVERY</t>
  </si>
  <si>
    <t xml:space="preserve">CD34/kg  X </t>
  </si>
  <si>
    <t>Desired Total Volume to Freeze (mL):</t>
  </si>
  <si>
    <t>Desired total Volume to Freeze (mL):(adjusted)</t>
  </si>
  <si>
    <t>Desired Concentrated Product Volume:</t>
  </si>
  <si>
    <t>If desired concentrated product volume ≤ Pre processing Corrected product Vol. Proceed to concentrate</t>
  </si>
  <si>
    <t>Volume of plasma to Extract(mL):</t>
  </si>
  <si>
    <t>Wt of Plasma to extract (g):</t>
  </si>
  <si>
    <t>If desired concentrated product volume ≥ Pre processing Corrected product Vol. Proceed to Dilute</t>
  </si>
  <si>
    <t>Frozen cell Concentration (≤4x</t>
  </si>
  <si>
    <t>Freezing Media Volume (mL):</t>
  </si>
  <si>
    <t>DMSO (ml):</t>
  </si>
  <si>
    <t>Plasma Lyte-A: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</si>
</sst>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2" fontId="1" fillId="0" borderId="0" xfId="0" applyNumberFormat="1" applyFont="1"/>
    <xf numFmtId="1" fontId="1" fillId="0" borderId="0" xfId="0" applyNumberFormat="1" applyFont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5" borderId="0" xfId="0" applyFont="1" applyFill="1"/>
    <xf numFmtId="2" fontId="0" fillId="0" borderId="0" xfId="0" applyNumberFormat="1"/>
    <xf numFmtId="0" fontId="0" fillId="4" borderId="0" xfId="0" applyFill="1"/>
    <xf numFmtId="0" fontId="1" fillId="6" borderId="0" xfId="0" applyFont="1" applyFill="1"/>
    <xf numFmtId="2" fontId="0" fillId="2" borderId="0" xfId="0" applyNumberForma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485330</xdr:colOff>
      <xdr:row>5</xdr:row>
      <xdr:rowOff>174180</xdr:rowOff>
    </xdr:from>
    <xdr:ext cx="523670" cy="177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D03C0ED-C9C6-2145-80DA-AE384C23A512}"/>
                </a:ext>
              </a:extLst>
            </xdr:cNvPr>
            <xdr:cNvSpPr txBox="1"/>
          </xdr:nvSpPr>
          <xdr:spPr>
            <a:xfrm>
              <a:off x="485330" y="2155380"/>
              <a:ext cx="523670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6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/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𝑚𝐿</m:t>
                  </m:r>
                </m:oMath>
              </a14:m>
              <a:r>
                <a:rPr lang="en-US" sz="1100"/>
                <a:t>:</a:t>
              </a: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D03C0ED-C9C6-2145-80DA-AE384C23A512}"/>
                </a:ext>
              </a:extLst>
            </xdr:cNvPr>
            <xdr:cNvSpPr txBox="1"/>
          </xdr:nvSpPr>
          <xdr:spPr>
            <a:xfrm>
              <a:off x="485330" y="2155380"/>
              <a:ext cx="523670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10^6/𝑚𝐿</a:t>
              </a:r>
              <a:r>
                <a:rPr lang="en-US" sz="1100"/>
                <a:t>:</a:t>
              </a:r>
            </a:p>
          </xdr:txBody>
        </xdr:sp>
      </mc:Fallback>
    </mc:AlternateContent>
    <xdr:clientData/>
  </xdr:oneCellAnchor>
  <xdr:oneCellAnchor>
    <xdr:from>
      <xdr:col>0</xdr:col>
      <xdr:colOff>38100</xdr:colOff>
      <xdr:row>6</xdr:row>
      <xdr:rowOff>38100</xdr:rowOff>
    </xdr:from>
    <xdr:ext cx="1104900" cy="1809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4892824-6106-B585-7E4C-DFDE7A05EB8D}"/>
                </a:ext>
                <a:ext uri="{147F2762-F138-4A5C-976F-8EAC2B608ADB}">
                  <a16:predDERef xmlns:a16="http://schemas.microsoft.com/office/drawing/2014/main" pred="{3D03C0ED-C9C6-2145-80DA-AE384C23A512}"/>
                </a:ext>
              </a:extLst>
            </xdr:cNvPr>
            <xdr:cNvSpPr txBox="1"/>
          </xdr:nvSpPr>
          <xdr:spPr>
            <a:xfrm>
              <a:off x="38100" y="2543175"/>
              <a:ext cx="1104900" cy="180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/>
                <a:t>TNC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𝑋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10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4892824-6106-B585-7E4C-DFDE7A05EB8D}"/>
                </a:ext>
              </a:extLst>
            </xdr:cNvPr>
            <xdr:cNvSpPr txBox="1"/>
          </xdr:nvSpPr>
          <xdr:spPr>
            <a:xfrm>
              <a:off x="37655" y="2260155"/>
              <a:ext cx="713529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TNC</a:t>
              </a:r>
              <a:r>
                <a:rPr lang="en-US" sz="1100" b="0" i="0">
                  <a:latin typeface="Cambria Math" panose="02040503050406030204" pitchFamily="18" charset="0"/>
                </a:rPr>
                <a:t> 𝑋 10^10: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38100</xdr:colOff>
      <xdr:row>7</xdr:row>
      <xdr:rowOff>28575</xdr:rowOff>
    </xdr:from>
    <xdr:ext cx="1533525" cy="1809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A74DE0D-B7EB-4A1F-B621-6CAC44763782}"/>
                </a:ext>
                <a:ext uri="{147F2762-F138-4A5C-976F-8EAC2B608ADB}">
                  <a16:predDERef xmlns:a16="http://schemas.microsoft.com/office/drawing/2014/main" pred="{04892824-6106-B585-7E4C-DFDE7A05EB8D}"/>
                </a:ext>
              </a:extLst>
            </xdr:cNvPr>
            <xdr:cNvSpPr txBox="1"/>
          </xdr:nvSpPr>
          <xdr:spPr>
            <a:xfrm>
              <a:off x="38100" y="2895600"/>
              <a:ext cx="1533525" cy="180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/>
                <a:t>TNC/kg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𝑋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8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A74DE0D-B7EB-4A1F-B621-6CAC44763782}"/>
                </a:ext>
              </a:extLst>
            </xdr:cNvPr>
            <xdr:cNvSpPr txBox="1"/>
          </xdr:nvSpPr>
          <xdr:spPr>
            <a:xfrm>
              <a:off x="37655" y="2441130"/>
              <a:ext cx="827727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TNC/kg</a:t>
              </a:r>
              <a:r>
                <a:rPr lang="en-US" sz="1100" b="0" i="0">
                  <a:latin typeface="Cambria Math" panose="02040503050406030204" pitchFamily="18" charset="0"/>
                </a:rPr>
                <a:t> 𝑋 10^8: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898524</xdr:colOff>
      <xdr:row>8</xdr:row>
      <xdr:rowOff>120650</xdr:rowOff>
    </xdr:from>
    <xdr:ext cx="536575" cy="177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09F1414-779F-47FA-81EC-38F733C55BF4}"/>
                </a:ext>
              </a:extLst>
            </xdr:cNvPr>
            <xdr:cNvSpPr txBox="1"/>
          </xdr:nvSpPr>
          <xdr:spPr>
            <a:xfrm>
              <a:off x="898524" y="3117850"/>
              <a:ext cx="536575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6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/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𝑚𝐿</m:t>
                  </m:r>
                </m:oMath>
              </a14:m>
              <a:r>
                <a:rPr lang="en-US" sz="1100"/>
                <a:t>:</a:t>
              </a: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09F1414-779F-47FA-81EC-38F733C55BF4}"/>
                </a:ext>
              </a:extLst>
            </xdr:cNvPr>
            <xdr:cNvSpPr txBox="1"/>
          </xdr:nvSpPr>
          <xdr:spPr>
            <a:xfrm>
              <a:off x="898524" y="3117850"/>
              <a:ext cx="536575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10^6/𝑚𝐿</a:t>
              </a:r>
              <a:r>
                <a:rPr lang="en-US" sz="1100"/>
                <a:t>:</a:t>
              </a:r>
            </a:p>
          </xdr:txBody>
        </xdr:sp>
      </mc:Fallback>
    </mc:AlternateContent>
    <xdr:clientData/>
  </xdr:oneCellAnchor>
  <xdr:oneCellAnchor>
    <xdr:from>
      <xdr:col>7</xdr:col>
      <xdr:colOff>539274</xdr:colOff>
      <xdr:row>9</xdr:row>
      <xdr:rowOff>78930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9730901-C1F8-1F89-8E7E-F9A063BD676C}"/>
            </a:ext>
          </a:extLst>
        </xdr:cNvPr>
        <xdr:cNvSpPr txBox="1"/>
      </xdr:nvSpPr>
      <xdr:spPr>
        <a:xfrm>
          <a:off x="8654574" y="34317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2249186</xdr:colOff>
      <xdr:row>18</xdr:row>
      <xdr:rowOff>191498</xdr:rowOff>
    </xdr:from>
    <xdr:ext cx="813813" cy="177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A346991-6079-0AF4-E295-7AA10997CD1E}"/>
                </a:ext>
              </a:extLst>
            </xdr:cNvPr>
            <xdr:cNvSpPr txBox="1"/>
          </xdr:nvSpPr>
          <xdr:spPr>
            <a:xfrm>
              <a:off x="2249186" y="6844566"/>
              <a:ext cx="813813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8</m:t>
                      </m:r>
                    </m:sup>
                  </m:sSup>
                </m:oMath>
              </a14:m>
              <a:r>
                <a:rPr lang="en-US" sz="1100"/>
                <a:t> cells/mL):</a:t>
              </a: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A346991-6079-0AF4-E295-7AA10997CD1E}"/>
                </a:ext>
              </a:extLst>
            </xdr:cNvPr>
            <xdr:cNvSpPr txBox="1"/>
          </xdr:nvSpPr>
          <xdr:spPr>
            <a:xfrm>
              <a:off x="2249186" y="6844566"/>
              <a:ext cx="813813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10^8</a:t>
              </a:r>
              <a:r>
                <a:rPr lang="en-US" sz="1100"/>
                <a:t> cells/mL):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1D846-7146-4FD4-B0CC-06ADDBF4FED8}">
  <dimension ref="A1:H22"/>
  <sheetViews>
    <sheetView tabSelected="1" topLeftCell="A6" zoomScale="89" workbookViewId="0">
      <selection activeCell="B12" sqref="B12"/>
    </sheetView>
  </sheetViews>
  <sheetFormatPr defaultColWidth="8.85546875" defaultRowHeight="14.45"/>
  <cols>
    <col min="1" max="1" width="51.28515625" customWidth="1"/>
    <col min="2" max="2" width="23.140625" customWidth="1"/>
    <col min="3" max="3" width="28.140625" customWidth="1"/>
    <col min="4" max="4" width="21.5703125" customWidth="1"/>
    <col min="7" max="7" width="15.28515625" customWidth="1"/>
    <col min="8" max="8" width="8.140625" customWidth="1"/>
  </cols>
  <sheetData>
    <row r="1" spans="1:8" ht="54.75" customHeight="1">
      <c r="A1" s="1" t="s">
        <v>0</v>
      </c>
      <c r="B1" s="6" t="s">
        <v>1</v>
      </c>
      <c r="C1" s="7" t="s">
        <v>2</v>
      </c>
      <c r="D1" s="6" t="s">
        <v>3</v>
      </c>
      <c r="E1" s="6"/>
    </row>
    <row r="2" spans="1:8" ht="29.1" customHeight="1">
      <c r="A2" s="2" t="s">
        <v>4</v>
      </c>
      <c r="B2" s="1">
        <v>56</v>
      </c>
      <c r="C2" s="3"/>
      <c r="D2" s="1" t="s">
        <v>5</v>
      </c>
      <c r="E2" s="1">
        <v>60</v>
      </c>
    </row>
    <row r="3" spans="1:8" ht="29.1" customHeight="1">
      <c r="A3" s="2" t="s">
        <v>6</v>
      </c>
      <c r="B3" s="1">
        <v>348</v>
      </c>
      <c r="C3" s="1">
        <f>ROUND(C4*1.06,0)</f>
        <v>137</v>
      </c>
      <c r="D3" s="11" t="s">
        <v>7</v>
      </c>
      <c r="E3" s="1">
        <v>4</v>
      </c>
    </row>
    <row r="4" spans="1:8" ht="29.1" customHeight="1">
      <c r="A4" s="1" t="s">
        <v>8</v>
      </c>
      <c r="B4" s="1">
        <f>ROUND(B3/1.06,0)</f>
        <v>328</v>
      </c>
      <c r="C4" s="1">
        <f>B12</f>
        <v>129.5</v>
      </c>
      <c r="D4" s="1">
        <f>C4/E3</f>
        <v>32.375</v>
      </c>
      <c r="E4" s="3"/>
    </row>
    <row r="5" spans="1:8" ht="29.1" customHeight="1">
      <c r="A5" s="2" t="s">
        <v>9</v>
      </c>
      <c r="B5" s="1">
        <v>31</v>
      </c>
      <c r="C5" s="1">
        <f>ROUND(B5*C4/B4,0)</f>
        <v>12</v>
      </c>
      <c r="D5" s="5">
        <f>C5/E3</f>
        <v>3</v>
      </c>
      <c r="E5" s="1"/>
    </row>
    <row r="6" spans="1:8" ht="29.1" customHeight="1">
      <c r="A6" s="2" t="s">
        <v>10</v>
      </c>
      <c r="B6" s="1">
        <v>214.65</v>
      </c>
      <c r="C6" s="1">
        <v>578.9</v>
      </c>
      <c r="D6" s="3"/>
      <c r="E6" s="3"/>
    </row>
    <row r="7" spans="1:8" ht="29.1" customHeight="1">
      <c r="A7" s="1"/>
      <c r="B7" s="4">
        <f>ROUND(B6*10^6*B4/10^10,20)</f>
        <v>7.0405199999999999</v>
      </c>
      <c r="C7" s="4">
        <f>ROUND(C6*10^6*C4/10^10,20)</f>
        <v>7.4967550000000003</v>
      </c>
      <c r="D7" s="3"/>
      <c r="E7" s="3"/>
    </row>
    <row r="8" spans="1:8" ht="29.1" customHeight="1">
      <c r="A8" s="1"/>
      <c r="B8" s="1">
        <f>ROUND((B6 * 10^6 * B4) / (B2 * 10^8), 2)</f>
        <v>12.57</v>
      </c>
      <c r="C8" s="1">
        <f>ROUND((C6 * 10^6 * C4) / (B2 * 10^8), 2)</f>
        <v>13.39</v>
      </c>
      <c r="D8" s="4">
        <f>B8/E3</f>
        <v>3.1425000000000001</v>
      </c>
      <c r="E8" s="1"/>
      <c r="G8" s="12" t="s">
        <v>11</v>
      </c>
      <c r="H8" s="13">
        <f>C8/B8*100</f>
        <v>106.52346857597455</v>
      </c>
    </row>
    <row r="9" spans="1:8" ht="29.1" customHeight="1">
      <c r="A9" s="2" t="s">
        <v>12</v>
      </c>
      <c r="B9" s="1">
        <v>0.44</v>
      </c>
      <c r="C9" s="3"/>
      <c r="D9" s="1">
        <f>B9/E3</f>
        <v>0.11</v>
      </c>
      <c r="E9" s="1"/>
      <c r="G9" s="9"/>
    </row>
    <row r="10" spans="1:8" ht="29.1" customHeight="1">
      <c r="A10" s="1" t="s">
        <v>13</v>
      </c>
      <c r="B10" s="5">
        <v>185</v>
      </c>
      <c r="C10" s="3"/>
      <c r="D10" s="3"/>
      <c r="E10" s="1"/>
    </row>
    <row r="11" spans="1:8" ht="29.1" customHeight="1">
      <c r="A11" s="2" t="s">
        <v>14</v>
      </c>
      <c r="B11" s="1">
        <v>185</v>
      </c>
      <c r="C11" s="3"/>
      <c r="D11" s="3"/>
      <c r="E11" s="1"/>
    </row>
    <row r="12" spans="1:8" ht="29.1" customHeight="1">
      <c r="A12" s="1" t="s">
        <v>15</v>
      </c>
      <c r="B12">
        <f>B11*0.7</f>
        <v>129.5</v>
      </c>
      <c r="C12" s="3"/>
      <c r="D12" s="3"/>
      <c r="E12" s="1"/>
    </row>
    <row r="13" spans="1:8" ht="27" customHeight="1">
      <c r="A13" s="6" t="s">
        <v>16</v>
      </c>
      <c r="B13" s="6"/>
      <c r="C13" s="6"/>
      <c r="D13" s="6"/>
      <c r="E13" s="6"/>
      <c r="F13" s="10"/>
    </row>
    <row r="14" spans="1:8" ht="29.1" customHeight="1">
      <c r="A14" s="1" t="s">
        <v>17</v>
      </c>
      <c r="B14" s="1">
        <f>B4-C4</f>
        <v>198.5</v>
      </c>
      <c r="C14" s="1" t="s">
        <v>18</v>
      </c>
      <c r="D14" s="5">
        <f>B14*1.06</f>
        <v>210.41</v>
      </c>
      <c r="E14" s="1"/>
      <c r="F14" t="str">
        <f>IF(C4&lt;=B4,"concentrate",IF(C4&gt;=B4,"dilute"))</f>
        <v>concentrate</v>
      </c>
    </row>
    <row r="15" spans="1:8" ht="18.600000000000001">
      <c r="A15" s="1"/>
      <c r="B15" s="1"/>
      <c r="C15" s="1"/>
      <c r="D15" s="1"/>
      <c r="E15" s="1"/>
      <c r="F15" t="str">
        <f>IF(C4&gt;=B4,"Freeze","")</f>
        <v/>
      </c>
    </row>
    <row r="16" spans="1:8" ht="29.1" customHeight="1">
      <c r="A16" s="6" t="s">
        <v>19</v>
      </c>
      <c r="B16" s="6"/>
      <c r="C16" s="6"/>
      <c r="D16" s="6"/>
      <c r="E16" s="6"/>
      <c r="F16" s="10"/>
    </row>
    <row r="17" spans="1:5" ht="18.600000000000001">
      <c r="A17" s="1"/>
      <c r="B17" s="1"/>
      <c r="C17" s="1"/>
      <c r="D17" s="1"/>
      <c r="E17" s="1"/>
    </row>
    <row r="18" spans="1:5" ht="18.600000000000001">
      <c r="A18" s="1"/>
      <c r="B18" s="1"/>
      <c r="C18" s="1"/>
      <c r="D18" s="1"/>
      <c r="E18" s="1"/>
    </row>
    <row r="19" spans="1:5" ht="27.95" customHeight="1">
      <c r="A19" s="1" t="s">
        <v>20</v>
      </c>
      <c r="B19" s="1" t="str">
        <f>TEXT(B7 * 10^10 / B11, "0.000E+00")</f>
        <v>3.806E+08</v>
      </c>
      <c r="C19" s="3"/>
      <c r="D19" s="8"/>
      <c r="E19" s="1"/>
    </row>
    <row r="20" spans="1:5" ht="29.1" customHeight="1">
      <c r="A20" s="1" t="s">
        <v>21</v>
      </c>
      <c r="B20" s="1">
        <f>B11*0.3</f>
        <v>55.5</v>
      </c>
      <c r="C20" s="1">
        <f>B20/E3</f>
        <v>13.875</v>
      </c>
      <c r="D20" s="1"/>
      <c r="E20" s="1"/>
    </row>
    <row r="21" spans="1:5" ht="29.1" customHeight="1">
      <c r="A21" s="1" t="s">
        <v>22</v>
      </c>
      <c r="B21" s="1">
        <f>B11*0.1</f>
        <v>18.5</v>
      </c>
      <c r="C21" s="1">
        <f>B21/E3</f>
        <v>4.625</v>
      </c>
      <c r="D21" s="1"/>
      <c r="E21" s="1"/>
    </row>
    <row r="22" spans="1:5" ht="18.600000000000001">
      <c r="A22" s="1" t="s">
        <v>23</v>
      </c>
      <c r="B22" s="1">
        <f>B11*0.2</f>
        <v>37</v>
      </c>
      <c r="C22" s="1">
        <f>B22/E3</f>
        <v>9.25</v>
      </c>
      <c r="D22" s="1"/>
      <c r="E22" s="1"/>
    </row>
  </sheetData>
  <conditionalFormatting sqref="E15">
    <cfRule type="colorScale" priority="1">
      <colorScale>
        <cfvo type="formula" val="$C$4 = $D$4"/>
        <cfvo type="formula" val="$C$4 &gt; $D$4"/>
        <cfvo type="formula" val="$C$4 &lt;$D$4"/>
        <color theme="9"/>
        <color rgb="FFFFEB84"/>
        <color rgb="FFFF0000"/>
      </colorScale>
    </cfRule>
    <cfRule type="colorScale" priority="3">
      <colorScale>
        <cfvo type="formula" val="$C$4 = $D$4"/>
        <cfvo type="formula" val="$C$4 &gt; $D$4"/>
        <cfvo type="formula" val="$C$4 &lt; $D$4"/>
        <color theme="9"/>
        <color rgb="FFFFC000"/>
        <color rgb="FFFF0000"/>
      </colorScale>
    </cfRule>
    <cfRule type="colorScale" priority="4">
      <colorScale>
        <cfvo type="formula" val="$C$4 &lt; $D$4"/>
        <cfvo type="formula" val="$C$4 &gt; $D$4"/>
        <cfvo type="formula" val="$C$4 = $D$4"/>
        <color rgb="FFC00000"/>
        <color rgb="FFFFC000"/>
        <color theme="9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Lugo, Adriana</dc:creator>
  <cp:keywords/>
  <dc:description/>
  <cp:lastModifiedBy/>
  <cp:revision/>
  <dcterms:created xsi:type="dcterms:W3CDTF">2024-08-22T18:41:36Z</dcterms:created>
  <dcterms:modified xsi:type="dcterms:W3CDTF">2025-07-17T16:54:07Z</dcterms:modified>
  <cp:category/>
  <cp:contentStatus/>
</cp:coreProperties>
</file>