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refour\Desktop\Proyecto 2\"/>
    </mc:Choice>
  </mc:AlternateContent>
  <bookViews>
    <workbookView xWindow="0" yWindow="0" windowWidth="15345" windowHeight="4635" activeTab="1"/>
  </bookViews>
  <sheets>
    <sheet name="Gráfica" sheetId="1" r:id="rId1"/>
    <sheet name="Tabla distintos valo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4" i="2"/>
  <c r="D11" i="2"/>
  <c r="H15" i="2"/>
  <c r="H14" i="2"/>
  <c r="H13" i="2"/>
  <c r="G15" i="2"/>
  <c r="G14" i="2"/>
  <c r="G13" i="2"/>
  <c r="F15" i="2"/>
  <c r="F14" i="2"/>
  <c r="F13" i="2"/>
  <c r="AA35" i="2"/>
  <c r="Y35" i="2"/>
  <c r="V35" i="2"/>
  <c r="T35" i="2"/>
  <c r="AA34" i="2"/>
  <c r="Y34" i="2"/>
  <c r="V34" i="2"/>
  <c r="T34" i="2"/>
  <c r="O34" i="2"/>
  <c r="P34" i="2" s="1"/>
  <c r="N34" i="2"/>
  <c r="AA33" i="2"/>
  <c r="Y33" i="2"/>
  <c r="V33" i="2"/>
  <c r="T33" i="2"/>
  <c r="O33" i="2"/>
  <c r="P33" i="2" s="1"/>
  <c r="N33" i="2"/>
  <c r="AA32" i="2"/>
  <c r="Y32" i="2"/>
  <c r="V32" i="2"/>
  <c r="T32" i="2"/>
  <c r="O32" i="2"/>
  <c r="P32" i="2" s="1"/>
  <c r="N32" i="2"/>
  <c r="AA31" i="2"/>
  <c r="Y31" i="2"/>
  <c r="V31" i="2"/>
  <c r="T31" i="2"/>
  <c r="P31" i="2"/>
  <c r="O31" i="2"/>
  <c r="N31" i="2"/>
  <c r="AA30" i="2"/>
  <c r="Y30" i="2"/>
  <c r="V30" i="2"/>
  <c r="T30" i="2"/>
  <c r="O30" i="2"/>
  <c r="P30" i="2" s="1"/>
  <c r="N30" i="2"/>
  <c r="AA29" i="2"/>
  <c r="Y29" i="2"/>
  <c r="V29" i="2"/>
  <c r="T29" i="2"/>
  <c r="O29" i="2"/>
  <c r="P29" i="2" s="1"/>
  <c r="N29" i="2"/>
  <c r="AA28" i="2"/>
  <c r="Y28" i="2"/>
  <c r="U28" i="2"/>
  <c r="V28" i="2" s="1"/>
  <c r="T28" i="2"/>
  <c r="O28" i="2"/>
  <c r="P28" i="2" s="1"/>
  <c r="N28" i="2"/>
  <c r="AA27" i="2"/>
  <c r="Y27" i="2"/>
  <c r="U27" i="2"/>
  <c r="V27" i="2" s="1"/>
  <c r="T27" i="2"/>
  <c r="O27" i="2"/>
  <c r="P27" i="2" s="1"/>
  <c r="N27" i="2"/>
  <c r="AA26" i="2"/>
  <c r="Y26" i="2"/>
  <c r="U26" i="2"/>
  <c r="V26" i="2" s="1"/>
  <c r="T26" i="2"/>
  <c r="O26" i="2"/>
  <c r="P26" i="2" s="1"/>
  <c r="N26" i="2"/>
  <c r="O25" i="2"/>
  <c r="P25" i="2" s="1"/>
  <c r="N25" i="2"/>
  <c r="O22" i="2"/>
  <c r="N22" i="2"/>
  <c r="H12" i="2"/>
  <c r="H11" i="2"/>
  <c r="Z20" i="2"/>
  <c r="X20" i="2"/>
  <c r="G12" i="2"/>
  <c r="S20" i="2"/>
  <c r="Z19" i="2"/>
  <c r="X19" i="2"/>
  <c r="F12" i="2"/>
  <c r="N19" i="2"/>
  <c r="Z18" i="2"/>
  <c r="X18" i="2"/>
  <c r="Z17" i="2"/>
  <c r="X17" i="2"/>
  <c r="Z16" i="2"/>
  <c r="X16" i="2"/>
  <c r="G11" i="2"/>
  <c r="S16" i="2"/>
  <c r="Z15" i="2"/>
  <c r="X15" i="2"/>
  <c r="F11" i="2"/>
  <c r="N15" i="2"/>
  <c r="Z14" i="2"/>
  <c r="X14" i="2"/>
  <c r="Z13" i="2"/>
  <c r="X13" i="2"/>
  <c r="H10" i="2"/>
  <c r="X12" i="2"/>
  <c r="G10" i="2"/>
  <c r="S12" i="2"/>
  <c r="F10" i="2"/>
  <c r="N11" i="2"/>
  <c r="N8" i="2"/>
  <c r="E4" i="2"/>
  <c r="I4" i="2"/>
  <c r="N4" i="2"/>
  <c r="E5" i="2"/>
  <c r="F17" i="2" s="1"/>
  <c r="I5" i="2"/>
  <c r="N5" i="2"/>
  <c r="I6" i="2"/>
  <c r="G18" i="2" s="1"/>
  <c r="N6" i="2"/>
  <c r="H18" i="2" s="1"/>
  <c r="F18" i="2"/>
  <c r="H17" i="2"/>
  <c r="G17" i="2"/>
  <c r="H16" i="2"/>
  <c r="G16" i="2"/>
  <c r="F16" i="2"/>
  <c r="B1" i="2"/>
  <c r="C30" i="1" l="1"/>
  <c r="C15" i="1"/>
  <c r="N51" i="1"/>
  <c r="N52" i="1"/>
  <c r="O52" i="1" s="1"/>
  <c r="N53" i="1"/>
  <c r="O53" i="1" s="1"/>
  <c r="N54" i="1"/>
  <c r="N55" i="1"/>
  <c r="O55" i="1" s="1"/>
  <c r="N56" i="1"/>
  <c r="N58" i="1"/>
  <c r="N57" i="1"/>
  <c r="O57" i="1" s="1"/>
  <c r="N59" i="1"/>
  <c r="I59" i="1"/>
  <c r="J59" i="1" s="1"/>
  <c r="I58" i="1"/>
  <c r="I57" i="1"/>
  <c r="J57" i="1" s="1"/>
  <c r="I56" i="1"/>
  <c r="I55" i="1"/>
  <c r="J55" i="1" s="1"/>
  <c r="I54" i="1"/>
  <c r="I53" i="1"/>
  <c r="J53" i="1" s="1"/>
  <c r="I52" i="1"/>
  <c r="J52" i="1" s="1"/>
  <c r="I51" i="1"/>
  <c r="O59" i="1"/>
  <c r="M59" i="1"/>
  <c r="O58" i="1"/>
  <c r="M58" i="1"/>
  <c r="M57" i="1"/>
  <c r="O56" i="1"/>
  <c r="M56" i="1"/>
  <c r="M55" i="1"/>
  <c r="O54" i="1"/>
  <c r="M54" i="1"/>
  <c r="M53" i="1"/>
  <c r="M52" i="1"/>
  <c r="O51" i="1"/>
  <c r="M51" i="1"/>
  <c r="H59" i="1"/>
  <c r="J58" i="1"/>
  <c r="H58" i="1"/>
  <c r="H57" i="1"/>
  <c r="J56" i="1"/>
  <c r="H56" i="1"/>
  <c r="H55" i="1"/>
  <c r="J54" i="1"/>
  <c r="H54" i="1"/>
  <c r="H53" i="1"/>
  <c r="H52" i="1"/>
  <c r="J51" i="1"/>
  <c r="H51" i="1"/>
  <c r="I36" i="1"/>
  <c r="J36" i="1" s="1"/>
  <c r="I35" i="1"/>
  <c r="I34" i="1"/>
  <c r="J34" i="1" s="1"/>
  <c r="B30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H36" i="1"/>
  <c r="J35" i="1"/>
  <c r="H35" i="1"/>
  <c r="H34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C42" i="1" l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B42" i="1"/>
  <c r="B41" i="1"/>
  <c r="B40" i="1"/>
  <c r="B39" i="1"/>
  <c r="B38" i="1"/>
  <c r="B37" i="1"/>
  <c r="B36" i="1"/>
  <c r="B35" i="1"/>
  <c r="B34" i="1"/>
  <c r="B33" i="1"/>
  <c r="D55" i="1"/>
  <c r="E55" i="1" s="1"/>
  <c r="D59" i="1"/>
  <c r="E59" i="1" s="1"/>
  <c r="D58" i="1"/>
  <c r="E58" i="1" s="1"/>
  <c r="D57" i="1"/>
  <c r="E57" i="1" s="1"/>
  <c r="D56" i="1"/>
  <c r="E56" i="1" s="1"/>
  <c r="D54" i="1"/>
  <c r="E54" i="1" s="1"/>
  <c r="D53" i="1"/>
  <c r="E53" i="1" s="1"/>
  <c r="D52" i="1"/>
  <c r="E52" i="1" s="1"/>
  <c r="D51" i="1"/>
  <c r="E51" i="1" s="1"/>
  <c r="C59" i="1"/>
  <c r="C58" i="1"/>
  <c r="C57" i="1"/>
  <c r="C56" i="1"/>
  <c r="C55" i="1"/>
  <c r="C54" i="1"/>
  <c r="C53" i="1"/>
  <c r="C52" i="1"/>
  <c r="C51" i="1"/>
  <c r="E19" i="1"/>
  <c r="E20" i="1"/>
  <c r="E21" i="1"/>
  <c r="E22" i="1"/>
  <c r="E23" i="1"/>
  <c r="E24" i="1"/>
  <c r="E25" i="1"/>
  <c r="E26" i="1"/>
  <c r="E27" i="1"/>
  <c r="E18" i="1"/>
  <c r="B1" i="1"/>
  <c r="C27" i="1"/>
  <c r="C26" i="1"/>
  <c r="C25" i="1"/>
  <c r="C24" i="1"/>
  <c r="C23" i="1"/>
  <c r="C22" i="1"/>
  <c r="C21" i="1"/>
  <c r="C20" i="1"/>
  <c r="C19" i="1"/>
  <c r="C18" i="1"/>
  <c r="O8" i="1"/>
  <c r="O11" i="1"/>
  <c r="N13" i="1"/>
  <c r="O13" i="1" s="1"/>
  <c r="N12" i="1"/>
  <c r="O12" i="1" s="1"/>
  <c r="N11" i="1"/>
  <c r="N10" i="1"/>
  <c r="O10" i="1" s="1"/>
  <c r="N9" i="1"/>
  <c r="O9" i="1" s="1"/>
  <c r="N8" i="1"/>
  <c r="N7" i="1"/>
  <c r="O7" i="1" s="1"/>
  <c r="N6" i="1"/>
  <c r="O6" i="1" s="1"/>
  <c r="N5" i="1"/>
  <c r="O5" i="1" s="1"/>
  <c r="N4" i="1"/>
  <c r="O4" i="1" s="1"/>
  <c r="M5" i="1"/>
  <c r="M6" i="1"/>
  <c r="M7" i="1"/>
  <c r="M8" i="1"/>
  <c r="M9" i="1"/>
  <c r="M10" i="1"/>
  <c r="M11" i="1"/>
  <c r="M12" i="1"/>
  <c r="M13" i="1"/>
  <c r="M4" i="1"/>
  <c r="J12" i="1"/>
  <c r="J13" i="1"/>
  <c r="I13" i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H5" i="1"/>
  <c r="H6" i="1"/>
  <c r="H7" i="1"/>
  <c r="H8" i="1"/>
  <c r="H9" i="1"/>
  <c r="H10" i="1"/>
  <c r="H11" i="1"/>
  <c r="H12" i="1"/>
  <c r="H13" i="1"/>
  <c r="H4" i="1"/>
  <c r="D13" i="1"/>
  <c r="E13" i="1" s="1"/>
  <c r="C13" i="1"/>
  <c r="E5" i="1"/>
  <c r="E12" i="1"/>
  <c r="D11" i="1"/>
  <c r="E11" i="1" s="1"/>
  <c r="D10" i="1"/>
  <c r="E10" i="1" s="1"/>
  <c r="D8" i="1"/>
  <c r="E8" i="1" s="1"/>
  <c r="D7" i="1"/>
  <c r="E7" i="1" s="1"/>
  <c r="D5" i="1"/>
  <c r="D4" i="1"/>
  <c r="E4" i="1" s="1"/>
  <c r="D9" i="1"/>
  <c r="E9" i="1" s="1"/>
  <c r="D6" i="1"/>
  <c r="E6" i="1" s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<sst xmlns="http://schemas.openxmlformats.org/spreadsheetml/2006/main" count="93" uniqueCount="12">
  <si>
    <t>T(K)</t>
  </si>
  <si>
    <t>Tau</t>
  </si>
  <si>
    <t>u</t>
  </si>
  <si>
    <t>Tau (s)</t>
  </si>
  <si>
    <t>Tau(h)</t>
  </si>
  <si>
    <t>dp</t>
  </si>
  <si>
    <t>dp(m)</t>
  </si>
  <si>
    <t>u(m/s)</t>
  </si>
  <si>
    <t xml:space="preserve">Estos datos de abajo no se incluyen.El Dp Es muy grande </t>
  </si>
  <si>
    <t>dp (m)</t>
  </si>
  <si>
    <t>T(ºC)</t>
  </si>
  <si>
    <t>dp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</si>
</sst>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33057239176932E-2"/>
          <c:y val="9.5433663175741951E-2"/>
          <c:w val="0.90426227759904731"/>
          <c:h val="0.88695345557122707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Gráfica!$B$4:$B$13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Gráfica!$E$4:$E$13</c:f>
              <c:numCache>
                <c:formatCode>General</c:formatCode>
                <c:ptCount val="10"/>
                <c:pt idx="0">
                  <c:v>18.666666666666668</c:v>
                </c:pt>
                <c:pt idx="1">
                  <c:v>15.277777777777779</c:v>
                </c:pt>
                <c:pt idx="2">
                  <c:v>13.611111111111111</c:v>
                </c:pt>
                <c:pt idx="3">
                  <c:v>12.777777777777779</c:v>
                </c:pt>
                <c:pt idx="4">
                  <c:v>12.222222222222221</c:v>
                </c:pt>
                <c:pt idx="5">
                  <c:v>11.888888888888889</c:v>
                </c:pt>
                <c:pt idx="6">
                  <c:v>11.666666666666666</c:v>
                </c:pt>
                <c:pt idx="7">
                  <c:v>11.444444444444445</c:v>
                </c:pt>
                <c:pt idx="8">
                  <c:v>11.111111111111111</c:v>
                </c:pt>
                <c:pt idx="9">
                  <c:v>11.027777777777779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Gráfica!$G$4:$G$13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Gráfica!$J$4:$J$13</c:f>
              <c:numCache>
                <c:formatCode>General</c:formatCode>
                <c:ptCount val="10"/>
                <c:pt idx="0">
                  <c:v>13.666666666666666</c:v>
                </c:pt>
                <c:pt idx="1">
                  <c:v>10.277777777777779</c:v>
                </c:pt>
                <c:pt idx="2">
                  <c:v>8.6666666666666661</c:v>
                </c:pt>
                <c:pt idx="3">
                  <c:v>7.7777777777777777</c:v>
                </c:pt>
                <c:pt idx="4">
                  <c:v>7.3611111111111107</c:v>
                </c:pt>
                <c:pt idx="5">
                  <c:v>7.0555555555555554</c:v>
                </c:pt>
                <c:pt idx="6">
                  <c:v>6.8611111111111107</c:v>
                </c:pt>
                <c:pt idx="7">
                  <c:v>6.7222222222222223</c:v>
                </c:pt>
                <c:pt idx="8">
                  <c:v>6.6111111111111107</c:v>
                </c:pt>
                <c:pt idx="9">
                  <c:v>6.4722222222222223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Gráfica!$L$4:$L$13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Gráfica!$O$4:$O$13</c:f>
              <c:numCache>
                <c:formatCode>General</c:formatCode>
                <c:ptCount val="10"/>
                <c:pt idx="0">
                  <c:v>11.694444444444445</c:v>
                </c:pt>
                <c:pt idx="1">
                  <c:v>8.2777777777777786</c:v>
                </c:pt>
                <c:pt idx="2">
                  <c:v>6.666666666666667</c:v>
                </c:pt>
                <c:pt idx="3">
                  <c:v>5.8166666666666664</c:v>
                </c:pt>
                <c:pt idx="4">
                  <c:v>5.3055555555555554</c:v>
                </c:pt>
                <c:pt idx="5">
                  <c:v>5</c:v>
                </c:pt>
                <c:pt idx="6">
                  <c:v>4.8055555555555554</c:v>
                </c:pt>
                <c:pt idx="7">
                  <c:v>4.6388888888888893</c:v>
                </c:pt>
                <c:pt idx="8">
                  <c:v>4.5277777777777777</c:v>
                </c:pt>
                <c:pt idx="9">
                  <c:v>4.4444444444444446</c:v>
                </c:pt>
              </c:numCache>
            </c:numRef>
          </c:yVal>
          <c:smooth val="1"/>
        </c:ser>
        <c:ser>
          <c:idx val="3"/>
          <c:order val="3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Gráfica!$B$18:$B$27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Gráfica!$E$18:$E$27</c:f>
              <c:numCache>
                <c:formatCode>General</c:formatCode>
                <c:ptCount val="10"/>
                <c:pt idx="0">
                  <c:v>2.5</c:v>
                </c:pt>
                <c:pt idx="1">
                  <c:v>1.6388888888888888</c:v>
                </c:pt>
                <c:pt idx="2">
                  <c:v>1.2222222222222223</c:v>
                </c:pt>
                <c:pt idx="3">
                  <c:v>1.0138888888888888</c:v>
                </c:pt>
                <c:pt idx="4">
                  <c:v>0.9044444444444445</c:v>
                </c:pt>
                <c:pt idx="5">
                  <c:v>0.80555555555555558</c:v>
                </c:pt>
                <c:pt idx="6">
                  <c:v>0.74805555555555558</c:v>
                </c:pt>
                <c:pt idx="7">
                  <c:v>0.71388888888888891</c:v>
                </c:pt>
                <c:pt idx="8">
                  <c:v>0.64944444444444449</c:v>
                </c:pt>
                <c:pt idx="9">
                  <c:v>0.59861111111111109</c:v>
                </c:pt>
              </c:numCache>
            </c:numRef>
          </c:yVal>
          <c:smooth val="1"/>
        </c:ser>
        <c:ser>
          <c:idx val="4"/>
          <c:order val="4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Gráfica!$L$19:$L$28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Gráfica!$O$19:$O$28</c:f>
              <c:numCache>
                <c:formatCode>General</c:formatCode>
                <c:ptCount val="10"/>
                <c:pt idx="0">
                  <c:v>2.0277777777777777</c:v>
                </c:pt>
                <c:pt idx="1">
                  <c:v>1.1947222222222222</c:v>
                </c:pt>
                <c:pt idx="2">
                  <c:v>0.82250000000000001</c:v>
                </c:pt>
                <c:pt idx="3">
                  <c:v>0.61444444444444446</c:v>
                </c:pt>
                <c:pt idx="4">
                  <c:v>0.50361111111111112</c:v>
                </c:pt>
                <c:pt idx="5">
                  <c:v>0.44750000000000001</c:v>
                </c:pt>
                <c:pt idx="6">
                  <c:v>0.41055555555555556</c:v>
                </c:pt>
                <c:pt idx="7">
                  <c:v>0.38611111111111113</c:v>
                </c:pt>
                <c:pt idx="8">
                  <c:v>0.38250000000000001</c:v>
                </c:pt>
                <c:pt idx="9">
                  <c:v>0.3477777777777778</c:v>
                </c:pt>
              </c:numCache>
            </c:numRef>
          </c:yVal>
          <c:smooth val="1"/>
        </c:ser>
        <c:ser>
          <c:idx val="5"/>
          <c:order val="5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Gráfica!$G$19:$G$28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Gráfica!$J$19:$J$28</c:f>
              <c:numCache>
                <c:formatCode>General</c:formatCode>
                <c:ptCount val="10"/>
                <c:pt idx="0">
                  <c:v>2.2602777777777776</c:v>
                </c:pt>
                <c:pt idx="1">
                  <c:v>1.4297222222222221</c:v>
                </c:pt>
                <c:pt idx="2">
                  <c:v>1.0430555555555556</c:v>
                </c:pt>
                <c:pt idx="3">
                  <c:v>0.84833333333333338</c:v>
                </c:pt>
                <c:pt idx="4">
                  <c:v>0.74250000000000005</c:v>
                </c:pt>
                <c:pt idx="5">
                  <c:v>0.68194444444444446</c:v>
                </c:pt>
                <c:pt idx="6">
                  <c:v>0.64249999999999996</c:v>
                </c:pt>
                <c:pt idx="7">
                  <c:v>0.62055555555555553</c:v>
                </c:pt>
                <c:pt idx="8">
                  <c:v>0.60388888888888892</c:v>
                </c:pt>
                <c:pt idx="9">
                  <c:v>0.58333333333333337</c:v>
                </c:pt>
              </c:numCache>
            </c:numRef>
          </c:yVal>
          <c:smooth val="1"/>
        </c:ser>
        <c:ser>
          <c:idx val="6"/>
          <c:order val="6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Gráfica!$A$33:$A$42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Gráfica!$D$33:$D$42</c:f>
              <c:numCache>
                <c:formatCode>General</c:formatCode>
                <c:ptCount val="10"/>
                <c:pt idx="0">
                  <c:v>6.6944444444444446</c:v>
                </c:pt>
                <c:pt idx="1">
                  <c:v>5.0277777777777777</c:v>
                </c:pt>
                <c:pt idx="2">
                  <c:v>4.166666666666667</c:v>
                </c:pt>
                <c:pt idx="3">
                  <c:v>3.75</c:v>
                </c:pt>
                <c:pt idx="4">
                  <c:v>3.5</c:v>
                </c:pt>
                <c:pt idx="5">
                  <c:v>3.3333333333333335</c:v>
                </c:pt>
                <c:pt idx="6">
                  <c:v>3.2222222222222223</c:v>
                </c:pt>
                <c:pt idx="7">
                  <c:v>3.1388888888888888</c:v>
                </c:pt>
                <c:pt idx="8">
                  <c:v>3.0555555555555554</c:v>
                </c:pt>
                <c:pt idx="9">
                  <c:v>2.9444444444444446</c:v>
                </c:pt>
              </c:numCache>
            </c:numRef>
          </c:yVal>
          <c:smooth val="1"/>
        </c:ser>
        <c:ser>
          <c:idx val="7"/>
          <c:order val="7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Gráfica!$G$34:$G$43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Gráfica!$J$34:$J$43</c:f>
              <c:numCache>
                <c:formatCode>General</c:formatCode>
                <c:ptCount val="10"/>
                <c:pt idx="0">
                  <c:v>5.3611111111111107</c:v>
                </c:pt>
                <c:pt idx="1">
                  <c:v>3.6944444444444446</c:v>
                </c:pt>
                <c:pt idx="2">
                  <c:v>2.8944444444444444</c:v>
                </c:pt>
                <c:pt idx="3">
                  <c:v>2.5</c:v>
                </c:pt>
                <c:pt idx="4">
                  <c:v>2.2891666666666666</c:v>
                </c:pt>
                <c:pt idx="5">
                  <c:v>2.160277777777778</c:v>
                </c:pt>
                <c:pt idx="6">
                  <c:v>2.0788888888888888</c:v>
                </c:pt>
                <c:pt idx="7">
                  <c:v>2.0244444444444443</c:v>
                </c:pt>
                <c:pt idx="8">
                  <c:v>1.9855555555555555</c:v>
                </c:pt>
                <c:pt idx="9">
                  <c:v>1.933888888888889</c:v>
                </c:pt>
              </c:numCache>
            </c:numRef>
          </c:yVal>
          <c:smooth val="1"/>
        </c:ser>
        <c:ser>
          <c:idx val="8"/>
          <c:order val="8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Gráfica!$L$34:$L$43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Gráfica!$O$34:$O$43</c:f>
              <c:numCache>
                <c:formatCode>General</c:formatCode>
                <c:ptCount val="10"/>
                <c:pt idx="0">
                  <c:v>4.6725000000000003</c:v>
                </c:pt>
                <c:pt idx="1">
                  <c:v>2.9963888888888888</c:v>
                </c:pt>
                <c:pt idx="2">
                  <c:v>2.2094444444444443</c:v>
                </c:pt>
                <c:pt idx="3">
                  <c:v>1.8069444444444445</c:v>
                </c:pt>
                <c:pt idx="4">
                  <c:v>1.5844444444444445</c:v>
                </c:pt>
                <c:pt idx="5">
                  <c:v>1.4519444444444445</c:v>
                </c:pt>
                <c:pt idx="6">
                  <c:v>1.3677777777777778</c:v>
                </c:pt>
                <c:pt idx="7">
                  <c:v>1.31</c:v>
                </c:pt>
                <c:pt idx="8">
                  <c:v>1.2686111111111111</c:v>
                </c:pt>
                <c:pt idx="9">
                  <c:v>1.2116666666666667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553424"/>
        <c:axId val="-1753557232"/>
      </c:scatterChart>
      <c:valAx>
        <c:axId val="-1753553424"/>
        <c:scaling>
          <c:orientation val="minMax"/>
          <c:min val="5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53557232"/>
        <c:crosses val="autoZero"/>
        <c:crossBetween val="midCat"/>
      </c:valAx>
      <c:valAx>
        <c:axId val="-1753557232"/>
        <c:scaling>
          <c:logBase val="10"/>
          <c:orientation val="minMax"/>
          <c:max val="40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53553424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10</xdr:row>
      <xdr:rowOff>104775</xdr:rowOff>
    </xdr:from>
    <xdr:to>
      <xdr:col>31</xdr:col>
      <xdr:colOff>118110</xdr:colOff>
      <xdr:row>40</xdr:row>
      <xdr:rowOff>20955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0.16374</cdr:x>
      <cdr:y>0.20169</cdr:y>
    </cdr:from>
    <cdr:to>
      <cdr:x>0.28789</cdr:x>
      <cdr:y>0.24401</cdr:y>
    </cdr:to>
    <cdr:sp macro="" textlink="">
      <cdr:nvSpPr>
        <cdr:cNvPr id="2" name="CuadroTexto 1"/>
        <cdr:cNvSpPr txBox="1"/>
      </cdr:nvSpPr>
      <cdr:spPr>
        <a:xfrm xmlns:a="http://schemas.openxmlformats.org/drawingml/2006/main" rot="577578">
          <a:off x="1359954" y="1089660"/>
          <a:ext cx="10311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u=0.1cm/s</a:t>
          </a:r>
        </a:p>
      </cdr:txBody>
    </cdr:sp>
  </cdr:relSizeAnchor>
  <cdr:relSizeAnchor xmlns:cdr="http://schemas.openxmlformats.org/drawingml/2006/chartDrawing">
    <cdr:from>
      <cdr:x>0.18021</cdr:x>
      <cdr:y>0.26751</cdr:y>
    </cdr:from>
    <cdr:to>
      <cdr:x>0.30436</cdr:x>
      <cdr:y>0.30983</cdr:y>
    </cdr:to>
    <cdr:sp macro="" textlink="">
      <cdr:nvSpPr>
        <cdr:cNvPr id="3" name="CuadroTexto 1"/>
        <cdr:cNvSpPr txBox="1"/>
      </cdr:nvSpPr>
      <cdr:spPr>
        <a:xfrm xmlns:a="http://schemas.openxmlformats.org/drawingml/2006/main" rot="967704">
          <a:off x="1216661" y="144526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u=1cm/s</a:t>
          </a:r>
        </a:p>
      </cdr:txBody>
    </cdr:sp>
  </cdr:relSizeAnchor>
  <cdr:relSizeAnchor xmlns:cdr="http://schemas.openxmlformats.org/drawingml/2006/chartDrawing">
    <cdr:from>
      <cdr:x>0.20956</cdr:x>
      <cdr:y>0.31406</cdr:y>
    </cdr:from>
    <cdr:to>
      <cdr:x>0.33371</cdr:x>
      <cdr:y>0.35637</cdr:y>
    </cdr:to>
    <cdr:sp macro="" textlink="">
      <cdr:nvSpPr>
        <cdr:cNvPr id="4" name="CuadroTexto 1"/>
        <cdr:cNvSpPr txBox="1"/>
      </cdr:nvSpPr>
      <cdr:spPr>
        <a:xfrm xmlns:a="http://schemas.openxmlformats.org/drawingml/2006/main" rot="894011">
          <a:off x="1414781" y="1696719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u=10cm/s</a:t>
          </a:r>
        </a:p>
      </cdr:txBody>
    </cdr:sp>
  </cdr:relSizeAnchor>
  <cdr:relSizeAnchor xmlns:cdr="http://schemas.openxmlformats.org/drawingml/2006/chartDrawing">
    <cdr:from>
      <cdr:x>0.29139</cdr:x>
      <cdr:y>0.51575</cdr:y>
    </cdr:from>
    <cdr:to>
      <cdr:x>0.41554</cdr:x>
      <cdr:y>0.55806</cdr:y>
    </cdr:to>
    <cdr:sp macro="" textlink="">
      <cdr:nvSpPr>
        <cdr:cNvPr id="5" name="CuadroTexto 1"/>
        <cdr:cNvSpPr txBox="1"/>
      </cdr:nvSpPr>
      <cdr:spPr>
        <a:xfrm xmlns:a="http://schemas.openxmlformats.org/drawingml/2006/main" rot="891104">
          <a:off x="2420206" y="2786381"/>
          <a:ext cx="10311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u=10cm/s</a:t>
          </a:r>
        </a:p>
      </cdr:txBody>
    </cdr:sp>
  </cdr:relSizeAnchor>
  <cdr:relSizeAnchor xmlns:cdr="http://schemas.openxmlformats.org/drawingml/2006/chartDrawing">
    <cdr:from>
      <cdr:x>0.27389</cdr:x>
      <cdr:y>0.46215</cdr:y>
    </cdr:from>
    <cdr:to>
      <cdr:x>0.39804</cdr:x>
      <cdr:y>0.50447</cdr:y>
    </cdr:to>
    <cdr:sp macro="" textlink="">
      <cdr:nvSpPr>
        <cdr:cNvPr id="6" name="CuadroTexto 1"/>
        <cdr:cNvSpPr txBox="1"/>
      </cdr:nvSpPr>
      <cdr:spPr>
        <a:xfrm xmlns:a="http://schemas.openxmlformats.org/drawingml/2006/main" rot="913994">
          <a:off x="1849120" y="249682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u=1cm/s</a:t>
          </a:r>
        </a:p>
      </cdr:txBody>
    </cdr:sp>
  </cdr:relSizeAnchor>
  <cdr:relSizeAnchor xmlns:cdr="http://schemas.openxmlformats.org/drawingml/2006/chartDrawing">
    <cdr:from>
      <cdr:x>0.23552</cdr:x>
      <cdr:y>0.39304</cdr:y>
    </cdr:from>
    <cdr:to>
      <cdr:x>0.35967</cdr:x>
      <cdr:y>0.43535</cdr:y>
    </cdr:to>
    <cdr:sp macro="" textlink="">
      <cdr:nvSpPr>
        <cdr:cNvPr id="7" name="CuadroTexto 1"/>
        <cdr:cNvSpPr txBox="1"/>
      </cdr:nvSpPr>
      <cdr:spPr>
        <a:xfrm xmlns:a="http://schemas.openxmlformats.org/drawingml/2006/main" rot="751380">
          <a:off x="1590040" y="21234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u=0.1cm/s</a:t>
          </a:r>
        </a:p>
      </cdr:txBody>
    </cdr:sp>
  </cdr:relSizeAnchor>
  <cdr:relSizeAnchor xmlns:cdr="http://schemas.openxmlformats.org/drawingml/2006/chartDrawing">
    <cdr:from>
      <cdr:x>0.37935</cdr:x>
      <cdr:y>0.66949</cdr:y>
    </cdr:from>
    <cdr:to>
      <cdr:x>0.5035</cdr:x>
      <cdr:y>0.7118</cdr:y>
    </cdr:to>
    <cdr:sp macro="" textlink="">
      <cdr:nvSpPr>
        <cdr:cNvPr id="8" name="CuadroTexto 1"/>
        <cdr:cNvSpPr txBox="1"/>
      </cdr:nvSpPr>
      <cdr:spPr>
        <a:xfrm xmlns:a="http://schemas.openxmlformats.org/drawingml/2006/main" rot="429295">
          <a:off x="3150816" y="3616960"/>
          <a:ext cx="10311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u=1cm/s</a:t>
          </a:r>
        </a:p>
      </cdr:txBody>
    </cdr:sp>
  </cdr:relSizeAnchor>
  <cdr:relSizeAnchor xmlns:cdr="http://schemas.openxmlformats.org/drawingml/2006/chartDrawing">
    <cdr:from>
      <cdr:x>0.43232</cdr:x>
      <cdr:y>0.71744</cdr:y>
    </cdr:from>
    <cdr:to>
      <cdr:x>0.55647</cdr:x>
      <cdr:y>0.75976</cdr:y>
    </cdr:to>
    <cdr:sp macro="" textlink="">
      <cdr:nvSpPr>
        <cdr:cNvPr id="9" name="CuadroTexto 1"/>
        <cdr:cNvSpPr txBox="1"/>
      </cdr:nvSpPr>
      <cdr:spPr>
        <a:xfrm xmlns:a="http://schemas.openxmlformats.org/drawingml/2006/main" rot="438116">
          <a:off x="3590763" y="3876040"/>
          <a:ext cx="10311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u=10cm/s</a:t>
          </a:r>
        </a:p>
      </cdr:txBody>
    </cdr:sp>
  </cdr:relSizeAnchor>
  <cdr:relSizeAnchor xmlns:cdr="http://schemas.openxmlformats.org/drawingml/2006/chartDrawing">
    <cdr:from>
      <cdr:x>0.31834</cdr:x>
      <cdr:y>0.60743</cdr:y>
    </cdr:from>
    <cdr:to>
      <cdr:x>0.44249</cdr:x>
      <cdr:y>0.64974</cdr:y>
    </cdr:to>
    <cdr:sp macro="" textlink="">
      <cdr:nvSpPr>
        <cdr:cNvPr id="10" name="CuadroTexto 1"/>
        <cdr:cNvSpPr txBox="1"/>
      </cdr:nvSpPr>
      <cdr:spPr>
        <a:xfrm xmlns:a="http://schemas.openxmlformats.org/drawingml/2006/main" rot="645592">
          <a:off x="2644040" y="3281680"/>
          <a:ext cx="10311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u=0.1cm/s</a:t>
          </a:r>
        </a:p>
      </cdr:txBody>
    </cdr:sp>
  </cdr:relSizeAnchor>
  <cdr:relSizeAnchor xmlns:cdr="http://schemas.openxmlformats.org/drawingml/2006/chartDrawing">
    <cdr:from>
      <cdr:x>0.90566</cdr:x>
      <cdr:y>0.32581</cdr:y>
    </cdr:from>
    <cdr:to>
      <cdr:x>1</cdr:x>
      <cdr:y>0.42172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1" name="CuadroTexto 10"/>
            <cdr:cNvSpPr txBox="1"/>
          </cdr:nvSpPr>
          <cdr:spPr>
            <a:xfrm xmlns:a="http://schemas.openxmlformats.org/drawingml/2006/main">
              <a:off x="7522255" y="1760220"/>
              <a:ext cx="783545" cy="5181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    </m:t>
                  </m:r>
                  <m:sSub>
                    <m:sSubPr>
                      <m:ctrlPr>
                        <a:rPr lang="es-E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s-ES" sz="1000" i="1">
                  <a:latin typeface="Cambria Math" panose="02040503050406030204" pitchFamily="18" charset="0"/>
                </a:rPr>
                <a:t>=</a:t>
              </a:r>
            </a:p>
            <a:p xmlns:a="http://schemas.openxmlformats.org/drawingml/2006/main">
              <a14:m>
                <m:oMath xmlns:m="http://schemas.openxmlformats.org/officeDocument/2006/math">
                  <m:r>
                    <a:rPr lang="es-ES" sz="1000" b="0" i="1">
                      <a:latin typeface="Cambria Math" panose="02040503050406030204" pitchFamily="18" charset="0"/>
                    </a:rPr>
                    <m:t>    10</m:t>
                  </m:r>
                </m:oMath>
              </a14:m>
              <a:r>
                <a:rPr lang="es-ES" sz="1000" i="0"/>
                <a:t>mm</a:t>
              </a:r>
              <a:endParaRPr lang="es-ES" sz="1000" i="1"/>
            </a:p>
          </cdr:txBody>
        </cdr:sp>
      </mc:Choice>
      <mc:Fallback xmlns="">
        <cdr:sp macro="" textlink="">
          <cdr:nvSpPr>
            <cdr:cNvPr id="11" name="CuadroTexto 10"/>
            <cdr:cNvSpPr txBox="1"/>
          </cdr:nvSpPr>
          <cdr:spPr>
            <a:xfrm xmlns:a="http://schemas.openxmlformats.org/drawingml/2006/main">
              <a:off x="7522255" y="1760220"/>
              <a:ext cx="783545" cy="5181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" sz="1100" b="0" i="0">
                  <a:latin typeface="Cambria Math" panose="02040503050406030204" pitchFamily="18" charset="0"/>
                </a:rPr>
                <a:t>    𝑑_𝑝</a:t>
              </a:r>
              <a:r>
                <a:rPr lang="es-ES" sz="1000" i="1">
                  <a:latin typeface="Cambria Math" panose="02040503050406030204" pitchFamily="18" charset="0"/>
                </a:rPr>
                <a:t>=</a:t>
              </a:r>
            </a:p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    10</a:t>
              </a:r>
              <a:r>
                <a:rPr lang="es-ES" sz="1000" i="0"/>
                <a:t>mm</a:t>
              </a:r>
              <a:endParaRPr lang="es-ES" sz="1000" i="1"/>
            </a:p>
          </cdr:txBody>
        </cdr:sp>
      </mc:Fallback>
    </mc:AlternateContent>
  </cdr:relSizeAnchor>
  <cdr:relSizeAnchor xmlns:cdr="http://schemas.openxmlformats.org/drawingml/2006/chartDrawing">
    <cdr:from>
      <cdr:x>0.917</cdr:x>
      <cdr:y>0.72214</cdr:y>
    </cdr:from>
    <cdr:to>
      <cdr:x>0.99481</cdr:x>
      <cdr:y>0.811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3" name="CuadroTexto 12"/>
            <cdr:cNvSpPr txBox="1"/>
          </cdr:nvSpPr>
          <cdr:spPr>
            <a:xfrm xmlns:a="http://schemas.openxmlformats.org/drawingml/2006/main">
              <a:off x="7616406" y="3901440"/>
              <a:ext cx="646273" cy="4800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E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=2.5</m:t>
                  </m:r>
                </m:oMath>
              </a14:m>
              <a:r>
                <a:rPr lang="es-ES" sz="1100"/>
                <a:t>mm</a:t>
              </a:r>
            </a:p>
          </cdr:txBody>
        </cdr:sp>
      </mc:Choice>
      <mc:Fallback xmlns="">
        <cdr:sp macro="" textlink="">
          <cdr:nvSpPr>
            <cdr:cNvPr id="13" name="CuadroTexto 12"/>
            <cdr:cNvSpPr txBox="1"/>
          </cdr:nvSpPr>
          <cdr:spPr>
            <a:xfrm xmlns:a="http://schemas.openxmlformats.org/drawingml/2006/main">
              <a:off x="7616406" y="3901440"/>
              <a:ext cx="646273" cy="4800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" sz="1100" b="0" i="0">
                  <a:latin typeface="Cambria Math" panose="02040503050406030204" pitchFamily="18" charset="0"/>
                </a:rPr>
                <a:t>𝑑_𝑝=2.5</a:t>
              </a:r>
              <a:r>
                <a:rPr lang="es-ES" sz="1100"/>
                <a:t>mm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0.90846</cdr:x>
      <cdr:y>0.52139</cdr:y>
    </cdr:from>
    <cdr:to>
      <cdr:x>0.98627</cdr:x>
      <cdr:y>0.61025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4" name="CuadroTexto 1"/>
            <cdr:cNvSpPr txBox="1"/>
          </cdr:nvSpPr>
          <cdr:spPr>
            <a:xfrm xmlns:a="http://schemas.openxmlformats.org/drawingml/2006/main">
              <a:off x="7545525" y="2816860"/>
              <a:ext cx="646273" cy="4800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E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 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   5</m:t>
                  </m:r>
                </m:oMath>
              </a14:m>
              <a:r>
                <a:rPr lang="es-ES" sz="1100"/>
                <a:t>mm</a:t>
              </a:r>
            </a:p>
          </cdr:txBody>
        </cdr:sp>
      </mc:Choice>
      <mc:Fallback xmlns="">
        <cdr:sp macro="" textlink="">
          <cdr:nvSpPr>
            <cdr:cNvPr id="14" name="CuadroTexto 1"/>
            <cdr:cNvSpPr txBox="1"/>
          </cdr:nvSpPr>
          <cdr:spPr>
            <a:xfrm xmlns:a="http://schemas.openxmlformats.org/drawingml/2006/main">
              <a:off x="7545525" y="2816860"/>
              <a:ext cx="646273" cy="4800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ES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   𝑑〗_𝑝=   5</a:t>
              </a:r>
              <a:r>
                <a:rPr lang="es-ES" sz="1100"/>
                <a:t>mm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0.89083</cdr:x>
      <cdr:y>0.27362</cdr:y>
    </cdr:from>
    <cdr:to>
      <cdr:x>0.91743</cdr:x>
      <cdr:y>0.44993</cdr:y>
    </cdr:to>
    <cdr:sp macro="" textlink="">
      <cdr:nvSpPr>
        <cdr:cNvPr id="15" name="Cerrar llave 14"/>
        <cdr:cNvSpPr/>
      </cdr:nvSpPr>
      <cdr:spPr>
        <a:xfrm xmlns:a="http://schemas.openxmlformats.org/drawingml/2006/main">
          <a:off x="7399020" y="1478280"/>
          <a:ext cx="220980" cy="952500"/>
        </a:xfrm>
        <a:prstGeom xmlns:a="http://schemas.openxmlformats.org/drawingml/2006/main" prst="righ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0.89327</cdr:x>
      <cdr:y>0.46921</cdr:y>
    </cdr:from>
    <cdr:to>
      <cdr:x>0.91988</cdr:x>
      <cdr:y>0.64551</cdr:y>
    </cdr:to>
    <cdr:sp macro="" textlink="">
      <cdr:nvSpPr>
        <cdr:cNvPr id="16" name="Cerrar llave 15"/>
        <cdr:cNvSpPr/>
      </cdr:nvSpPr>
      <cdr:spPr>
        <a:xfrm xmlns:a="http://schemas.openxmlformats.org/drawingml/2006/main">
          <a:off x="7419340" y="2534920"/>
          <a:ext cx="220980" cy="952500"/>
        </a:xfrm>
        <a:prstGeom xmlns:a="http://schemas.openxmlformats.org/drawingml/2006/main" prst="righ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0.89144</cdr:x>
      <cdr:y>0.68547</cdr:y>
    </cdr:from>
    <cdr:to>
      <cdr:x>0.91835</cdr:x>
      <cdr:y>0.83451</cdr:y>
    </cdr:to>
    <cdr:sp macro="" textlink="">
      <cdr:nvSpPr>
        <cdr:cNvPr id="18" name="Cerrar llave 17"/>
        <cdr:cNvSpPr/>
      </cdr:nvSpPr>
      <cdr:spPr>
        <a:xfrm xmlns:a="http://schemas.openxmlformats.org/drawingml/2006/main">
          <a:off x="7404100" y="3703320"/>
          <a:ext cx="223520" cy="805180"/>
        </a:xfrm>
        <a:prstGeom xmlns:a="http://schemas.openxmlformats.org/drawingml/2006/main" prst="righ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0.37023</cdr:x>
      <cdr:y>0.87165</cdr:y>
    </cdr:from>
    <cdr:to>
      <cdr:x>0.59772</cdr:x>
      <cdr:y>0.99577</cdr:y>
    </cdr:to>
    <cdr:sp macro="" textlink="">
      <cdr:nvSpPr>
        <cdr:cNvPr id="19" name="CuadroTexto 18"/>
        <cdr:cNvSpPr txBox="1"/>
      </cdr:nvSpPr>
      <cdr:spPr>
        <a:xfrm xmlns:a="http://schemas.openxmlformats.org/drawingml/2006/main">
          <a:off x="3464374" y="4709160"/>
          <a:ext cx="2128706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200" b="0"/>
            <a:t>Temperatura</a:t>
          </a:r>
        </a:p>
        <a:p xmlns:a="http://schemas.openxmlformats.org/drawingml/2006/main">
          <a:pPr algn="ctr"/>
          <a:r>
            <a:rPr lang="es-ES" sz="1200" b="0"/>
            <a:t> (ºC)</a:t>
          </a:r>
        </a:p>
      </cdr:txBody>
    </cdr:sp>
  </cdr:relSizeAnchor>
  <cdr:relSizeAnchor xmlns:cdr="http://schemas.openxmlformats.org/drawingml/2006/chartDrawing">
    <cdr:from>
      <cdr:x>0.00092</cdr:x>
      <cdr:y>0.35637</cdr:y>
    </cdr:from>
    <cdr:to>
      <cdr:x>0.0682</cdr:x>
      <cdr:y>0.7165</cdr:y>
    </cdr:to>
    <cdr:sp macro="" textlink="">
      <cdr:nvSpPr>
        <cdr:cNvPr id="21" name="CuadroTexto 1"/>
        <cdr:cNvSpPr txBox="1"/>
      </cdr:nvSpPr>
      <cdr:spPr>
        <a:xfrm xmlns:a="http://schemas.openxmlformats.org/drawingml/2006/main" rot="16200000">
          <a:off x="-685800" y="2618740"/>
          <a:ext cx="194564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/>
            <a:t>Tiempo</a:t>
          </a:r>
          <a:r>
            <a:rPr lang="es-ES" sz="1200" baseline="0"/>
            <a:t> conversion completa </a:t>
          </a:r>
          <a:r>
            <a:rPr lang="es-ES" sz="1100" baseline="0"/>
            <a:t>(h)</a:t>
          </a:r>
          <a:endParaRPr lang="es-E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20" workbookViewId="0">
      <selection activeCell="P45" sqref="A30:P45"/>
    </sheetView>
  </sheetViews>
  <sheetFormatPr baseColWidth="10" defaultRowHeight="15" x14ac:dyDescent="0.25"/>
  <sheetData>
    <row r="1" spans="1:15" x14ac:dyDescent="0.25">
      <c r="A1" t="s">
        <v>6</v>
      </c>
      <c r="B1">
        <f>2*0.005</f>
        <v>0.01</v>
      </c>
    </row>
    <row r="2" spans="1:15" x14ac:dyDescent="0.25">
      <c r="A2" t="s">
        <v>7</v>
      </c>
      <c r="B2">
        <v>0.01</v>
      </c>
      <c r="G2" t="s">
        <v>2</v>
      </c>
      <c r="H2">
        <v>0.1</v>
      </c>
      <c r="L2" t="s">
        <v>2</v>
      </c>
      <c r="M2">
        <v>1</v>
      </c>
    </row>
    <row r="3" spans="1:15" x14ac:dyDescent="0.25">
      <c r="C3" t="s">
        <v>0</v>
      </c>
      <c r="D3" t="s">
        <v>3</v>
      </c>
      <c r="E3" t="s">
        <v>4</v>
      </c>
      <c r="H3" t="s">
        <v>0</v>
      </c>
      <c r="I3" t="s">
        <v>3</v>
      </c>
      <c r="J3" t="s">
        <v>4</v>
      </c>
      <c r="M3" t="s">
        <v>0</v>
      </c>
      <c r="N3" t="s">
        <v>1</v>
      </c>
      <c r="O3" t="s">
        <v>4</v>
      </c>
    </row>
    <row r="4" spans="1:15" x14ac:dyDescent="0.25">
      <c r="B4">
        <v>600</v>
      </c>
      <c r="C4">
        <f>B4+273</f>
        <v>873</v>
      </c>
      <c r="D4">
        <f>67200</f>
        <v>67200</v>
      </c>
      <c r="E4">
        <f>D4/3600</f>
        <v>18.666666666666668</v>
      </c>
      <c r="G4">
        <v>600</v>
      </c>
      <c r="H4">
        <f>G4+273</f>
        <v>873</v>
      </c>
      <c r="I4">
        <f>49200</f>
        <v>49200</v>
      </c>
      <c r="J4">
        <f>I4/3600</f>
        <v>13.666666666666666</v>
      </c>
      <c r="L4">
        <v>600</v>
      </c>
      <c r="M4">
        <f>L4+273</f>
        <v>873</v>
      </c>
      <c r="N4">
        <f>42100</f>
        <v>42100</v>
      </c>
      <c r="O4">
        <f>N4/3600</f>
        <v>11.694444444444445</v>
      </c>
    </row>
    <row r="5" spans="1:15" x14ac:dyDescent="0.25">
      <c r="B5">
        <v>650</v>
      </c>
      <c r="C5">
        <f t="shared" ref="C5:C13" si="0">B5+273</f>
        <v>923</v>
      </c>
      <c r="D5">
        <f>55000</f>
        <v>55000</v>
      </c>
      <c r="E5">
        <f t="shared" ref="E5:E13" si="1">D5/3600</f>
        <v>15.277777777777779</v>
      </c>
      <c r="G5">
        <v>650</v>
      </c>
      <c r="H5">
        <f t="shared" ref="H5:H13" si="2">G5+273</f>
        <v>923</v>
      </c>
      <c r="I5">
        <f>37000</f>
        <v>37000</v>
      </c>
      <c r="J5">
        <f t="shared" ref="J5:J13" si="3">I5/3600</f>
        <v>10.277777777777779</v>
      </c>
      <c r="L5">
        <v>650</v>
      </c>
      <c r="M5">
        <f t="shared" ref="M5:M13" si="4">L5+273</f>
        <v>923</v>
      </c>
      <c r="N5">
        <f>29800</f>
        <v>29800</v>
      </c>
      <c r="O5">
        <f t="shared" ref="O5:O13" si="5">N5/3600</f>
        <v>8.2777777777777786</v>
      </c>
    </row>
    <row r="6" spans="1:15" x14ac:dyDescent="0.25">
      <c r="B6">
        <v>700</v>
      </c>
      <c r="C6">
        <f t="shared" si="0"/>
        <v>973</v>
      </c>
      <c r="D6">
        <f>49000</f>
        <v>49000</v>
      </c>
      <c r="E6">
        <f t="shared" si="1"/>
        <v>13.611111111111111</v>
      </c>
      <c r="G6">
        <v>700</v>
      </c>
      <c r="H6">
        <f t="shared" si="2"/>
        <v>973</v>
      </c>
      <c r="I6">
        <f>31200</f>
        <v>31200</v>
      </c>
      <c r="J6">
        <f t="shared" si="3"/>
        <v>8.6666666666666661</v>
      </c>
      <c r="L6">
        <v>700</v>
      </c>
      <c r="M6">
        <f t="shared" si="4"/>
        <v>973</v>
      </c>
      <c r="N6">
        <f>24000</f>
        <v>24000</v>
      </c>
      <c r="O6">
        <f t="shared" si="5"/>
        <v>6.666666666666667</v>
      </c>
    </row>
    <row r="7" spans="1:15" x14ac:dyDescent="0.25">
      <c r="B7">
        <v>750</v>
      </c>
      <c r="C7">
        <f t="shared" si="0"/>
        <v>1023</v>
      </c>
      <c r="D7">
        <f>46000</f>
        <v>46000</v>
      </c>
      <c r="E7">
        <f t="shared" si="1"/>
        <v>12.777777777777779</v>
      </c>
      <c r="G7">
        <v>750</v>
      </c>
      <c r="H7">
        <f t="shared" si="2"/>
        <v>1023</v>
      </c>
      <c r="I7">
        <f>28000</f>
        <v>28000</v>
      </c>
      <c r="J7">
        <f t="shared" si="3"/>
        <v>7.7777777777777777</v>
      </c>
      <c r="L7">
        <v>750</v>
      </c>
      <c r="M7">
        <f t="shared" si="4"/>
        <v>1023</v>
      </c>
      <c r="N7">
        <f>20940</f>
        <v>20940</v>
      </c>
      <c r="O7">
        <f t="shared" si="5"/>
        <v>5.8166666666666664</v>
      </c>
    </row>
    <row r="8" spans="1:15" x14ac:dyDescent="0.25">
      <c r="B8">
        <v>800</v>
      </c>
      <c r="C8">
        <f t="shared" si="0"/>
        <v>1073</v>
      </c>
      <c r="D8" s="2">
        <f>44000</f>
        <v>44000</v>
      </c>
      <c r="E8">
        <f t="shared" si="1"/>
        <v>12.222222222222221</v>
      </c>
      <c r="G8">
        <v>800</v>
      </c>
      <c r="H8">
        <f t="shared" si="2"/>
        <v>1073</v>
      </c>
      <c r="I8">
        <f>26500</f>
        <v>26500</v>
      </c>
      <c r="J8">
        <f t="shared" si="3"/>
        <v>7.3611111111111107</v>
      </c>
      <c r="L8">
        <v>800</v>
      </c>
      <c r="M8">
        <f t="shared" si="4"/>
        <v>1073</v>
      </c>
      <c r="N8">
        <f>19100</f>
        <v>19100</v>
      </c>
      <c r="O8">
        <f t="shared" si="5"/>
        <v>5.3055555555555554</v>
      </c>
    </row>
    <row r="9" spans="1:15" x14ac:dyDescent="0.25">
      <c r="B9">
        <v>850</v>
      </c>
      <c r="C9">
        <f t="shared" si="0"/>
        <v>1123</v>
      </c>
      <c r="D9">
        <f>42800</f>
        <v>42800</v>
      </c>
      <c r="E9">
        <f t="shared" si="1"/>
        <v>11.888888888888889</v>
      </c>
      <c r="G9">
        <v>850</v>
      </c>
      <c r="H9">
        <f t="shared" si="2"/>
        <v>1123</v>
      </c>
      <c r="I9">
        <f>25400</f>
        <v>25400</v>
      </c>
      <c r="J9">
        <f t="shared" si="3"/>
        <v>7.0555555555555554</v>
      </c>
      <c r="L9">
        <v>850</v>
      </c>
      <c r="M9">
        <f t="shared" si="4"/>
        <v>1123</v>
      </c>
      <c r="N9">
        <f>18000</f>
        <v>18000</v>
      </c>
      <c r="O9">
        <f t="shared" si="5"/>
        <v>5</v>
      </c>
    </row>
    <row r="10" spans="1:15" x14ac:dyDescent="0.25">
      <c r="B10">
        <v>900</v>
      </c>
      <c r="C10">
        <f t="shared" si="0"/>
        <v>1173</v>
      </c>
      <c r="D10">
        <f>42000</f>
        <v>42000</v>
      </c>
      <c r="E10">
        <f t="shared" si="1"/>
        <v>11.666666666666666</v>
      </c>
      <c r="G10">
        <v>900</v>
      </c>
      <c r="H10">
        <f t="shared" si="2"/>
        <v>1173</v>
      </c>
      <c r="I10">
        <f>24700</f>
        <v>24700</v>
      </c>
      <c r="J10">
        <f t="shared" si="3"/>
        <v>6.8611111111111107</v>
      </c>
      <c r="L10">
        <v>900</v>
      </c>
      <c r="M10">
        <f t="shared" si="4"/>
        <v>1173</v>
      </c>
      <c r="N10">
        <f>17300</f>
        <v>17300</v>
      </c>
      <c r="O10">
        <f t="shared" si="5"/>
        <v>4.8055555555555554</v>
      </c>
    </row>
    <row r="11" spans="1:15" x14ac:dyDescent="0.25">
      <c r="B11">
        <v>950</v>
      </c>
      <c r="C11">
        <f t="shared" si="0"/>
        <v>1223</v>
      </c>
      <c r="D11">
        <f>41200</f>
        <v>41200</v>
      </c>
      <c r="E11">
        <f t="shared" si="1"/>
        <v>11.444444444444445</v>
      </c>
      <c r="G11">
        <v>950</v>
      </c>
      <c r="H11">
        <f t="shared" si="2"/>
        <v>1223</v>
      </c>
      <c r="I11">
        <f>24200</f>
        <v>24200</v>
      </c>
      <c r="J11">
        <f t="shared" si="3"/>
        <v>6.7222222222222223</v>
      </c>
      <c r="L11">
        <v>950</v>
      </c>
      <c r="M11">
        <f t="shared" si="4"/>
        <v>1223</v>
      </c>
      <c r="N11">
        <f>16700</f>
        <v>16700</v>
      </c>
      <c r="O11">
        <f t="shared" si="5"/>
        <v>4.6388888888888893</v>
      </c>
    </row>
    <row r="12" spans="1:15" x14ac:dyDescent="0.25">
      <c r="B12">
        <v>1000</v>
      </c>
      <c r="C12">
        <f t="shared" si="0"/>
        <v>1273</v>
      </c>
      <c r="D12" s="1">
        <v>40000</v>
      </c>
      <c r="E12">
        <f t="shared" si="1"/>
        <v>11.111111111111111</v>
      </c>
      <c r="G12">
        <v>1000</v>
      </c>
      <c r="H12">
        <f t="shared" si="2"/>
        <v>1273</v>
      </c>
      <c r="I12">
        <f>23800</f>
        <v>23800</v>
      </c>
      <c r="J12">
        <f t="shared" si="3"/>
        <v>6.6111111111111107</v>
      </c>
      <c r="L12">
        <v>1000</v>
      </c>
      <c r="M12">
        <f t="shared" si="4"/>
        <v>1273</v>
      </c>
      <c r="N12">
        <f>16300</f>
        <v>16300</v>
      </c>
      <c r="O12">
        <f t="shared" si="5"/>
        <v>4.5277777777777777</v>
      </c>
    </row>
    <row r="13" spans="1:15" x14ac:dyDescent="0.25">
      <c r="B13">
        <v>1100</v>
      </c>
      <c r="C13">
        <f t="shared" si="0"/>
        <v>1373</v>
      </c>
      <c r="D13">
        <f>39700</f>
        <v>39700</v>
      </c>
      <c r="E13">
        <f t="shared" si="1"/>
        <v>11.027777777777779</v>
      </c>
      <c r="G13">
        <v>1100</v>
      </c>
      <c r="H13">
        <f t="shared" si="2"/>
        <v>1373</v>
      </c>
      <c r="I13">
        <f>23300</f>
        <v>23300</v>
      </c>
      <c r="J13">
        <f t="shared" si="3"/>
        <v>6.4722222222222223</v>
      </c>
      <c r="L13">
        <v>1100</v>
      </c>
      <c r="M13">
        <f t="shared" si="4"/>
        <v>1373</v>
      </c>
      <c r="N13">
        <f>16000</f>
        <v>16000</v>
      </c>
      <c r="O13">
        <f t="shared" si="5"/>
        <v>4.4444444444444446</v>
      </c>
    </row>
    <row r="15" spans="1:15" x14ac:dyDescent="0.25">
      <c r="A15" t="s">
        <v>6</v>
      </c>
      <c r="B15">
        <v>2.5000000000000001E-3</v>
      </c>
      <c r="C15">
        <f>B15/0.001</f>
        <v>2.5</v>
      </c>
    </row>
    <row r="16" spans="1:15" x14ac:dyDescent="0.25">
      <c r="A16" t="s">
        <v>7</v>
      </c>
      <c r="B16">
        <v>0.01</v>
      </c>
      <c r="G16" t="s">
        <v>2</v>
      </c>
      <c r="H16">
        <v>0.1</v>
      </c>
      <c r="L16" t="s">
        <v>2</v>
      </c>
      <c r="M16">
        <v>1</v>
      </c>
    </row>
    <row r="17" spans="1:15" x14ac:dyDescent="0.25">
      <c r="C17" t="s">
        <v>0</v>
      </c>
      <c r="D17" t="s">
        <v>1</v>
      </c>
      <c r="E17" t="s">
        <v>4</v>
      </c>
    </row>
    <row r="18" spans="1:15" x14ac:dyDescent="0.25">
      <c r="B18">
        <v>600</v>
      </c>
      <c r="C18">
        <f>B18+273</f>
        <v>873</v>
      </c>
      <c r="D18">
        <v>9000</v>
      </c>
      <c r="E18">
        <f>D18/3600</f>
        <v>2.5</v>
      </c>
      <c r="H18" t="s">
        <v>0</v>
      </c>
      <c r="I18" t="s">
        <v>1</v>
      </c>
      <c r="J18" t="s">
        <v>4</v>
      </c>
      <c r="M18" t="s">
        <v>0</v>
      </c>
      <c r="N18" t="s">
        <v>1</v>
      </c>
      <c r="O18" t="s">
        <v>4</v>
      </c>
    </row>
    <row r="19" spans="1:15" x14ac:dyDescent="0.25">
      <c r="B19">
        <v>650</v>
      </c>
      <c r="C19">
        <f t="shared" ref="C19:C27" si="6">B19+273</f>
        <v>923</v>
      </c>
      <c r="D19">
        <v>5900</v>
      </c>
      <c r="E19">
        <f t="shared" ref="E19:E27" si="7">D19/3600</f>
        <v>1.6388888888888888</v>
      </c>
      <c r="G19">
        <v>600</v>
      </c>
      <c r="H19">
        <f>G19+273</f>
        <v>873</v>
      </c>
      <c r="I19">
        <v>8137</v>
      </c>
      <c r="J19">
        <f>I19/3600</f>
        <v>2.2602777777777776</v>
      </c>
      <c r="L19">
        <v>600</v>
      </c>
      <c r="M19">
        <f>L19+273</f>
        <v>873</v>
      </c>
      <c r="N19">
        <v>7300</v>
      </c>
      <c r="O19">
        <f>N19/3600</f>
        <v>2.0277777777777777</v>
      </c>
    </row>
    <row r="20" spans="1:15" x14ac:dyDescent="0.25">
      <c r="B20">
        <v>700</v>
      </c>
      <c r="C20">
        <f t="shared" si="6"/>
        <v>973</v>
      </c>
      <c r="D20">
        <v>4400</v>
      </c>
      <c r="E20">
        <f t="shared" si="7"/>
        <v>1.2222222222222223</v>
      </c>
      <c r="G20">
        <v>650</v>
      </c>
      <c r="H20">
        <f t="shared" ref="H20:H28" si="8">G20+273</f>
        <v>923</v>
      </c>
      <c r="I20">
        <v>5147</v>
      </c>
      <c r="J20">
        <f t="shared" ref="J20:J28" si="9">I20/3600</f>
        <v>1.4297222222222221</v>
      </c>
      <c r="L20">
        <v>650</v>
      </c>
      <c r="M20">
        <f t="shared" ref="M20:M28" si="10">L20+273</f>
        <v>923</v>
      </c>
      <c r="N20">
        <v>4301</v>
      </c>
      <c r="O20">
        <f t="shared" ref="O20:O28" si="11">N20/3600</f>
        <v>1.1947222222222222</v>
      </c>
    </row>
    <row r="21" spans="1:15" x14ac:dyDescent="0.25">
      <c r="B21">
        <v>750</v>
      </c>
      <c r="C21">
        <f t="shared" si="6"/>
        <v>1023</v>
      </c>
      <c r="D21">
        <v>3650</v>
      </c>
      <c r="E21">
        <f t="shared" si="7"/>
        <v>1.0138888888888888</v>
      </c>
      <c r="G21">
        <v>700</v>
      </c>
      <c r="H21">
        <f t="shared" si="8"/>
        <v>973</v>
      </c>
      <c r="I21">
        <v>3755</v>
      </c>
      <c r="J21">
        <f t="shared" si="9"/>
        <v>1.0430555555555556</v>
      </c>
      <c r="L21">
        <v>700</v>
      </c>
      <c r="M21">
        <f t="shared" si="10"/>
        <v>973</v>
      </c>
      <c r="N21">
        <v>2961</v>
      </c>
      <c r="O21">
        <f t="shared" si="11"/>
        <v>0.82250000000000001</v>
      </c>
    </row>
    <row r="22" spans="1:15" x14ac:dyDescent="0.25">
      <c r="B22">
        <v>800</v>
      </c>
      <c r="C22">
        <f t="shared" si="6"/>
        <v>1073</v>
      </c>
      <c r="D22">
        <v>3256</v>
      </c>
      <c r="E22">
        <f t="shared" si="7"/>
        <v>0.9044444444444445</v>
      </c>
      <c r="G22">
        <v>750</v>
      </c>
      <c r="H22">
        <f t="shared" si="8"/>
        <v>1023</v>
      </c>
      <c r="I22">
        <v>3054</v>
      </c>
      <c r="J22">
        <f t="shared" si="9"/>
        <v>0.84833333333333338</v>
      </c>
      <c r="L22">
        <v>750</v>
      </c>
      <c r="M22">
        <f t="shared" si="10"/>
        <v>1023</v>
      </c>
      <c r="N22">
        <v>2212</v>
      </c>
      <c r="O22">
        <f t="shared" si="11"/>
        <v>0.61444444444444446</v>
      </c>
    </row>
    <row r="23" spans="1:15" x14ac:dyDescent="0.25">
      <c r="B23">
        <v>850</v>
      </c>
      <c r="C23">
        <f t="shared" si="6"/>
        <v>1123</v>
      </c>
      <c r="D23">
        <v>2900</v>
      </c>
      <c r="E23">
        <f t="shared" si="7"/>
        <v>0.80555555555555558</v>
      </c>
      <c r="G23">
        <v>800</v>
      </c>
      <c r="H23">
        <f t="shared" si="8"/>
        <v>1073</v>
      </c>
      <c r="I23">
        <v>2673</v>
      </c>
      <c r="J23">
        <f t="shared" si="9"/>
        <v>0.74250000000000005</v>
      </c>
      <c r="L23">
        <v>800</v>
      </c>
      <c r="M23">
        <f t="shared" si="10"/>
        <v>1073</v>
      </c>
      <c r="N23">
        <v>1813</v>
      </c>
      <c r="O23">
        <f t="shared" si="11"/>
        <v>0.50361111111111112</v>
      </c>
    </row>
    <row r="24" spans="1:15" x14ac:dyDescent="0.25">
      <c r="B24">
        <v>900</v>
      </c>
      <c r="C24">
        <f t="shared" si="6"/>
        <v>1173</v>
      </c>
      <c r="D24">
        <v>2693</v>
      </c>
      <c r="E24">
        <f t="shared" si="7"/>
        <v>0.74805555555555558</v>
      </c>
      <c r="G24">
        <v>850</v>
      </c>
      <c r="H24">
        <f t="shared" si="8"/>
        <v>1123</v>
      </c>
      <c r="I24">
        <v>2455</v>
      </c>
      <c r="J24">
        <f t="shared" si="9"/>
        <v>0.68194444444444446</v>
      </c>
      <c r="L24">
        <v>850</v>
      </c>
      <c r="M24">
        <f t="shared" si="10"/>
        <v>1123</v>
      </c>
      <c r="N24">
        <v>1611</v>
      </c>
      <c r="O24">
        <f t="shared" si="11"/>
        <v>0.44750000000000001</v>
      </c>
    </row>
    <row r="25" spans="1:15" x14ac:dyDescent="0.25">
      <c r="B25">
        <v>950</v>
      </c>
      <c r="C25">
        <f t="shared" si="6"/>
        <v>1223</v>
      </c>
      <c r="D25">
        <v>2570</v>
      </c>
      <c r="E25">
        <f t="shared" si="7"/>
        <v>0.71388888888888891</v>
      </c>
      <c r="G25">
        <v>900</v>
      </c>
      <c r="H25">
        <f t="shared" si="8"/>
        <v>1173</v>
      </c>
      <c r="I25">
        <v>2313</v>
      </c>
      <c r="J25">
        <f t="shared" si="9"/>
        <v>0.64249999999999996</v>
      </c>
      <c r="L25">
        <v>900</v>
      </c>
      <c r="M25">
        <f t="shared" si="10"/>
        <v>1173</v>
      </c>
      <c r="N25">
        <v>1478</v>
      </c>
      <c r="O25">
        <f t="shared" si="11"/>
        <v>0.41055555555555556</v>
      </c>
    </row>
    <row r="26" spans="1:15" x14ac:dyDescent="0.25">
      <c r="B26">
        <v>1000</v>
      </c>
      <c r="C26">
        <f t="shared" si="6"/>
        <v>1273</v>
      </c>
      <c r="D26">
        <v>2338</v>
      </c>
      <c r="E26">
        <f t="shared" si="7"/>
        <v>0.64944444444444449</v>
      </c>
      <c r="G26">
        <v>950</v>
      </c>
      <c r="H26">
        <f t="shared" si="8"/>
        <v>1223</v>
      </c>
      <c r="I26">
        <v>2234</v>
      </c>
      <c r="J26">
        <f t="shared" si="9"/>
        <v>0.62055555555555553</v>
      </c>
      <c r="L26">
        <v>950</v>
      </c>
      <c r="M26">
        <f t="shared" si="10"/>
        <v>1223</v>
      </c>
      <c r="N26">
        <v>1390</v>
      </c>
      <c r="O26">
        <f t="shared" si="11"/>
        <v>0.38611111111111113</v>
      </c>
    </row>
    <row r="27" spans="1:15" x14ac:dyDescent="0.25">
      <c r="B27">
        <v>1100</v>
      </c>
      <c r="C27">
        <f t="shared" si="6"/>
        <v>1373</v>
      </c>
      <c r="D27">
        <v>2155</v>
      </c>
      <c r="E27">
        <f t="shared" si="7"/>
        <v>0.59861111111111109</v>
      </c>
      <c r="G27">
        <v>1000</v>
      </c>
      <c r="H27">
        <f t="shared" si="8"/>
        <v>1273</v>
      </c>
      <c r="I27">
        <v>2174</v>
      </c>
      <c r="J27">
        <f t="shared" si="9"/>
        <v>0.60388888888888892</v>
      </c>
      <c r="L27">
        <v>1000</v>
      </c>
      <c r="M27">
        <f t="shared" si="10"/>
        <v>1273</v>
      </c>
      <c r="N27">
        <v>1377</v>
      </c>
      <c r="O27">
        <f t="shared" si="11"/>
        <v>0.38250000000000001</v>
      </c>
    </row>
    <row r="28" spans="1:15" x14ac:dyDescent="0.25">
      <c r="G28">
        <v>1100</v>
      </c>
      <c r="H28">
        <f t="shared" si="8"/>
        <v>1373</v>
      </c>
      <c r="I28">
        <v>2100</v>
      </c>
      <c r="J28">
        <f t="shared" si="9"/>
        <v>0.58333333333333337</v>
      </c>
      <c r="L28">
        <v>1100</v>
      </c>
      <c r="M28">
        <f t="shared" si="10"/>
        <v>1373</v>
      </c>
      <c r="N28">
        <v>1252</v>
      </c>
      <c r="O28">
        <f t="shared" si="11"/>
        <v>0.3477777777777778</v>
      </c>
    </row>
    <row r="30" spans="1:15" x14ac:dyDescent="0.25">
      <c r="A30" t="s">
        <v>6</v>
      </c>
      <c r="B30">
        <f>2*0.0025</f>
        <v>5.0000000000000001E-3</v>
      </c>
      <c r="C30">
        <f>B30/0.001</f>
        <v>5</v>
      </c>
    </row>
    <row r="31" spans="1:15" x14ac:dyDescent="0.25">
      <c r="A31" t="s">
        <v>7</v>
      </c>
      <c r="B31">
        <v>0.01</v>
      </c>
      <c r="G31" t="s">
        <v>2</v>
      </c>
      <c r="H31">
        <v>0.1</v>
      </c>
      <c r="L31" t="s">
        <v>2</v>
      </c>
      <c r="M31">
        <v>1</v>
      </c>
    </row>
    <row r="32" spans="1:15" x14ac:dyDescent="0.25">
      <c r="B32" t="s">
        <v>0</v>
      </c>
      <c r="C32" t="s">
        <v>1</v>
      </c>
      <c r="D32" t="s">
        <v>4</v>
      </c>
    </row>
    <row r="33" spans="1:15" x14ac:dyDescent="0.25">
      <c r="A33">
        <v>600</v>
      </c>
      <c r="B33">
        <f>A33+273</f>
        <v>873</v>
      </c>
      <c r="C33">
        <f>24100</f>
        <v>24100</v>
      </c>
      <c r="D33">
        <f>C33/3600</f>
        <v>6.6944444444444446</v>
      </c>
      <c r="H33" t="s">
        <v>0</v>
      </c>
      <c r="I33" t="s">
        <v>1</v>
      </c>
      <c r="J33" t="s">
        <v>4</v>
      </c>
      <c r="M33" t="s">
        <v>0</v>
      </c>
      <c r="N33" t="s">
        <v>1</v>
      </c>
      <c r="O33" t="s">
        <v>4</v>
      </c>
    </row>
    <row r="34" spans="1:15" x14ac:dyDescent="0.25">
      <c r="A34">
        <v>650</v>
      </c>
      <c r="B34">
        <f t="shared" ref="B34:B42" si="12">A34+273</f>
        <v>923</v>
      </c>
      <c r="C34">
        <f>18100</f>
        <v>18100</v>
      </c>
      <c r="D34">
        <f t="shared" ref="D34:D42" si="13">C34/3600</f>
        <v>5.0277777777777777</v>
      </c>
      <c r="G34">
        <v>600</v>
      </c>
      <c r="H34">
        <f>G34+273</f>
        <v>873</v>
      </c>
      <c r="I34">
        <f>19300</f>
        <v>19300</v>
      </c>
      <c r="J34">
        <f>I34/3600</f>
        <v>5.3611111111111107</v>
      </c>
      <c r="L34">
        <v>600</v>
      </c>
      <c r="M34">
        <f>L34+273</f>
        <v>873</v>
      </c>
      <c r="N34">
        <v>16821</v>
      </c>
      <c r="O34">
        <f>N34/3600</f>
        <v>4.6725000000000003</v>
      </c>
    </row>
    <row r="35" spans="1:15" x14ac:dyDescent="0.25">
      <c r="A35">
        <v>700</v>
      </c>
      <c r="B35">
        <f t="shared" si="12"/>
        <v>973</v>
      </c>
      <c r="C35">
        <f>15000</f>
        <v>15000</v>
      </c>
      <c r="D35">
        <f t="shared" si="13"/>
        <v>4.166666666666667</v>
      </c>
      <c r="G35">
        <v>650</v>
      </c>
      <c r="H35">
        <f t="shared" ref="H35:H43" si="14">G35+273</f>
        <v>923</v>
      </c>
      <c r="I35">
        <f>13300</f>
        <v>13300</v>
      </c>
      <c r="J35">
        <f t="shared" ref="J35:J43" si="15">I35/3600</f>
        <v>3.6944444444444446</v>
      </c>
      <c r="L35">
        <v>650</v>
      </c>
      <c r="M35">
        <f t="shared" ref="M35:M43" si="16">L35+273</f>
        <v>923</v>
      </c>
      <c r="N35">
        <v>10787</v>
      </c>
      <c r="O35">
        <f t="shared" ref="O35:O43" si="17">N35/3600</f>
        <v>2.9963888888888888</v>
      </c>
    </row>
    <row r="36" spans="1:15" x14ac:dyDescent="0.25">
      <c r="A36">
        <v>750</v>
      </c>
      <c r="B36">
        <f t="shared" si="12"/>
        <v>1023</v>
      </c>
      <c r="C36">
        <f>13500</f>
        <v>13500</v>
      </c>
      <c r="D36">
        <f t="shared" si="13"/>
        <v>3.75</v>
      </c>
      <c r="G36">
        <v>700</v>
      </c>
      <c r="H36">
        <f t="shared" si="14"/>
        <v>973</v>
      </c>
      <c r="I36">
        <f>10420</f>
        <v>10420</v>
      </c>
      <c r="J36">
        <f t="shared" si="15"/>
        <v>2.8944444444444444</v>
      </c>
      <c r="L36">
        <v>700</v>
      </c>
      <c r="M36">
        <f t="shared" si="16"/>
        <v>973</v>
      </c>
      <c r="N36">
        <v>7954</v>
      </c>
      <c r="O36">
        <f t="shared" si="17"/>
        <v>2.2094444444444443</v>
      </c>
    </row>
    <row r="37" spans="1:15" x14ac:dyDescent="0.25">
      <c r="A37">
        <v>800</v>
      </c>
      <c r="B37">
        <f t="shared" si="12"/>
        <v>1073</v>
      </c>
      <c r="C37">
        <f>12600</f>
        <v>12600</v>
      </c>
      <c r="D37">
        <f t="shared" si="13"/>
        <v>3.5</v>
      </c>
      <c r="G37">
        <v>750</v>
      </c>
      <c r="H37">
        <f t="shared" si="14"/>
        <v>1023</v>
      </c>
      <c r="I37">
        <v>9000</v>
      </c>
      <c r="J37">
        <f t="shared" si="15"/>
        <v>2.5</v>
      </c>
      <c r="L37">
        <v>750</v>
      </c>
      <c r="M37">
        <f t="shared" si="16"/>
        <v>1023</v>
      </c>
      <c r="N37">
        <v>6505</v>
      </c>
      <c r="O37">
        <f t="shared" si="17"/>
        <v>1.8069444444444445</v>
      </c>
    </row>
    <row r="38" spans="1:15" x14ac:dyDescent="0.25">
      <c r="A38">
        <v>850</v>
      </c>
      <c r="B38">
        <f t="shared" si="12"/>
        <v>1123</v>
      </c>
      <c r="C38">
        <f>12000</f>
        <v>12000</v>
      </c>
      <c r="D38">
        <f t="shared" si="13"/>
        <v>3.3333333333333335</v>
      </c>
      <c r="G38">
        <v>800</v>
      </c>
      <c r="H38">
        <f t="shared" si="14"/>
        <v>1073</v>
      </c>
      <c r="I38">
        <v>8241</v>
      </c>
      <c r="J38">
        <f t="shared" si="15"/>
        <v>2.2891666666666666</v>
      </c>
      <c r="L38">
        <v>800</v>
      </c>
      <c r="M38">
        <f t="shared" si="16"/>
        <v>1073</v>
      </c>
      <c r="N38">
        <v>5704</v>
      </c>
      <c r="O38">
        <f t="shared" si="17"/>
        <v>1.5844444444444445</v>
      </c>
    </row>
    <row r="39" spans="1:15" x14ac:dyDescent="0.25">
      <c r="A39">
        <v>900</v>
      </c>
      <c r="B39">
        <f t="shared" si="12"/>
        <v>1173</v>
      </c>
      <c r="C39">
        <f>11600</f>
        <v>11600</v>
      </c>
      <c r="D39">
        <f t="shared" si="13"/>
        <v>3.2222222222222223</v>
      </c>
      <c r="G39">
        <v>850</v>
      </c>
      <c r="H39">
        <f t="shared" si="14"/>
        <v>1123</v>
      </c>
      <c r="I39">
        <v>7777</v>
      </c>
      <c r="J39">
        <f t="shared" si="15"/>
        <v>2.160277777777778</v>
      </c>
      <c r="L39">
        <v>850</v>
      </c>
      <c r="M39">
        <f t="shared" si="16"/>
        <v>1123</v>
      </c>
      <c r="N39">
        <v>5227</v>
      </c>
      <c r="O39">
        <f t="shared" si="17"/>
        <v>1.4519444444444445</v>
      </c>
    </row>
    <row r="40" spans="1:15" x14ac:dyDescent="0.25">
      <c r="A40">
        <v>950</v>
      </c>
      <c r="B40">
        <f t="shared" si="12"/>
        <v>1223</v>
      </c>
      <c r="C40">
        <f>11300</f>
        <v>11300</v>
      </c>
      <c r="D40">
        <f t="shared" si="13"/>
        <v>3.1388888888888888</v>
      </c>
      <c r="G40">
        <v>900</v>
      </c>
      <c r="H40">
        <f t="shared" si="14"/>
        <v>1173</v>
      </c>
      <c r="I40">
        <v>7484</v>
      </c>
      <c r="J40">
        <f t="shared" si="15"/>
        <v>2.0788888888888888</v>
      </c>
      <c r="L40">
        <v>900</v>
      </c>
      <c r="M40">
        <f t="shared" si="16"/>
        <v>1173</v>
      </c>
      <c r="N40">
        <v>4924</v>
      </c>
      <c r="O40">
        <f t="shared" si="17"/>
        <v>1.3677777777777778</v>
      </c>
    </row>
    <row r="41" spans="1:15" x14ac:dyDescent="0.25">
      <c r="A41">
        <v>1000</v>
      </c>
      <c r="B41">
        <f t="shared" si="12"/>
        <v>1273</v>
      </c>
      <c r="C41">
        <f>11000</f>
        <v>11000</v>
      </c>
      <c r="D41">
        <f t="shared" si="13"/>
        <v>3.0555555555555554</v>
      </c>
      <c r="G41">
        <v>950</v>
      </c>
      <c r="H41">
        <f t="shared" si="14"/>
        <v>1223</v>
      </c>
      <c r="I41">
        <v>7288</v>
      </c>
      <c r="J41">
        <f t="shared" si="15"/>
        <v>2.0244444444444443</v>
      </c>
      <c r="L41">
        <v>950</v>
      </c>
      <c r="M41">
        <f t="shared" si="16"/>
        <v>1223</v>
      </c>
      <c r="N41">
        <v>4716</v>
      </c>
      <c r="O41">
        <f t="shared" si="17"/>
        <v>1.31</v>
      </c>
    </row>
    <row r="42" spans="1:15" x14ac:dyDescent="0.25">
      <c r="A42">
        <v>1100</v>
      </c>
      <c r="B42">
        <f t="shared" si="12"/>
        <v>1373</v>
      </c>
      <c r="C42">
        <f>10600</f>
        <v>10600</v>
      </c>
      <c r="D42">
        <f t="shared" si="13"/>
        <v>2.9444444444444446</v>
      </c>
      <c r="G42">
        <v>1000</v>
      </c>
      <c r="H42">
        <f t="shared" si="14"/>
        <v>1273</v>
      </c>
      <c r="I42">
        <v>7148</v>
      </c>
      <c r="J42">
        <f t="shared" si="15"/>
        <v>1.9855555555555555</v>
      </c>
      <c r="L42">
        <v>1000</v>
      </c>
      <c r="M42">
        <f t="shared" si="16"/>
        <v>1273</v>
      </c>
      <c r="N42">
        <v>4567</v>
      </c>
      <c r="O42">
        <f t="shared" si="17"/>
        <v>1.2686111111111111</v>
      </c>
    </row>
    <row r="43" spans="1:15" x14ac:dyDescent="0.25">
      <c r="G43">
        <v>1100</v>
      </c>
      <c r="H43">
        <f t="shared" si="14"/>
        <v>1373</v>
      </c>
      <c r="I43">
        <v>6962</v>
      </c>
      <c r="J43">
        <f t="shared" si="15"/>
        <v>1.933888888888889</v>
      </c>
      <c r="L43">
        <v>1100</v>
      </c>
      <c r="M43">
        <f t="shared" si="16"/>
        <v>1373</v>
      </c>
      <c r="N43">
        <v>4362</v>
      </c>
      <c r="O43">
        <f t="shared" si="17"/>
        <v>1.2116666666666667</v>
      </c>
    </row>
    <row r="46" spans="1:15" x14ac:dyDescent="0.25">
      <c r="A46" s="3" t="s">
        <v>8</v>
      </c>
      <c r="B46" s="3"/>
      <c r="C46" s="3"/>
      <c r="D46" s="3"/>
    </row>
    <row r="48" spans="1:15" x14ac:dyDescent="0.25">
      <c r="A48" t="s">
        <v>5</v>
      </c>
      <c r="B48">
        <v>0.1</v>
      </c>
      <c r="G48" t="s">
        <v>2</v>
      </c>
      <c r="H48">
        <v>0.1</v>
      </c>
      <c r="L48" t="s">
        <v>2</v>
      </c>
      <c r="M48">
        <v>1</v>
      </c>
    </row>
    <row r="49" spans="1:15" x14ac:dyDescent="0.25">
      <c r="A49" t="s">
        <v>2</v>
      </c>
      <c r="B49">
        <v>0.01</v>
      </c>
    </row>
    <row r="50" spans="1:15" x14ac:dyDescent="0.25">
      <c r="C50" t="s">
        <v>0</v>
      </c>
      <c r="D50" t="s">
        <v>1</v>
      </c>
      <c r="E50" t="s">
        <v>4</v>
      </c>
      <c r="H50" t="s">
        <v>0</v>
      </c>
      <c r="I50" t="s">
        <v>1</v>
      </c>
      <c r="J50" t="s">
        <v>4</v>
      </c>
      <c r="M50" t="s">
        <v>0</v>
      </c>
      <c r="N50" t="s">
        <v>1</v>
      </c>
      <c r="O50" t="s">
        <v>4</v>
      </c>
    </row>
    <row r="51" spans="1:15" x14ac:dyDescent="0.25">
      <c r="B51">
        <v>600</v>
      </c>
      <c r="C51">
        <f>B51+273</f>
        <v>873</v>
      </c>
      <c r="D51">
        <f>2770000</f>
        <v>2770000</v>
      </c>
      <c r="E51">
        <f>D51/3600</f>
        <v>769.44444444444446</v>
      </c>
      <c r="G51">
        <v>600</v>
      </c>
      <c r="H51">
        <f>G51+273</f>
        <v>873</v>
      </c>
      <c r="I51">
        <f>2070000</f>
        <v>2070000</v>
      </c>
      <c r="J51">
        <f>I51/3600</f>
        <v>575</v>
      </c>
      <c r="L51">
        <v>600</v>
      </c>
      <c r="M51">
        <f>L51+273</f>
        <v>873</v>
      </c>
      <c r="N51">
        <f>1860000</f>
        <v>1860000</v>
      </c>
      <c r="O51">
        <f>N51/3600</f>
        <v>516.66666666666663</v>
      </c>
    </row>
    <row r="52" spans="1:15" x14ac:dyDescent="0.25">
      <c r="B52">
        <v>650</v>
      </c>
      <c r="C52">
        <f t="shared" ref="C52:C59" si="18">B52+273</f>
        <v>923</v>
      </c>
      <c r="D52">
        <f>2620000</f>
        <v>2620000</v>
      </c>
      <c r="E52">
        <f t="shared" ref="E52:E55" si="19">D52/3600</f>
        <v>727.77777777777783</v>
      </c>
      <c r="G52">
        <v>650</v>
      </c>
      <c r="H52">
        <f t="shared" ref="H52:H59" si="20">G52+273</f>
        <v>923</v>
      </c>
      <c r="I52">
        <f>1910000</f>
        <v>1910000</v>
      </c>
      <c r="J52">
        <f t="shared" ref="J52:J59" si="21">I52/3600</f>
        <v>530.55555555555554</v>
      </c>
      <c r="L52">
        <v>650</v>
      </c>
      <c r="M52">
        <f t="shared" ref="M52:M59" si="22">L52+273</f>
        <v>923</v>
      </c>
      <c r="N52">
        <f>1700000</f>
        <v>1700000</v>
      </c>
      <c r="O52">
        <f t="shared" ref="O52:O59" si="23">N52/3600</f>
        <v>472.22222222222223</v>
      </c>
    </row>
    <row r="53" spans="1:15" x14ac:dyDescent="0.25">
      <c r="B53">
        <v>700</v>
      </c>
      <c r="C53">
        <f t="shared" si="18"/>
        <v>973</v>
      </c>
      <c r="D53">
        <f>2540000</f>
        <v>2540000</v>
      </c>
      <c r="E53">
        <f t="shared" si="19"/>
        <v>705.55555555555554</v>
      </c>
      <c r="G53">
        <v>700</v>
      </c>
      <c r="H53">
        <f t="shared" si="20"/>
        <v>973</v>
      </c>
      <c r="I53">
        <f>1820000</f>
        <v>1820000</v>
      </c>
      <c r="J53">
        <f t="shared" si="21"/>
        <v>505.55555555555554</v>
      </c>
      <c r="L53">
        <v>700</v>
      </c>
      <c r="M53">
        <f t="shared" si="22"/>
        <v>973</v>
      </c>
      <c r="N53">
        <f>1610000</f>
        <v>1610000</v>
      </c>
      <c r="O53">
        <f t="shared" si="23"/>
        <v>447.22222222222223</v>
      </c>
    </row>
    <row r="54" spans="1:15" x14ac:dyDescent="0.25">
      <c r="B54">
        <v>750</v>
      </c>
      <c r="C54">
        <f t="shared" si="18"/>
        <v>1023</v>
      </c>
      <c r="D54">
        <f>2420000</f>
        <v>2420000</v>
      </c>
      <c r="E54">
        <f t="shared" si="19"/>
        <v>672.22222222222217</v>
      </c>
      <c r="G54">
        <v>750</v>
      </c>
      <c r="H54">
        <f t="shared" si="20"/>
        <v>1023</v>
      </c>
      <c r="I54">
        <f>1760000</f>
        <v>1760000</v>
      </c>
      <c r="J54">
        <f t="shared" si="21"/>
        <v>488.88888888888891</v>
      </c>
      <c r="L54">
        <v>750</v>
      </c>
      <c r="M54">
        <f t="shared" si="22"/>
        <v>1023</v>
      </c>
      <c r="N54">
        <f>1550000</f>
        <v>1550000</v>
      </c>
      <c r="O54">
        <f t="shared" si="23"/>
        <v>430.55555555555554</v>
      </c>
    </row>
    <row r="55" spans="1:15" x14ac:dyDescent="0.25">
      <c r="B55">
        <v>800</v>
      </c>
      <c r="C55">
        <f t="shared" si="18"/>
        <v>1073</v>
      </c>
      <c r="D55">
        <f>2415000</f>
        <v>2415000</v>
      </c>
      <c r="E55">
        <f t="shared" si="19"/>
        <v>670.83333333333337</v>
      </c>
      <c r="G55">
        <v>800</v>
      </c>
      <c r="H55">
        <f t="shared" si="20"/>
        <v>1073</v>
      </c>
      <c r="I55">
        <f>1710000</f>
        <v>1710000</v>
      </c>
      <c r="J55">
        <f t="shared" si="21"/>
        <v>475</v>
      </c>
      <c r="L55">
        <v>800</v>
      </c>
      <c r="M55">
        <f t="shared" si="22"/>
        <v>1073</v>
      </c>
      <c r="N55">
        <f>1500000</f>
        <v>1500000</v>
      </c>
      <c r="O55">
        <f t="shared" si="23"/>
        <v>416.66666666666669</v>
      </c>
    </row>
    <row r="56" spans="1:15" x14ac:dyDescent="0.25">
      <c r="B56">
        <v>850</v>
      </c>
      <c r="C56">
        <f t="shared" si="18"/>
        <v>1123</v>
      </c>
      <c r="D56">
        <f>2410000</f>
        <v>2410000</v>
      </c>
      <c r="E56">
        <f>D56/3600</f>
        <v>669.44444444444446</v>
      </c>
      <c r="G56">
        <v>850</v>
      </c>
      <c r="H56">
        <f t="shared" si="20"/>
        <v>1123</v>
      </c>
      <c r="I56">
        <f>1680000</f>
        <v>1680000</v>
      </c>
      <c r="J56">
        <f t="shared" si="21"/>
        <v>466.66666666666669</v>
      </c>
      <c r="L56">
        <v>850</v>
      </c>
      <c r="M56">
        <f t="shared" si="22"/>
        <v>1123</v>
      </c>
      <c r="N56">
        <f>1460000</f>
        <v>1460000</v>
      </c>
      <c r="O56">
        <f t="shared" si="23"/>
        <v>405.55555555555554</v>
      </c>
    </row>
    <row r="57" spans="1:15" x14ac:dyDescent="0.25">
      <c r="B57">
        <v>900</v>
      </c>
      <c r="C57">
        <f t="shared" si="18"/>
        <v>1173</v>
      </c>
      <c r="D57">
        <f>2390000</f>
        <v>2390000</v>
      </c>
      <c r="E57">
        <f>D57/3600</f>
        <v>663.88888888888891</v>
      </c>
      <c r="G57">
        <v>900</v>
      </c>
      <c r="H57">
        <f t="shared" si="20"/>
        <v>1173</v>
      </c>
      <c r="I57">
        <f>1650000</f>
        <v>1650000</v>
      </c>
      <c r="J57">
        <f t="shared" si="21"/>
        <v>458.33333333333331</v>
      </c>
      <c r="L57">
        <v>900</v>
      </c>
      <c r="M57">
        <f t="shared" si="22"/>
        <v>1173</v>
      </c>
      <c r="N57">
        <f>1430000</f>
        <v>1430000</v>
      </c>
      <c r="O57">
        <f t="shared" si="23"/>
        <v>397.22222222222223</v>
      </c>
    </row>
    <row r="58" spans="1:15" x14ac:dyDescent="0.25">
      <c r="B58">
        <v>950</v>
      </c>
      <c r="C58">
        <f t="shared" si="18"/>
        <v>1223</v>
      </c>
      <c r="D58">
        <f>2360000</f>
        <v>2360000</v>
      </c>
      <c r="E58">
        <f>D58/3600</f>
        <v>655.55555555555554</v>
      </c>
      <c r="G58">
        <v>950</v>
      </c>
      <c r="H58">
        <f t="shared" si="20"/>
        <v>1223</v>
      </c>
      <c r="I58">
        <f>1620000</f>
        <v>1620000</v>
      </c>
      <c r="J58">
        <f t="shared" si="21"/>
        <v>450</v>
      </c>
      <c r="L58">
        <v>950</v>
      </c>
      <c r="M58">
        <f t="shared" si="22"/>
        <v>1223</v>
      </c>
      <c r="N58">
        <f>1400000</f>
        <v>1400000</v>
      </c>
      <c r="O58">
        <f t="shared" si="23"/>
        <v>388.88888888888891</v>
      </c>
    </row>
    <row r="59" spans="1:15" x14ac:dyDescent="0.25">
      <c r="B59">
        <v>1000</v>
      </c>
      <c r="C59">
        <f t="shared" si="18"/>
        <v>1273</v>
      </c>
      <c r="D59">
        <f>2340000</f>
        <v>2340000</v>
      </c>
      <c r="E59">
        <f>D59/3600</f>
        <v>650</v>
      </c>
      <c r="G59">
        <v>1000</v>
      </c>
      <c r="H59">
        <f t="shared" si="20"/>
        <v>1273</v>
      </c>
      <c r="I59">
        <f>1595000</f>
        <v>1595000</v>
      </c>
      <c r="J59">
        <f t="shared" si="21"/>
        <v>443.05555555555554</v>
      </c>
      <c r="L59">
        <v>1000</v>
      </c>
      <c r="M59">
        <f t="shared" si="22"/>
        <v>1273</v>
      </c>
      <c r="N59">
        <f>1370000</f>
        <v>1370000</v>
      </c>
      <c r="O59">
        <f t="shared" si="23"/>
        <v>380.55555555555554</v>
      </c>
    </row>
  </sheetData>
  <mergeCells count="1">
    <mergeCell ref="A46:D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4" workbookViewId="0">
      <selection activeCell="D8" sqref="D8:H18"/>
    </sheetView>
  </sheetViews>
  <sheetFormatPr baseColWidth="10" defaultRowHeight="15" x14ac:dyDescent="0.25"/>
  <sheetData>
    <row r="1" spans="1:26" x14ac:dyDescent="0.25">
      <c r="A1" t="s">
        <v>6</v>
      </c>
      <c r="B1">
        <f>2*0.005</f>
        <v>0.01</v>
      </c>
    </row>
    <row r="2" spans="1:26" x14ac:dyDescent="0.25">
      <c r="A2" t="s">
        <v>7</v>
      </c>
      <c r="H2" t="s">
        <v>2</v>
      </c>
    </row>
    <row r="3" spans="1:26" x14ac:dyDescent="0.25">
      <c r="E3" t="s">
        <v>3</v>
      </c>
      <c r="I3" t="s">
        <v>3</v>
      </c>
      <c r="N3" t="s">
        <v>1</v>
      </c>
    </row>
    <row r="4" spans="1:26" x14ac:dyDescent="0.25">
      <c r="E4">
        <f>67200</f>
        <v>67200</v>
      </c>
      <c r="I4">
        <f>49200</f>
        <v>49200</v>
      </c>
      <c r="N4">
        <f>42100</f>
        <v>42100</v>
      </c>
    </row>
    <row r="5" spans="1:26" x14ac:dyDescent="0.25">
      <c r="E5" s="2">
        <f>44000</f>
        <v>44000</v>
      </c>
      <c r="I5">
        <f>26500</f>
        <v>26500</v>
      </c>
      <c r="N5">
        <f>19100</f>
        <v>19100</v>
      </c>
    </row>
    <row r="6" spans="1:26" x14ac:dyDescent="0.25">
      <c r="E6" s="1">
        <v>40000</v>
      </c>
      <c r="I6">
        <f>23800</f>
        <v>23800</v>
      </c>
      <c r="N6">
        <f>16300</f>
        <v>16300</v>
      </c>
    </row>
    <row r="7" spans="1:26" ht="15.75" thickBot="1" x14ac:dyDescent="0.3"/>
    <row r="8" spans="1:26" ht="15.75" thickBot="1" x14ac:dyDescent="0.3">
      <c r="E8" s="19" t="s">
        <v>7</v>
      </c>
      <c r="F8" s="20">
        <v>0.01</v>
      </c>
      <c r="G8" s="20">
        <v>0.1</v>
      </c>
      <c r="H8" s="21">
        <v>1</v>
      </c>
      <c r="L8" t="s">
        <v>6</v>
      </c>
      <c r="M8">
        <v>2.5000000000000001E-3</v>
      </c>
      <c r="N8">
        <f>M8/0.001</f>
        <v>2.5</v>
      </c>
    </row>
    <row r="9" spans="1:26" ht="15.75" thickBot="1" x14ac:dyDescent="0.3">
      <c r="E9" s="4" t="s">
        <v>10</v>
      </c>
      <c r="F9" s="5" t="s">
        <v>4</v>
      </c>
      <c r="G9" s="13" t="s">
        <v>4</v>
      </c>
      <c r="H9" s="6" t="s">
        <v>4</v>
      </c>
      <c r="L9" t="s">
        <v>7</v>
      </c>
      <c r="M9">
        <v>0.01</v>
      </c>
      <c r="R9" t="s">
        <v>2</v>
      </c>
      <c r="S9">
        <v>0.1</v>
      </c>
      <c r="W9" t="s">
        <v>2</v>
      </c>
      <c r="X9">
        <v>1</v>
      </c>
    </row>
    <row r="10" spans="1:26" ht="15.75" thickBot="1" x14ac:dyDescent="0.3">
      <c r="D10" s="27" t="s">
        <v>11</v>
      </c>
      <c r="E10" s="23">
        <v>600</v>
      </c>
      <c r="F10" s="24">
        <f>O11/3600</f>
        <v>2.5</v>
      </c>
      <c r="G10" s="24">
        <f>T12/3600</f>
        <v>2.2602777777777776</v>
      </c>
      <c r="H10" s="22">
        <f>Y12/3600</f>
        <v>2.0277777777777777</v>
      </c>
      <c r="N10" t="s">
        <v>0</v>
      </c>
      <c r="O10" t="s">
        <v>1</v>
      </c>
      <c r="P10" t="s">
        <v>4</v>
      </c>
    </row>
    <row r="11" spans="1:26" x14ac:dyDescent="0.25">
      <c r="D11" s="25">
        <f>M8*10^3</f>
        <v>2.5</v>
      </c>
      <c r="E11" s="11">
        <v>800</v>
      </c>
      <c r="F11" s="14">
        <f>O15/3600</f>
        <v>0.9044444444444445</v>
      </c>
      <c r="G11" s="14">
        <f>T16/3600</f>
        <v>0.74250000000000005</v>
      </c>
      <c r="H11" s="8">
        <f>Z16</f>
        <v>0.50361111111111112</v>
      </c>
      <c r="M11">
        <v>600</v>
      </c>
      <c r="N11">
        <f>M11+273</f>
        <v>873</v>
      </c>
      <c r="O11">
        <v>9000</v>
      </c>
      <c r="S11" t="s">
        <v>0</v>
      </c>
      <c r="T11" t="s">
        <v>1</v>
      </c>
      <c r="U11" t="s">
        <v>4</v>
      </c>
      <c r="X11" t="s">
        <v>0</v>
      </c>
      <c r="Y11" t="s">
        <v>1</v>
      </c>
      <c r="Z11" t="s">
        <v>4</v>
      </c>
    </row>
    <row r="12" spans="1:26" ht="15.75" thickBot="1" x14ac:dyDescent="0.3">
      <c r="D12" s="26"/>
      <c r="E12" s="12">
        <v>1000</v>
      </c>
      <c r="F12" s="15">
        <f>O19/3600</f>
        <v>0.64944444444444449</v>
      </c>
      <c r="G12" s="15">
        <f>T20/3600</f>
        <v>0.60388888888888892</v>
      </c>
      <c r="H12" s="10">
        <f>Z20</f>
        <v>0.38250000000000001</v>
      </c>
      <c r="R12">
        <v>600</v>
      </c>
      <c r="S12">
        <f>R12+273</f>
        <v>873</v>
      </c>
      <c r="T12">
        <v>8137</v>
      </c>
      <c r="W12">
        <v>600</v>
      </c>
      <c r="X12">
        <f>W12+273</f>
        <v>873</v>
      </c>
      <c r="Y12">
        <v>7300</v>
      </c>
    </row>
    <row r="13" spans="1:26" ht="15.75" thickBot="1" x14ac:dyDescent="0.3">
      <c r="D13" s="27" t="s">
        <v>11</v>
      </c>
      <c r="E13" s="23">
        <v>600</v>
      </c>
      <c r="F13" s="24">
        <f>P25</f>
        <v>6.6944444444444446</v>
      </c>
      <c r="G13" s="24">
        <f>V26</f>
        <v>5.3611111111111107</v>
      </c>
      <c r="H13" s="22">
        <f>AA26</f>
        <v>4.6725000000000003</v>
      </c>
      <c r="W13">
        <v>650</v>
      </c>
      <c r="X13">
        <f t="shared" ref="X13:X20" si="0">W13+273</f>
        <v>923</v>
      </c>
      <c r="Y13">
        <v>4301</v>
      </c>
      <c r="Z13">
        <f t="shared" ref="Z13:Z20" si="1">Y13/3600</f>
        <v>1.1947222222222222</v>
      </c>
    </row>
    <row r="14" spans="1:26" x14ac:dyDescent="0.25">
      <c r="D14" s="25">
        <f>N22*10^3</f>
        <v>5</v>
      </c>
      <c r="E14" s="11">
        <v>800</v>
      </c>
      <c r="F14" s="14">
        <f>P29</f>
        <v>3.5</v>
      </c>
      <c r="G14" s="14">
        <f>V30</f>
        <v>2.2891666666666666</v>
      </c>
      <c r="H14" s="8">
        <f>AA30</f>
        <v>1.5844444444444445</v>
      </c>
      <c r="W14">
        <v>700</v>
      </c>
      <c r="X14">
        <f t="shared" si="0"/>
        <v>973</v>
      </c>
      <c r="Y14">
        <v>2961</v>
      </c>
      <c r="Z14">
        <f t="shared" si="1"/>
        <v>0.82250000000000001</v>
      </c>
    </row>
    <row r="15" spans="1:26" ht="15.75" thickBot="1" x14ac:dyDescent="0.3">
      <c r="D15" s="26"/>
      <c r="E15" s="12">
        <v>1000</v>
      </c>
      <c r="F15" s="15">
        <f>P33</f>
        <v>3.0555555555555554</v>
      </c>
      <c r="G15" s="15">
        <f>V34</f>
        <v>1.9855555555555555</v>
      </c>
      <c r="H15" s="10">
        <f>AA34</f>
        <v>1.2686111111111111</v>
      </c>
      <c r="M15">
        <v>800</v>
      </c>
      <c r="N15">
        <f t="shared" ref="N12:N20" si="2">M15+273</f>
        <v>1073</v>
      </c>
      <c r="O15">
        <v>3256</v>
      </c>
      <c r="W15">
        <v>750</v>
      </c>
      <c r="X15">
        <f t="shared" si="0"/>
        <v>1023</v>
      </c>
      <c r="Y15">
        <v>2212</v>
      </c>
      <c r="Z15">
        <f t="shared" si="1"/>
        <v>0.61444444444444446</v>
      </c>
    </row>
    <row r="16" spans="1:26" ht="15.75" thickBot="1" x14ac:dyDescent="0.3">
      <c r="D16" s="27" t="s">
        <v>9</v>
      </c>
      <c r="E16" s="11">
        <v>600</v>
      </c>
      <c r="F16" s="14">
        <f>E4/3600</f>
        <v>18.666666666666668</v>
      </c>
      <c r="G16" s="7">
        <f>I4/3600</f>
        <v>13.666666666666666</v>
      </c>
      <c r="H16" s="16">
        <f>N4/3600</f>
        <v>11.694444444444445</v>
      </c>
      <c r="R16">
        <v>800</v>
      </c>
      <c r="S16">
        <f t="shared" ref="S13:S20" si="3">R16+273</f>
        <v>1073</v>
      </c>
      <c r="T16">
        <v>2673</v>
      </c>
      <c r="W16">
        <v>800</v>
      </c>
      <c r="X16">
        <f t="shared" si="0"/>
        <v>1073</v>
      </c>
      <c r="Y16">
        <v>1813</v>
      </c>
      <c r="Z16">
        <f t="shared" si="1"/>
        <v>0.50361111111111112</v>
      </c>
    </row>
    <row r="17" spans="4:27" x14ac:dyDescent="0.25">
      <c r="D17" s="25">
        <f>0.01*10^3</f>
        <v>10</v>
      </c>
      <c r="E17" s="11">
        <v>800</v>
      </c>
      <c r="F17" s="14">
        <f>E5/3600</f>
        <v>12.222222222222221</v>
      </c>
      <c r="G17" s="7">
        <f>I5/3600</f>
        <v>7.3611111111111107</v>
      </c>
      <c r="H17" s="17">
        <f>N5/3600</f>
        <v>5.3055555555555554</v>
      </c>
      <c r="W17">
        <v>850</v>
      </c>
      <c r="X17">
        <f t="shared" si="0"/>
        <v>1123</v>
      </c>
      <c r="Y17">
        <v>1611</v>
      </c>
      <c r="Z17">
        <f t="shared" si="1"/>
        <v>0.44750000000000001</v>
      </c>
    </row>
    <row r="18" spans="4:27" ht="15.75" thickBot="1" x14ac:dyDescent="0.3">
      <c r="D18" s="26"/>
      <c r="E18" s="12">
        <v>1000</v>
      </c>
      <c r="F18" s="15">
        <f>E6/3600</f>
        <v>11.111111111111111</v>
      </c>
      <c r="G18" s="9">
        <f>I6/3600</f>
        <v>6.6111111111111107</v>
      </c>
      <c r="H18" s="18">
        <f>N6/3600</f>
        <v>4.5277777777777777</v>
      </c>
      <c r="W18">
        <v>900</v>
      </c>
      <c r="X18">
        <f t="shared" si="0"/>
        <v>1173</v>
      </c>
      <c r="Y18">
        <v>1478</v>
      </c>
      <c r="Z18">
        <f t="shared" si="1"/>
        <v>0.41055555555555556</v>
      </c>
    </row>
    <row r="19" spans="4:27" x14ac:dyDescent="0.25">
      <c r="M19">
        <v>1000</v>
      </c>
      <c r="N19">
        <f t="shared" si="2"/>
        <v>1273</v>
      </c>
      <c r="O19">
        <v>2338</v>
      </c>
      <c r="W19">
        <v>950</v>
      </c>
      <c r="X19">
        <f t="shared" si="0"/>
        <v>1223</v>
      </c>
      <c r="Y19">
        <v>1390</v>
      </c>
      <c r="Z19">
        <f t="shared" si="1"/>
        <v>0.38611111111111113</v>
      </c>
    </row>
    <row r="20" spans="4:27" x14ac:dyDescent="0.25">
      <c r="R20">
        <v>1000</v>
      </c>
      <c r="S20">
        <f t="shared" si="3"/>
        <v>1273</v>
      </c>
      <c r="T20">
        <v>2174</v>
      </c>
      <c r="W20">
        <v>1000</v>
      </c>
      <c r="X20">
        <f t="shared" si="0"/>
        <v>1273</v>
      </c>
      <c r="Y20">
        <v>1377</v>
      </c>
      <c r="Z20">
        <f t="shared" si="1"/>
        <v>0.38250000000000001</v>
      </c>
    </row>
    <row r="22" spans="4:27" x14ac:dyDescent="0.25">
      <c r="M22" t="s">
        <v>6</v>
      </c>
      <c r="N22">
        <f>2*0.0025</f>
        <v>5.0000000000000001E-3</v>
      </c>
      <c r="O22">
        <f>N22/0.001</f>
        <v>5</v>
      </c>
    </row>
    <row r="23" spans="4:27" x14ac:dyDescent="0.25">
      <c r="M23" t="s">
        <v>7</v>
      </c>
      <c r="N23">
        <v>0.01</v>
      </c>
      <c r="S23" t="s">
        <v>2</v>
      </c>
      <c r="T23">
        <v>0.1</v>
      </c>
      <c r="X23" t="s">
        <v>2</v>
      </c>
      <c r="Y23">
        <v>1</v>
      </c>
    </row>
    <row r="24" spans="4:27" x14ac:dyDescent="0.25">
      <c r="N24" t="s">
        <v>0</v>
      </c>
      <c r="O24" t="s">
        <v>1</v>
      </c>
      <c r="P24" t="s">
        <v>4</v>
      </c>
    </row>
    <row r="25" spans="4:27" x14ac:dyDescent="0.25">
      <c r="M25">
        <v>600</v>
      </c>
      <c r="N25">
        <f>M25+273</f>
        <v>873</v>
      </c>
      <c r="O25">
        <f>24100</f>
        <v>24100</v>
      </c>
      <c r="P25">
        <f>O25/3600</f>
        <v>6.6944444444444446</v>
      </c>
      <c r="T25" t="s">
        <v>0</v>
      </c>
      <c r="U25" t="s">
        <v>1</v>
      </c>
      <c r="V25" t="s">
        <v>4</v>
      </c>
      <c r="Y25" t="s">
        <v>0</v>
      </c>
      <c r="Z25" t="s">
        <v>1</v>
      </c>
      <c r="AA25" t="s">
        <v>4</v>
      </c>
    </row>
    <row r="26" spans="4:27" x14ac:dyDescent="0.25">
      <c r="M26">
        <v>650</v>
      </c>
      <c r="N26">
        <f t="shared" ref="N26:N34" si="4">M26+273</f>
        <v>923</v>
      </c>
      <c r="O26">
        <f>18100</f>
        <v>18100</v>
      </c>
      <c r="P26">
        <f t="shared" ref="P26:P34" si="5">O26/3600</f>
        <v>5.0277777777777777</v>
      </c>
      <c r="S26">
        <v>600</v>
      </c>
      <c r="T26">
        <f>S26+273</f>
        <v>873</v>
      </c>
      <c r="U26">
        <f>19300</f>
        <v>19300</v>
      </c>
      <c r="V26">
        <f>U26/3600</f>
        <v>5.3611111111111107</v>
      </c>
      <c r="X26">
        <v>600</v>
      </c>
      <c r="Y26">
        <f>X26+273</f>
        <v>873</v>
      </c>
      <c r="Z26">
        <v>16821</v>
      </c>
      <c r="AA26">
        <f>Z26/3600</f>
        <v>4.6725000000000003</v>
      </c>
    </row>
    <row r="27" spans="4:27" x14ac:dyDescent="0.25">
      <c r="M27">
        <v>700</v>
      </c>
      <c r="N27">
        <f t="shared" si="4"/>
        <v>973</v>
      </c>
      <c r="O27">
        <f>15000</f>
        <v>15000</v>
      </c>
      <c r="P27">
        <f t="shared" si="5"/>
        <v>4.166666666666667</v>
      </c>
      <c r="S27">
        <v>650</v>
      </c>
      <c r="T27">
        <f t="shared" ref="T27:T35" si="6">S27+273</f>
        <v>923</v>
      </c>
      <c r="U27">
        <f>13300</f>
        <v>13300</v>
      </c>
      <c r="V27">
        <f t="shared" ref="V27:V35" si="7">U27/3600</f>
        <v>3.6944444444444446</v>
      </c>
      <c r="X27">
        <v>650</v>
      </c>
      <c r="Y27">
        <f t="shared" ref="Y27:Y35" si="8">X27+273</f>
        <v>923</v>
      </c>
      <c r="Z27">
        <v>10787</v>
      </c>
      <c r="AA27">
        <f t="shared" ref="AA27:AA35" si="9">Z27/3600</f>
        <v>2.9963888888888888</v>
      </c>
    </row>
    <row r="28" spans="4:27" x14ac:dyDescent="0.25">
      <c r="M28">
        <v>750</v>
      </c>
      <c r="N28">
        <f t="shared" si="4"/>
        <v>1023</v>
      </c>
      <c r="O28">
        <f>13500</f>
        <v>13500</v>
      </c>
      <c r="P28">
        <f t="shared" si="5"/>
        <v>3.75</v>
      </c>
      <c r="S28">
        <v>700</v>
      </c>
      <c r="T28">
        <f t="shared" si="6"/>
        <v>973</v>
      </c>
      <c r="U28">
        <f>10420</f>
        <v>10420</v>
      </c>
      <c r="V28">
        <f t="shared" si="7"/>
        <v>2.8944444444444444</v>
      </c>
      <c r="X28">
        <v>700</v>
      </c>
      <c r="Y28">
        <f t="shared" si="8"/>
        <v>973</v>
      </c>
      <c r="Z28">
        <v>7954</v>
      </c>
      <c r="AA28">
        <f t="shared" si="9"/>
        <v>2.2094444444444443</v>
      </c>
    </row>
    <row r="29" spans="4:27" x14ac:dyDescent="0.25">
      <c r="M29">
        <v>800</v>
      </c>
      <c r="N29">
        <f t="shared" si="4"/>
        <v>1073</v>
      </c>
      <c r="O29">
        <f>12600</f>
        <v>12600</v>
      </c>
      <c r="P29">
        <f t="shared" si="5"/>
        <v>3.5</v>
      </c>
      <c r="S29">
        <v>750</v>
      </c>
      <c r="T29">
        <f t="shared" si="6"/>
        <v>1023</v>
      </c>
      <c r="U29">
        <v>9000</v>
      </c>
      <c r="V29">
        <f t="shared" si="7"/>
        <v>2.5</v>
      </c>
      <c r="X29">
        <v>750</v>
      </c>
      <c r="Y29">
        <f t="shared" si="8"/>
        <v>1023</v>
      </c>
      <c r="Z29">
        <v>6505</v>
      </c>
      <c r="AA29">
        <f t="shared" si="9"/>
        <v>1.8069444444444445</v>
      </c>
    </row>
    <row r="30" spans="4:27" x14ac:dyDescent="0.25">
      <c r="M30">
        <v>850</v>
      </c>
      <c r="N30">
        <f t="shared" si="4"/>
        <v>1123</v>
      </c>
      <c r="O30">
        <f>12000</f>
        <v>12000</v>
      </c>
      <c r="P30">
        <f t="shared" si="5"/>
        <v>3.3333333333333335</v>
      </c>
      <c r="S30">
        <v>800</v>
      </c>
      <c r="T30">
        <f t="shared" si="6"/>
        <v>1073</v>
      </c>
      <c r="U30">
        <v>8241</v>
      </c>
      <c r="V30">
        <f t="shared" si="7"/>
        <v>2.2891666666666666</v>
      </c>
      <c r="X30">
        <v>800</v>
      </c>
      <c r="Y30">
        <f t="shared" si="8"/>
        <v>1073</v>
      </c>
      <c r="Z30">
        <v>5704</v>
      </c>
      <c r="AA30">
        <f t="shared" si="9"/>
        <v>1.5844444444444445</v>
      </c>
    </row>
    <row r="31" spans="4:27" x14ac:dyDescent="0.25">
      <c r="M31">
        <v>900</v>
      </c>
      <c r="N31">
        <f t="shared" si="4"/>
        <v>1173</v>
      </c>
      <c r="O31">
        <f>11600</f>
        <v>11600</v>
      </c>
      <c r="P31">
        <f t="shared" si="5"/>
        <v>3.2222222222222223</v>
      </c>
      <c r="S31">
        <v>850</v>
      </c>
      <c r="T31">
        <f t="shared" si="6"/>
        <v>1123</v>
      </c>
      <c r="U31">
        <v>7777</v>
      </c>
      <c r="V31">
        <f t="shared" si="7"/>
        <v>2.160277777777778</v>
      </c>
      <c r="X31">
        <v>850</v>
      </c>
      <c r="Y31">
        <f t="shared" si="8"/>
        <v>1123</v>
      </c>
      <c r="Z31">
        <v>5227</v>
      </c>
      <c r="AA31">
        <f t="shared" si="9"/>
        <v>1.4519444444444445</v>
      </c>
    </row>
    <row r="32" spans="4:27" x14ac:dyDescent="0.25">
      <c r="M32">
        <v>950</v>
      </c>
      <c r="N32">
        <f t="shared" si="4"/>
        <v>1223</v>
      </c>
      <c r="O32">
        <f>11300</f>
        <v>11300</v>
      </c>
      <c r="P32">
        <f t="shared" si="5"/>
        <v>3.1388888888888888</v>
      </c>
      <c r="S32">
        <v>900</v>
      </c>
      <c r="T32">
        <f t="shared" si="6"/>
        <v>1173</v>
      </c>
      <c r="U32">
        <v>7484</v>
      </c>
      <c r="V32">
        <f t="shared" si="7"/>
        <v>2.0788888888888888</v>
      </c>
      <c r="X32">
        <v>900</v>
      </c>
      <c r="Y32">
        <f t="shared" si="8"/>
        <v>1173</v>
      </c>
      <c r="Z32">
        <v>4924</v>
      </c>
      <c r="AA32">
        <f t="shared" si="9"/>
        <v>1.3677777777777778</v>
      </c>
    </row>
    <row r="33" spans="13:27" x14ac:dyDescent="0.25">
      <c r="M33">
        <v>1000</v>
      </c>
      <c r="N33">
        <f t="shared" si="4"/>
        <v>1273</v>
      </c>
      <c r="O33">
        <f>11000</f>
        <v>11000</v>
      </c>
      <c r="P33">
        <f t="shared" si="5"/>
        <v>3.0555555555555554</v>
      </c>
      <c r="S33">
        <v>950</v>
      </c>
      <c r="T33">
        <f t="shared" si="6"/>
        <v>1223</v>
      </c>
      <c r="U33">
        <v>7288</v>
      </c>
      <c r="V33">
        <f t="shared" si="7"/>
        <v>2.0244444444444443</v>
      </c>
      <c r="X33">
        <v>950</v>
      </c>
      <c r="Y33">
        <f t="shared" si="8"/>
        <v>1223</v>
      </c>
      <c r="Z33">
        <v>4716</v>
      </c>
      <c r="AA33">
        <f t="shared" si="9"/>
        <v>1.31</v>
      </c>
    </row>
    <row r="34" spans="13:27" x14ac:dyDescent="0.25">
      <c r="M34">
        <v>1100</v>
      </c>
      <c r="N34">
        <f t="shared" si="4"/>
        <v>1373</v>
      </c>
      <c r="O34">
        <f>10600</f>
        <v>10600</v>
      </c>
      <c r="P34">
        <f t="shared" si="5"/>
        <v>2.9444444444444446</v>
      </c>
      <c r="S34">
        <v>1000</v>
      </c>
      <c r="T34">
        <f t="shared" si="6"/>
        <v>1273</v>
      </c>
      <c r="U34">
        <v>7148</v>
      </c>
      <c r="V34">
        <f t="shared" si="7"/>
        <v>1.9855555555555555</v>
      </c>
      <c r="X34">
        <v>1000</v>
      </c>
      <c r="Y34">
        <f t="shared" si="8"/>
        <v>1273</v>
      </c>
      <c r="Z34">
        <v>4567</v>
      </c>
      <c r="AA34">
        <f t="shared" si="9"/>
        <v>1.2686111111111111</v>
      </c>
    </row>
    <row r="35" spans="13:27" x14ac:dyDescent="0.25">
      <c r="S35">
        <v>1100</v>
      </c>
      <c r="T35">
        <f t="shared" si="6"/>
        <v>1373</v>
      </c>
      <c r="U35">
        <v>6962</v>
      </c>
      <c r="V35">
        <f t="shared" si="7"/>
        <v>1.933888888888889</v>
      </c>
      <c r="X35">
        <v>1100</v>
      </c>
      <c r="Y35">
        <f t="shared" si="8"/>
        <v>1373</v>
      </c>
      <c r="Z35">
        <v>4362</v>
      </c>
      <c r="AA35">
        <f t="shared" si="9"/>
        <v>1.2116666666666667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Gráfica</vt:lpstr>
      <vt:lpstr>Tabla distintos 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carrefour</cp:lastModifiedBy>
  <dcterms:created xsi:type="dcterms:W3CDTF">2016-03-16T18:10:28Z</dcterms:created>
  <dcterms:modified xsi:type="dcterms:W3CDTF">2016-03-19T12:01:04Z</dcterms:modified>
</cp:coreProperties>
</file>