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án Cano\Desktop\TFG\Códigos\Codigo_Bien\"/>
    </mc:Choice>
  </mc:AlternateContent>
  <xr:revisionPtr revIDLastSave="0" documentId="13_ncr:1_{1F420FE2-45A3-402B-9773-AE5BD00D0E84}" xr6:coauthVersionLast="36" xr6:coauthVersionMax="36" xr10:uidLastSave="{00000000-0000-0000-0000-000000000000}"/>
  <bookViews>
    <workbookView xWindow="0" yWindow="0" windowWidth="7344" windowHeight="5460" xr2:uid="{C7117B00-8326-40EF-88A2-86FC8D12E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D78" i="1"/>
  <c r="D77" i="1"/>
  <c r="D76" i="1"/>
  <c r="B73" i="1" l="1"/>
  <c r="B72" i="1"/>
  <c r="B71" i="1"/>
  <c r="B70" i="1"/>
  <c r="B69" i="1"/>
  <c r="B68" i="1"/>
  <c r="B67" i="1"/>
  <c r="B66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50" i="1"/>
  <c r="M13" i="1" l="1"/>
  <c r="M12" i="1"/>
  <c r="L13" i="1"/>
  <c r="L12" i="1"/>
  <c r="M11" i="1"/>
  <c r="M10" i="1"/>
  <c r="O8" i="1"/>
  <c r="O7" i="1"/>
  <c r="O6" i="1"/>
  <c r="E8" i="1"/>
  <c r="E9" i="1"/>
  <c r="E10" i="1"/>
  <c r="E11" i="1"/>
  <c r="E12" i="1"/>
  <c r="E13" i="1"/>
  <c r="E7" i="1"/>
  <c r="E6" i="1"/>
  <c r="M9" i="1"/>
  <c r="M7" i="1"/>
  <c r="M6" i="1"/>
  <c r="J23" i="1" l="1"/>
  <c r="M64" i="1"/>
  <c r="C6" i="1" s="1"/>
  <c r="J61" i="1"/>
  <c r="C8" i="1" s="1"/>
  <c r="J51" i="1"/>
  <c r="J53" i="1" s="1"/>
  <c r="C9" i="1" s="1"/>
  <c r="C10" i="1"/>
  <c r="J45" i="1"/>
  <c r="J42" i="1"/>
  <c r="J39" i="1"/>
  <c r="C12" i="1" s="1"/>
  <c r="J33" i="1"/>
  <c r="C11" i="1" s="1"/>
  <c r="J27" i="1"/>
  <c r="C7" i="1" s="1"/>
  <c r="J22" i="1"/>
  <c r="J21" i="1"/>
  <c r="J24" i="1" l="1"/>
  <c r="C13" i="1" s="1"/>
  <c r="B14" i="1"/>
  <c r="D14" i="1" s="1"/>
  <c r="J8" i="1" s="1"/>
  <c r="D45" i="1" l="1"/>
  <c r="D46" i="1"/>
  <c r="D47" i="1"/>
  <c r="B15" i="1"/>
  <c r="B10" i="1"/>
  <c r="B11" i="1"/>
  <c r="B12" i="1"/>
  <c r="B13" i="1"/>
  <c r="B7" i="1"/>
  <c r="B8" i="1"/>
  <c r="B9" i="1"/>
  <c r="B6" i="1"/>
  <c r="D11" i="1" l="1"/>
  <c r="D10" i="1"/>
  <c r="D12" i="1"/>
  <c r="D15" i="1"/>
  <c r="J7" i="1" s="1"/>
  <c r="D21" i="1"/>
  <c r="D20" i="1"/>
  <c r="D29" i="1"/>
  <c r="D30" i="1"/>
  <c r="D31" i="1"/>
  <c r="D32" i="1"/>
  <c r="D33" i="1"/>
  <c r="D34" i="1"/>
  <c r="D35" i="1"/>
  <c r="D36" i="1"/>
  <c r="D37" i="1"/>
  <c r="D38" i="1"/>
  <c r="D39" i="1"/>
  <c r="D28" i="1"/>
  <c r="D25" i="1"/>
  <c r="D26" i="1"/>
  <c r="D27" i="1"/>
  <c r="D24" i="1"/>
  <c r="D6" i="1"/>
  <c r="D13" i="1"/>
  <c r="D8" i="1"/>
  <c r="D9" i="1"/>
  <c r="D7" i="1"/>
  <c r="M8" i="1" l="1"/>
  <c r="J9" i="1"/>
  <c r="J10" i="1"/>
  <c r="H6" i="1"/>
  <c r="J6" i="1"/>
  <c r="K6" i="1" l="1"/>
  <c r="K9" i="1"/>
  <c r="K10" i="1"/>
  <c r="K11" i="1"/>
  <c r="K7" i="1"/>
  <c r="K8" i="1"/>
</calcChain>
</file>

<file path=xl/sharedStrings.xml><?xml version="1.0" encoding="utf-8"?>
<sst xmlns="http://schemas.openxmlformats.org/spreadsheetml/2006/main" count="169" uniqueCount="135">
  <si>
    <t>CONCEPTO</t>
  </si>
  <si>
    <t>COSTE POR UNIDAD</t>
  </si>
  <si>
    <t>TOTAL</t>
  </si>
  <si>
    <t>TERRENO</t>
  </si>
  <si>
    <t>COSTE POR UNIDAD [EURO/M^2]</t>
  </si>
  <si>
    <t>PINTURA BLANCA EPOXI</t>
  </si>
  <si>
    <t>PINTURA AMARILLA EPOXI</t>
  </si>
  <si>
    <t>CONCEPTO INDIVIDUAL</t>
  </si>
  <si>
    <t>UNIDADES</t>
  </si>
  <si>
    <t>TOTAL [EURO]</t>
  </si>
  <si>
    <t>Pintura Parking</t>
  </si>
  <si>
    <t>m^2</t>
  </si>
  <si>
    <t>Eje de rodaje</t>
  </si>
  <si>
    <t>Luces</t>
  </si>
  <si>
    <t>Edificaciones</t>
  </si>
  <si>
    <t>Terreno</t>
  </si>
  <si>
    <t>Pavimento</t>
  </si>
  <si>
    <t>EDIFICACIÓN</t>
  </si>
  <si>
    <t>Parque de bomberos</t>
  </si>
  <si>
    <t>Tanque de combustible</t>
  </si>
  <si>
    <t>EQUIPAMIENTO</t>
  </si>
  <si>
    <t>Equipamiento</t>
  </si>
  <si>
    <t>Espuma de eficacia de nivel B</t>
  </si>
  <si>
    <t>Productos químicos en polvo</t>
  </si>
  <si>
    <t>Hidrocarburos halogenados</t>
  </si>
  <si>
    <t>CO2</t>
  </si>
  <si>
    <t>Llave de tuerca regulable</t>
  </si>
  <si>
    <t>UNIDADES [L, kg o -]</t>
  </si>
  <si>
    <t>Hacha de salvamento</t>
  </si>
  <si>
    <t>Herramienta para cortar pernos</t>
  </si>
  <si>
    <t>Palanca de pie de cabra</t>
  </si>
  <si>
    <t>Gancho</t>
  </si>
  <si>
    <t>Sierra</t>
  </si>
  <si>
    <t>Manta resistente al fuego</t>
  </si>
  <si>
    <t>Cuerdas salvavidas</t>
  </si>
  <si>
    <t>Alicate lateral</t>
  </si>
  <si>
    <t>Juego de destornilladores</t>
  </si>
  <si>
    <t>Cuchillo para cables</t>
  </si>
  <si>
    <t>Par de guantes</t>
  </si>
  <si>
    <t>LUCES</t>
  </si>
  <si>
    <t>UNIDADES [-]</t>
  </si>
  <si>
    <t>COSTE POR UNIDAD [EURO/M2]</t>
  </si>
  <si>
    <t>PAVIMENTACIÓN</t>
  </si>
  <si>
    <t>Grupos</t>
  </si>
  <si>
    <t>Pinturas</t>
  </si>
  <si>
    <t>Total</t>
  </si>
  <si>
    <t>Total Percentual</t>
  </si>
  <si>
    <t>Subgrupos</t>
  </si>
  <si>
    <t>Total del subgrupo</t>
  </si>
  <si>
    <t>Pintura blanca</t>
  </si>
  <si>
    <t>Pintura amarilla</t>
  </si>
  <si>
    <t>Total percentual subgrupo</t>
  </si>
  <si>
    <t>Se\~nal de puesto</t>
  </si>
  <si>
    <t>Se\~nal de punto de toma de contacto</t>
  </si>
  <si>
    <t>Se\~nal Identificaci\'on del Helipuerto</t>
  </si>
  <si>
    <t>Se\~nal Gu\'ia de alineaci\'on</t>
  </si>
  <si>
    <t>Se\~nal de per\'imetro de la FATO</t>
  </si>
  <si>
    <t>Se\~nal de l\'inea de alineaci\'on</t>
  </si>
  <si>
    <t>Pavimentaci\'on</t>
  </si>
  <si>
    <t>LICENCIAS</t>
  </si>
  <si>
    <t>SolidWorks</t>
  </si>
  <si>
    <t>Matlab</t>
  </si>
  <si>
    <t>Overleaf</t>
  </si>
  <si>
    <t>Agentes extintores</t>
  </si>
  <si>
    <t>Equipo de salvamento</t>
  </si>
  <si>
    <t>RODAJE</t>
  </si>
  <si>
    <t>Superficie total</t>
  </si>
  <si>
    <t>Linea recta vertical</t>
  </si>
  <si>
    <t>Ancho</t>
  </si>
  <si>
    <t>Linea recta horizontal</t>
  </si>
  <si>
    <t>Radio interior</t>
  </si>
  <si>
    <t>Radio exterior</t>
  </si>
  <si>
    <t>S_RV</t>
  </si>
  <si>
    <t>Numero de rodajes</t>
  </si>
  <si>
    <t>S_RH</t>
  </si>
  <si>
    <t>S_curvas</t>
  </si>
  <si>
    <t>SEÑAL DE IDENTIFICACIÓN DEL HELIPUERTO</t>
  </si>
  <si>
    <t>PUESTO</t>
  </si>
  <si>
    <t>Numero de puestos</t>
  </si>
  <si>
    <t>TOMA DE CONTACTO</t>
  </si>
  <si>
    <t>LÍNEA DE ALINEACIÓN</t>
  </si>
  <si>
    <t>Línea recta</t>
  </si>
  <si>
    <t>Grosor</t>
  </si>
  <si>
    <t>Número de puestos</t>
  </si>
  <si>
    <t>PERÍMETRO DE LA FATO</t>
  </si>
  <si>
    <t>Longitud</t>
  </si>
  <si>
    <t>Anchura</t>
  </si>
  <si>
    <t>Número</t>
  </si>
  <si>
    <t>Longitud_2</t>
  </si>
  <si>
    <t>Numero_2</t>
  </si>
  <si>
    <t>GUÍA DE ALINEACIÓN</t>
  </si>
  <si>
    <t>Base</t>
  </si>
  <si>
    <t>Altura</t>
  </si>
  <si>
    <t>Número de flechas</t>
  </si>
  <si>
    <t>PARKING</t>
  </si>
  <si>
    <t>Longitud_1</t>
  </si>
  <si>
    <t>Ancho_1</t>
  </si>
  <si>
    <t>Ancho_2</t>
  </si>
  <si>
    <t>Numero</t>
  </si>
  <si>
    <t>L_continua</t>
  </si>
  <si>
    <t>Radio_continua_interior</t>
  </si>
  <si>
    <t>Radio_continua_exterior</t>
  </si>
  <si>
    <t>SUPERFICIES</t>
  </si>
  <si>
    <t>Total pinturas</t>
  </si>
  <si>
    <t>PERSONAL</t>
  </si>
  <si>
    <t>NÚMERO DE HORAS</t>
  </si>
  <si>
    <t>COSTE TOTAL [EURO]</t>
  </si>
  <si>
    <t>COSTE POR HORA [EURO]</t>
  </si>
  <si>
    <t>Project charter</t>
  </si>
  <si>
    <t>Introducción</t>
  </si>
  <si>
    <t>Estado del arte</t>
  </si>
  <si>
    <t>Emplazamiento</t>
  </si>
  <si>
    <t>Helicóptero de diseño</t>
  </si>
  <si>
    <t>Normativa</t>
  </si>
  <si>
    <t>Meteorología</t>
  </si>
  <si>
    <t>Espacio Aéreo</t>
  </si>
  <si>
    <t>Medioambiente</t>
  </si>
  <si>
    <t>Características físicas</t>
  </si>
  <si>
    <t>Entorno de obstáculos</t>
  </si>
  <si>
    <t>Señales y luces</t>
  </si>
  <si>
    <t>Salvamento y extinción de incendios</t>
  </si>
  <si>
    <t>Zonas adicionales</t>
  </si>
  <si>
    <t>Presupuesto</t>
  </si>
  <si>
    <t>Futuras ampliaciones</t>
  </si>
  <si>
    <t>Personal</t>
  </si>
  <si>
    <t>Fase 1</t>
  </si>
  <si>
    <t>Fase 2</t>
  </si>
  <si>
    <t>Fase 3</t>
  </si>
  <si>
    <t>Horas totales empleadas</t>
  </si>
  <si>
    <t>Coste total personal</t>
  </si>
  <si>
    <t>Project Charter</t>
  </si>
  <si>
    <t>Otros</t>
  </si>
  <si>
    <t>Luces de la FATO (verdes)</t>
  </si>
  <si>
    <t>Luces de aproximación (blancas)</t>
  </si>
  <si>
    <t>Luces guía de alineación (verdes)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</si>
</sst>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6056-AF6A-4F38-893B-07F3C7F79570}">
  <dimension ref="A1:O80"/>
  <sheetViews>
    <sheetView tabSelected="1" workbookViewId="0">
      <selection activeCell="A11" sqref="A11"/>
    </sheetView>
  </sheetViews>
  <sheetFormatPr baseColWidth="10" defaultRowHeight="12" x14ac:dyDescent="0.3"/>
  <cols>
    <col min="1" max="1" width="29" style="5" customWidth="1"/>
    <col min="2" max="2" width="31.6640625" style="2" customWidth="1"/>
    <col min="3" max="3" width="28.21875" style="2" customWidth="1"/>
    <col min="4" max="4" width="26.109375" style="4" customWidth="1"/>
    <col min="5" max="5" width="33.109375" style="4" customWidth="1"/>
    <col min="6" max="6" width="33.5546875" style="2" customWidth="1"/>
    <col min="7" max="7" width="30.77734375" style="2" customWidth="1"/>
    <col min="8" max="8" width="10.5546875" style="2" customWidth="1"/>
    <col min="9" max="9" width="15.21875" style="2" customWidth="1"/>
    <col min="10" max="10" width="11.5546875" style="2"/>
    <col min="11" max="11" width="17.6640625" style="2" customWidth="1"/>
    <col min="12" max="12" width="11.5546875" style="2"/>
    <col min="13" max="13" width="20.44140625" style="2" customWidth="1"/>
    <col min="14" max="14" width="22.33203125" style="2" customWidth="1"/>
    <col min="15" max="16384" width="11.5546875" style="2"/>
  </cols>
  <sheetData>
    <row r="1" spans="1:15" x14ac:dyDescent="0.3">
      <c r="A1" s="9"/>
      <c r="D1" s="10"/>
      <c r="E1" s="10"/>
    </row>
    <row r="2" spans="1:15" s="9" customFormat="1" ht="11.4" x14ac:dyDescent="0.3"/>
    <row r="3" spans="1:15" s="10" customFormat="1" x14ac:dyDescent="0.3">
      <c r="A3" s="9"/>
    </row>
    <row r="4" spans="1:15" x14ac:dyDescent="0.3">
      <c r="A4" s="8"/>
      <c r="D4" s="12"/>
      <c r="E4" s="12"/>
    </row>
    <row r="5" spans="1:15" s="8" customFormat="1" ht="11.4" x14ac:dyDescent="0.3">
      <c r="A5" s="13" t="s">
        <v>7</v>
      </c>
      <c r="B5" s="3" t="s">
        <v>4</v>
      </c>
      <c r="C5" s="7" t="s">
        <v>11</v>
      </c>
      <c r="D5" s="3" t="s">
        <v>9</v>
      </c>
      <c r="E5" s="11" t="s">
        <v>51</v>
      </c>
      <c r="F5" s="3" t="s">
        <v>0</v>
      </c>
      <c r="G5" s="1" t="s">
        <v>41</v>
      </c>
      <c r="H5" s="1" t="s">
        <v>2</v>
      </c>
      <c r="I5" s="1" t="s">
        <v>43</v>
      </c>
      <c r="J5" s="1" t="s">
        <v>45</v>
      </c>
      <c r="K5" s="1" t="s">
        <v>46</v>
      </c>
      <c r="L5" s="1" t="s">
        <v>47</v>
      </c>
      <c r="M5" s="1" t="s">
        <v>48</v>
      </c>
      <c r="N5" s="37" t="s">
        <v>102</v>
      </c>
      <c r="O5" s="38"/>
    </row>
    <row r="6" spans="1:15" x14ac:dyDescent="0.3">
      <c r="A6" s="27" t="s">
        <v>10</v>
      </c>
      <c r="B6" s="23">
        <f>$G$6</f>
        <v>2.84</v>
      </c>
      <c r="C6" s="24">
        <f>M64</f>
        <v>61.931349239405833</v>
      </c>
      <c r="D6" s="25">
        <f>B6*C6</f>
        <v>175.88503183991256</v>
      </c>
      <c r="E6" s="14">
        <f>D6/$M$6*100</f>
        <v>76.865225448051007</v>
      </c>
      <c r="F6" s="3" t="s">
        <v>5</v>
      </c>
      <c r="G6" s="1">
        <v>2.84</v>
      </c>
      <c r="H6" s="1">
        <f>SUM(D6:D15)+SUM(D20:D21)+SUM(D24:D39)</f>
        <v>2595354.9681643569</v>
      </c>
      <c r="I6" s="1" t="s">
        <v>44</v>
      </c>
      <c r="J6" s="1">
        <f>SUM(D6:D13)</f>
        <v>594.23816435658455</v>
      </c>
      <c r="K6" s="1">
        <f t="shared" ref="K6:K7" si="0">J6/$H$6*100</f>
        <v>2.2896219270417465E-2</v>
      </c>
      <c r="L6" s="1" t="s">
        <v>49</v>
      </c>
      <c r="M6" s="29">
        <f>SUM(D6:D9)</f>
        <v>228.82263183991256</v>
      </c>
      <c r="N6" s="29" t="s">
        <v>49</v>
      </c>
      <c r="O6" s="23">
        <f>SUM(C6:C8)</f>
        <v>70.131349239405836</v>
      </c>
    </row>
    <row r="7" spans="1:15" x14ac:dyDescent="0.3">
      <c r="A7" s="27" t="s">
        <v>54</v>
      </c>
      <c r="B7" s="23">
        <f t="shared" ref="B7:B9" si="1">$G$6</f>
        <v>2.84</v>
      </c>
      <c r="C7" s="24">
        <f>J27</f>
        <v>2.8000000000000003</v>
      </c>
      <c r="D7" s="25">
        <f>B7*C7</f>
        <v>7.952</v>
      </c>
      <c r="E7" s="14">
        <f>D7/$M$6*100</f>
        <v>3.4751807266876158</v>
      </c>
      <c r="F7" s="3" t="s">
        <v>6</v>
      </c>
      <c r="G7" s="1">
        <v>2.84</v>
      </c>
      <c r="H7" s="9"/>
      <c r="I7" s="1" t="s">
        <v>58</v>
      </c>
      <c r="J7" s="1">
        <f>D15</f>
        <v>1068080</v>
      </c>
      <c r="K7" s="1">
        <f t="shared" si="0"/>
        <v>41.153522855312232</v>
      </c>
      <c r="L7" s="1" t="s">
        <v>50</v>
      </c>
      <c r="M7" s="29">
        <f>SUM(D10:D13)</f>
        <v>365.41553251667204</v>
      </c>
      <c r="N7" s="29" t="s">
        <v>50</v>
      </c>
      <c r="O7" s="23">
        <f>SUM(C9:C13)</f>
        <v>139.10744102699721</v>
      </c>
    </row>
    <row r="8" spans="1:15" x14ac:dyDescent="0.3">
      <c r="A8" s="27" t="s">
        <v>55</v>
      </c>
      <c r="B8" s="23">
        <f t="shared" si="1"/>
        <v>2.84</v>
      </c>
      <c r="C8" s="24">
        <f>J61</f>
        <v>5.4</v>
      </c>
      <c r="D8" s="25">
        <f t="shared" ref="D8:D13" si="2">B8*C8</f>
        <v>15.336</v>
      </c>
      <c r="E8" s="14">
        <f t="shared" ref="E8:E13" si="3">D8/$M$6*100</f>
        <v>6.7021342586118289</v>
      </c>
      <c r="F8" s="3" t="s">
        <v>42</v>
      </c>
      <c r="G8" s="1">
        <v>20.54</v>
      </c>
      <c r="H8" s="10"/>
      <c r="I8" s="1" t="s">
        <v>15</v>
      </c>
      <c r="J8" s="1">
        <f>D14</f>
        <v>1468383</v>
      </c>
      <c r="K8" s="1">
        <f>J8/$H$6*100</f>
        <v>56.57734753094519</v>
      </c>
      <c r="L8" s="1" t="s">
        <v>63</v>
      </c>
      <c r="M8" s="29">
        <f>SUM(D24:D27)</f>
        <v>57047.01</v>
      </c>
      <c r="N8" s="29" t="s">
        <v>103</v>
      </c>
      <c r="O8" s="23">
        <f>SUM(O6:O7)</f>
        <v>209.23879026640304</v>
      </c>
    </row>
    <row r="9" spans="1:15" x14ac:dyDescent="0.3">
      <c r="A9" s="6" t="s">
        <v>56</v>
      </c>
      <c r="B9" s="23">
        <f t="shared" si="1"/>
        <v>2.84</v>
      </c>
      <c r="C9" s="24">
        <f>J53</f>
        <v>10.44</v>
      </c>
      <c r="D9" s="25">
        <f t="shared" si="2"/>
        <v>29.649599999999996</v>
      </c>
      <c r="E9" s="14">
        <f t="shared" si="3"/>
        <v>12.957459566649534</v>
      </c>
      <c r="F9" s="3" t="s">
        <v>3</v>
      </c>
      <c r="G9" s="17">
        <v>21</v>
      </c>
      <c r="H9" s="10"/>
      <c r="I9" s="1" t="s">
        <v>14</v>
      </c>
      <c r="J9" s="1">
        <f>SUM(D20:D21)</f>
        <v>1050</v>
      </c>
      <c r="K9" s="1">
        <f t="shared" ref="K9:K11" si="4">J9/$H$6*100</f>
        <v>4.0456893676576511E-2</v>
      </c>
      <c r="L9" s="1" t="s">
        <v>64</v>
      </c>
      <c r="M9" s="29">
        <f>SUM(D28:D39)</f>
        <v>200.72</v>
      </c>
      <c r="N9" s="29"/>
    </row>
    <row r="10" spans="1:15" x14ac:dyDescent="0.3">
      <c r="A10" s="28" t="s">
        <v>57</v>
      </c>
      <c r="B10" s="23">
        <f t="shared" ref="B10:B12" si="5">$G$7</f>
        <v>2.84</v>
      </c>
      <c r="C10" s="24">
        <f>J45</f>
        <v>13.463999999999999</v>
      </c>
      <c r="D10" s="26">
        <f t="shared" si="2"/>
        <v>38.237759999999994</v>
      </c>
      <c r="E10" s="14">
        <f t="shared" si="3"/>
        <v>16.710654751472159</v>
      </c>
      <c r="F10" s="9"/>
      <c r="G10" s="9"/>
      <c r="H10" s="10"/>
      <c r="I10" s="1" t="s">
        <v>21</v>
      </c>
      <c r="J10" s="1">
        <f>SUM(D24:D39)</f>
        <v>57247.729999999996</v>
      </c>
      <c r="K10" s="30">
        <f t="shared" si="4"/>
        <v>2.2057765007955803</v>
      </c>
      <c r="L10" s="1" t="s">
        <v>15</v>
      </c>
      <c r="M10" s="31">
        <f>D14</f>
        <v>1468383</v>
      </c>
    </row>
    <row r="11" spans="1:15" x14ac:dyDescent="0.3">
      <c r="A11" s="28" t="s">
        <v>52</v>
      </c>
      <c r="B11" s="23">
        <f t="shared" si="5"/>
        <v>2.84</v>
      </c>
      <c r="C11" s="24">
        <f>J33</f>
        <v>31.511745111832475</v>
      </c>
      <c r="D11" s="26">
        <f t="shared" si="2"/>
        <v>89.493356117604222</v>
      </c>
      <c r="E11" s="14">
        <f t="shared" si="3"/>
        <v>39.110360456047459</v>
      </c>
      <c r="F11" s="9"/>
      <c r="G11" s="9"/>
      <c r="H11" s="10"/>
      <c r="I11" s="1" t="s">
        <v>13</v>
      </c>
      <c r="J11" s="1">
        <f>SUM(D76:D78)</f>
        <v>31804.080000000002</v>
      </c>
      <c r="K11" s="30">
        <f t="shared" si="4"/>
        <v>1.2254231267060318</v>
      </c>
      <c r="L11" s="1" t="s">
        <v>58</v>
      </c>
      <c r="M11" s="31">
        <f>D15</f>
        <v>1068080</v>
      </c>
    </row>
    <row r="12" spans="1:15" x14ac:dyDescent="0.3">
      <c r="A12" s="28" t="s">
        <v>53</v>
      </c>
      <c r="B12" s="23">
        <f t="shared" si="5"/>
        <v>2.84</v>
      </c>
      <c r="C12" s="24">
        <f>J39</f>
        <v>46.417031456789168</v>
      </c>
      <c r="D12" s="26">
        <f t="shared" si="2"/>
        <v>131.82436933728124</v>
      </c>
      <c r="E12" s="14">
        <f t="shared" si="3"/>
        <v>57.609847538816602</v>
      </c>
      <c r="F12" s="9"/>
      <c r="G12" s="9"/>
      <c r="H12" s="10"/>
      <c r="L12" s="1" t="str">
        <f>A20</f>
        <v>Parque de bomberos</v>
      </c>
      <c r="M12" s="32">
        <f>D20</f>
        <v>1000</v>
      </c>
    </row>
    <row r="13" spans="1:15" x14ac:dyDescent="0.3">
      <c r="A13" s="28" t="s">
        <v>12</v>
      </c>
      <c r="B13" s="23">
        <f>$G$7</f>
        <v>2.84</v>
      </c>
      <c r="C13" s="24">
        <f>J24</f>
        <v>37.274664458375561</v>
      </c>
      <c r="D13" s="26">
        <f t="shared" si="2"/>
        <v>105.86004706178659</v>
      </c>
      <c r="E13" s="14">
        <f t="shared" si="3"/>
        <v>46.262926971248078</v>
      </c>
      <c r="F13" s="10"/>
      <c r="G13" s="10"/>
      <c r="H13" s="10"/>
      <c r="L13" s="1" t="str">
        <f>A21</f>
        <v>Tanque de combustible</v>
      </c>
      <c r="M13" s="32">
        <f>D21</f>
        <v>50</v>
      </c>
    </row>
    <row r="14" spans="1:15" x14ac:dyDescent="0.3">
      <c r="A14" s="5" t="s">
        <v>15</v>
      </c>
      <c r="B14" s="23">
        <f>G9</f>
        <v>21</v>
      </c>
      <c r="C14" s="24">
        <v>69923</v>
      </c>
      <c r="D14" s="26">
        <f>B14*C14</f>
        <v>1468383</v>
      </c>
      <c r="E14" s="14"/>
      <c r="I14" s="39" t="s">
        <v>65</v>
      </c>
      <c r="J14" s="40"/>
      <c r="L14" s="33" t="s">
        <v>124</v>
      </c>
    </row>
    <row r="15" spans="1:15" x14ac:dyDescent="0.3">
      <c r="A15" s="5" t="s">
        <v>16</v>
      </c>
      <c r="B15" s="23">
        <f>G8</f>
        <v>20.54</v>
      </c>
      <c r="C15" s="24">
        <v>52000</v>
      </c>
      <c r="D15" s="25">
        <f>B15*C15</f>
        <v>1068080</v>
      </c>
      <c r="E15" s="14"/>
      <c r="I15" s="19" t="s">
        <v>67</v>
      </c>
      <c r="J15" s="4">
        <v>43.22</v>
      </c>
      <c r="M15" s="23"/>
    </row>
    <row r="16" spans="1:15" x14ac:dyDescent="0.3">
      <c r="I16" s="19" t="s">
        <v>69</v>
      </c>
      <c r="J16" s="4">
        <v>90.21</v>
      </c>
      <c r="M16" s="23"/>
    </row>
    <row r="17" spans="1:10" x14ac:dyDescent="0.3">
      <c r="I17" s="19" t="s">
        <v>68</v>
      </c>
      <c r="J17" s="4">
        <v>0.15</v>
      </c>
    </row>
    <row r="18" spans="1:10" x14ac:dyDescent="0.3">
      <c r="I18" s="19" t="s">
        <v>70</v>
      </c>
      <c r="J18" s="4">
        <v>6</v>
      </c>
    </row>
    <row r="19" spans="1:10" s="7" customFormat="1" x14ac:dyDescent="0.3">
      <c r="A19" s="3" t="s">
        <v>17</v>
      </c>
      <c r="B19" s="7" t="s">
        <v>1</v>
      </c>
      <c r="C19" s="7" t="s">
        <v>8</v>
      </c>
      <c r="D19" s="3" t="s">
        <v>9</v>
      </c>
      <c r="E19" s="3"/>
      <c r="I19" s="19" t="s">
        <v>71</v>
      </c>
      <c r="J19" s="4">
        <v>6.15</v>
      </c>
    </row>
    <row r="20" spans="1:10" x14ac:dyDescent="0.3">
      <c r="A20" s="5" t="s">
        <v>18</v>
      </c>
      <c r="B20" s="15">
        <v>1000</v>
      </c>
      <c r="C20" s="2">
        <v>1</v>
      </c>
      <c r="D20" s="4">
        <f>B20*C20</f>
        <v>1000</v>
      </c>
      <c r="I20" s="19" t="s">
        <v>73</v>
      </c>
      <c r="J20" s="4">
        <v>3</v>
      </c>
    </row>
    <row r="21" spans="1:10" x14ac:dyDescent="0.3">
      <c r="A21" s="5" t="s">
        <v>19</v>
      </c>
      <c r="B21" s="15">
        <v>50</v>
      </c>
      <c r="C21" s="2">
        <v>1</v>
      </c>
      <c r="D21" s="4">
        <f>B21*C21</f>
        <v>50</v>
      </c>
      <c r="I21" s="19" t="s">
        <v>72</v>
      </c>
      <c r="J21" s="4">
        <f>J15*J17*J20</f>
        <v>19.448999999999998</v>
      </c>
    </row>
    <row r="22" spans="1:10" x14ac:dyDescent="0.3">
      <c r="I22" s="19" t="s">
        <v>74</v>
      </c>
      <c r="J22" s="4">
        <f>J16*J17</f>
        <v>13.531499999999999</v>
      </c>
    </row>
    <row r="23" spans="1:10" s="7" customFormat="1" x14ac:dyDescent="0.3">
      <c r="A23" s="3" t="s">
        <v>20</v>
      </c>
      <c r="B23" s="7" t="s">
        <v>1</v>
      </c>
      <c r="C23" s="7" t="s">
        <v>27</v>
      </c>
      <c r="D23" s="3" t="s">
        <v>9</v>
      </c>
      <c r="E23" s="3"/>
      <c r="I23" s="19" t="s">
        <v>75</v>
      </c>
      <c r="J23" s="4">
        <f>(PI()/4)*(J19^2-J18^2)*J20</f>
        <v>4.29416445837556</v>
      </c>
    </row>
    <row r="24" spans="1:10" x14ac:dyDescent="0.3">
      <c r="A24" s="5" t="s">
        <v>22</v>
      </c>
      <c r="B24" s="2">
        <v>6.6470099999999999</v>
      </c>
      <c r="C24" s="2">
        <v>1000</v>
      </c>
      <c r="D24" s="4">
        <f>B24*C24</f>
        <v>6647.01</v>
      </c>
      <c r="I24" s="20" t="s">
        <v>66</v>
      </c>
      <c r="J24" s="21">
        <f>J21+J22+J23</f>
        <v>37.274664458375561</v>
      </c>
    </row>
    <row r="25" spans="1:10" x14ac:dyDescent="0.3">
      <c r="A25" s="5" t="s">
        <v>23</v>
      </c>
      <c r="B25" s="15">
        <v>1000</v>
      </c>
      <c r="C25" s="2">
        <v>45</v>
      </c>
      <c r="D25" s="4">
        <f t="shared" ref="D25:D39" si="6">B25*C25</f>
        <v>45000</v>
      </c>
    </row>
    <row r="26" spans="1:10" x14ac:dyDescent="0.3">
      <c r="A26" s="5" t="s">
        <v>24</v>
      </c>
      <c r="B26" s="15">
        <v>100</v>
      </c>
      <c r="C26" s="2">
        <v>45</v>
      </c>
      <c r="D26" s="4">
        <f t="shared" si="6"/>
        <v>4500</v>
      </c>
      <c r="I26" s="39" t="s">
        <v>76</v>
      </c>
      <c r="J26" s="40"/>
    </row>
    <row r="27" spans="1:10" x14ac:dyDescent="0.3">
      <c r="A27" s="5" t="s">
        <v>25</v>
      </c>
      <c r="B27" s="15">
        <v>10</v>
      </c>
      <c r="C27" s="2">
        <v>90</v>
      </c>
      <c r="D27" s="4">
        <f t="shared" si="6"/>
        <v>900</v>
      </c>
      <c r="I27" s="20" t="s">
        <v>66</v>
      </c>
      <c r="J27" s="21">
        <f>0.4*3*2+0.4*1</f>
        <v>2.8000000000000003</v>
      </c>
    </row>
    <row r="28" spans="1:10" x14ac:dyDescent="0.3">
      <c r="A28" s="5" t="s">
        <v>26</v>
      </c>
      <c r="B28" s="2">
        <v>21.85</v>
      </c>
      <c r="C28" s="2">
        <v>1</v>
      </c>
      <c r="D28" s="4">
        <f t="shared" si="6"/>
        <v>21.85</v>
      </c>
    </row>
    <row r="29" spans="1:10" x14ac:dyDescent="0.3">
      <c r="A29" s="5" t="s">
        <v>28</v>
      </c>
      <c r="B29" s="2">
        <v>24.5</v>
      </c>
      <c r="C29" s="2">
        <v>1</v>
      </c>
      <c r="D29" s="4">
        <f t="shared" si="6"/>
        <v>24.5</v>
      </c>
      <c r="I29" s="39" t="s">
        <v>77</v>
      </c>
      <c r="J29" s="40"/>
    </row>
    <row r="30" spans="1:10" x14ac:dyDescent="0.3">
      <c r="A30" s="5" t="s">
        <v>29</v>
      </c>
      <c r="B30" s="2">
        <v>27.95</v>
      </c>
      <c r="C30" s="2">
        <v>1</v>
      </c>
      <c r="D30" s="4">
        <f t="shared" si="6"/>
        <v>27.95</v>
      </c>
      <c r="I30" s="19" t="s">
        <v>70</v>
      </c>
      <c r="J30" s="4">
        <v>11.07</v>
      </c>
    </row>
    <row r="31" spans="1:10" x14ac:dyDescent="0.3">
      <c r="A31" s="5" t="s">
        <v>30</v>
      </c>
      <c r="B31" s="2">
        <v>29.51</v>
      </c>
      <c r="C31" s="2">
        <v>1</v>
      </c>
      <c r="D31" s="4">
        <f t="shared" si="6"/>
        <v>29.51</v>
      </c>
      <c r="I31" s="19" t="s">
        <v>71</v>
      </c>
      <c r="J31" s="4">
        <v>11.22</v>
      </c>
    </row>
    <row r="32" spans="1:10" x14ac:dyDescent="0.3">
      <c r="A32" s="5" t="s">
        <v>31</v>
      </c>
      <c r="B32" s="2">
        <v>10.49</v>
      </c>
      <c r="C32" s="2">
        <v>1</v>
      </c>
      <c r="D32" s="4">
        <f t="shared" si="6"/>
        <v>10.49</v>
      </c>
      <c r="I32" s="19" t="s">
        <v>78</v>
      </c>
      <c r="J32" s="4">
        <v>3</v>
      </c>
    </row>
    <row r="33" spans="1:10" x14ac:dyDescent="0.3">
      <c r="A33" s="5" t="s">
        <v>32</v>
      </c>
      <c r="B33" s="18">
        <v>17.989999999999998</v>
      </c>
      <c r="C33" s="2">
        <v>1</v>
      </c>
      <c r="D33" s="4">
        <f t="shared" si="6"/>
        <v>17.989999999999998</v>
      </c>
      <c r="I33" s="20" t="s">
        <v>66</v>
      </c>
      <c r="J33" s="21">
        <f>J32*PI()*(J31^2-J30^2)</f>
        <v>31.511745111832475</v>
      </c>
    </row>
    <row r="34" spans="1:10" x14ac:dyDescent="0.3">
      <c r="A34" s="5" t="s">
        <v>33</v>
      </c>
      <c r="B34" s="2">
        <v>7.18</v>
      </c>
      <c r="C34" s="2">
        <v>1</v>
      </c>
      <c r="D34" s="4">
        <f t="shared" si="6"/>
        <v>7.18</v>
      </c>
    </row>
    <row r="35" spans="1:10" x14ac:dyDescent="0.3">
      <c r="A35" s="5" t="s">
        <v>34</v>
      </c>
      <c r="B35" s="2">
        <v>11.48</v>
      </c>
      <c r="C35" s="2">
        <v>1</v>
      </c>
      <c r="D35" s="4">
        <f t="shared" si="6"/>
        <v>11.48</v>
      </c>
      <c r="I35" s="39" t="s">
        <v>79</v>
      </c>
      <c r="J35" s="40"/>
    </row>
    <row r="36" spans="1:10" x14ac:dyDescent="0.3">
      <c r="A36" s="5" t="s">
        <v>35</v>
      </c>
      <c r="B36" s="2">
        <v>5.77</v>
      </c>
      <c r="C36" s="2">
        <v>1</v>
      </c>
      <c r="D36" s="4">
        <f t="shared" si="6"/>
        <v>5.77</v>
      </c>
      <c r="I36" s="19" t="s">
        <v>70</v>
      </c>
      <c r="J36" s="4">
        <v>4.6749999999999998</v>
      </c>
    </row>
    <row r="37" spans="1:10" x14ac:dyDescent="0.3">
      <c r="A37" s="5" t="s">
        <v>36</v>
      </c>
      <c r="B37" s="2">
        <v>13.34</v>
      </c>
      <c r="C37" s="2">
        <v>1</v>
      </c>
      <c r="D37" s="4">
        <f t="shared" si="6"/>
        <v>13.34</v>
      </c>
      <c r="I37" s="19" t="s">
        <v>71</v>
      </c>
      <c r="J37" s="4">
        <v>5.1749999999999998</v>
      </c>
    </row>
    <row r="38" spans="1:10" x14ac:dyDescent="0.3">
      <c r="A38" s="5" t="s">
        <v>37</v>
      </c>
      <c r="B38" s="2">
        <v>8.44</v>
      </c>
      <c r="C38" s="2">
        <v>1</v>
      </c>
      <c r="D38" s="4">
        <f t="shared" si="6"/>
        <v>8.44</v>
      </c>
      <c r="I38" s="19" t="s">
        <v>78</v>
      </c>
      <c r="J38" s="4">
        <v>3</v>
      </c>
    </row>
    <row r="39" spans="1:10" x14ac:dyDescent="0.3">
      <c r="A39" s="5" t="s">
        <v>38</v>
      </c>
      <c r="B39" s="2">
        <v>11.11</v>
      </c>
      <c r="C39" s="2">
        <v>2</v>
      </c>
      <c r="D39" s="4">
        <f t="shared" si="6"/>
        <v>22.22</v>
      </c>
      <c r="I39" s="20" t="s">
        <v>66</v>
      </c>
      <c r="J39" s="21">
        <f>J38*PI()*(J37^2-J36^2)</f>
        <v>46.417031456789168</v>
      </c>
    </row>
    <row r="41" spans="1:10" s="7" customFormat="1" ht="11.4" x14ac:dyDescent="0.3">
      <c r="A41" s="34" t="s">
        <v>39</v>
      </c>
      <c r="B41" s="35" t="s">
        <v>1</v>
      </c>
      <c r="C41" s="35" t="s">
        <v>40</v>
      </c>
      <c r="D41" s="34" t="s">
        <v>9</v>
      </c>
      <c r="E41" s="3"/>
      <c r="I41" s="39" t="s">
        <v>80</v>
      </c>
      <c r="J41" s="40"/>
    </row>
    <row r="42" spans="1:10" s="9" customFormat="1" ht="11.4" x14ac:dyDescent="0.3">
      <c r="A42" s="28" t="s">
        <v>132</v>
      </c>
      <c r="B42" s="16">
        <v>757.24</v>
      </c>
      <c r="C42" s="16">
        <v>28</v>
      </c>
      <c r="D42" s="28"/>
      <c r="E42" s="5"/>
      <c r="I42" s="19" t="s">
        <v>81</v>
      </c>
      <c r="J42" s="5">
        <f>22.44+7.48</f>
        <v>29.92</v>
      </c>
    </row>
    <row r="43" spans="1:10" x14ac:dyDescent="0.3">
      <c r="I43" s="19" t="s">
        <v>82</v>
      </c>
      <c r="J43" s="4">
        <v>0.15</v>
      </c>
    </row>
    <row r="44" spans="1:10" s="7" customFormat="1" ht="11.4" x14ac:dyDescent="0.3">
      <c r="A44" s="3" t="s">
        <v>59</v>
      </c>
      <c r="B44" s="7" t="s">
        <v>1</v>
      </c>
      <c r="C44" s="7" t="s">
        <v>40</v>
      </c>
      <c r="D44" s="3" t="s">
        <v>9</v>
      </c>
      <c r="E44" s="3"/>
      <c r="I44" s="19" t="s">
        <v>83</v>
      </c>
      <c r="J44" s="5">
        <v>3</v>
      </c>
    </row>
    <row r="45" spans="1:10" x14ac:dyDescent="0.3">
      <c r="A45" s="5" t="s">
        <v>60</v>
      </c>
      <c r="B45" s="2">
        <v>3480</v>
      </c>
      <c r="C45" s="2">
        <v>1</v>
      </c>
      <c r="D45" s="4">
        <f t="shared" ref="D45:D46" si="7">B45*C45</f>
        <v>3480</v>
      </c>
      <c r="I45" s="20" t="s">
        <v>66</v>
      </c>
      <c r="J45" s="21">
        <f>J44*J43*J42</f>
        <v>13.463999999999999</v>
      </c>
    </row>
    <row r="46" spans="1:10" x14ac:dyDescent="0.3">
      <c r="A46" s="5" t="s">
        <v>61</v>
      </c>
      <c r="B46" s="2">
        <v>900</v>
      </c>
      <c r="C46" s="2">
        <v>1</v>
      </c>
      <c r="D46" s="4">
        <f t="shared" si="7"/>
        <v>900</v>
      </c>
    </row>
    <row r="47" spans="1:10" x14ac:dyDescent="0.3">
      <c r="A47" s="5" t="s">
        <v>62</v>
      </c>
      <c r="B47" s="2">
        <v>8</v>
      </c>
      <c r="C47" s="2">
        <v>4</v>
      </c>
      <c r="D47" s="4">
        <f>B47*C47</f>
        <v>32</v>
      </c>
      <c r="I47" s="39" t="s">
        <v>84</v>
      </c>
      <c r="J47" s="40"/>
    </row>
    <row r="48" spans="1:10" x14ac:dyDescent="0.3">
      <c r="I48" s="19" t="s">
        <v>85</v>
      </c>
      <c r="J48" s="4">
        <v>1.5</v>
      </c>
    </row>
    <row r="49" spans="1:13" s="1" customFormat="1" ht="11.4" x14ac:dyDescent="0.3">
      <c r="A49" s="1" t="s">
        <v>104</v>
      </c>
      <c r="B49" s="1" t="s">
        <v>105</v>
      </c>
      <c r="C49" s="30" t="s">
        <v>106</v>
      </c>
      <c r="D49" s="1" t="s">
        <v>107</v>
      </c>
      <c r="H49" s="3"/>
      <c r="I49" s="1" t="s">
        <v>86</v>
      </c>
      <c r="J49" s="1">
        <v>0.3</v>
      </c>
    </row>
    <row r="50" spans="1:13" x14ac:dyDescent="0.3">
      <c r="A50" s="5" t="s">
        <v>108</v>
      </c>
      <c r="B50" s="2">
        <v>40</v>
      </c>
      <c r="C50" s="2">
        <f>B50*$D$50</f>
        <v>589.6</v>
      </c>
      <c r="D50" s="32">
        <v>14.74</v>
      </c>
      <c r="E50" s="32"/>
      <c r="F50" s="32"/>
      <c r="G50" s="32"/>
      <c r="I50" s="19" t="s">
        <v>87</v>
      </c>
      <c r="J50" s="4">
        <v>20</v>
      </c>
    </row>
    <row r="51" spans="1:13" x14ac:dyDescent="0.3">
      <c r="A51" s="5" t="s">
        <v>109</v>
      </c>
      <c r="B51" s="2">
        <v>30</v>
      </c>
      <c r="C51" s="2">
        <f t="shared" ref="C51:C65" si="8">B51*$D$50</f>
        <v>442.2</v>
      </c>
      <c r="D51" s="1"/>
      <c r="E51" s="1"/>
      <c r="F51" s="1"/>
      <c r="G51" s="1"/>
      <c r="I51" s="19" t="s">
        <v>88</v>
      </c>
      <c r="J51" s="4">
        <f>J48-J49</f>
        <v>1.2</v>
      </c>
    </row>
    <row r="52" spans="1:13" x14ac:dyDescent="0.3">
      <c r="A52" s="5" t="s">
        <v>110</v>
      </c>
      <c r="B52" s="2">
        <v>30</v>
      </c>
      <c r="C52" s="2">
        <f t="shared" si="8"/>
        <v>442.2</v>
      </c>
      <c r="D52" s="32"/>
      <c r="E52" s="32"/>
      <c r="F52" s="32"/>
      <c r="G52" s="32"/>
      <c r="I52" s="19" t="s">
        <v>89</v>
      </c>
      <c r="J52" s="4">
        <v>4</v>
      </c>
    </row>
    <row r="53" spans="1:13" x14ac:dyDescent="0.3">
      <c r="A53" s="5" t="s">
        <v>111</v>
      </c>
      <c r="B53" s="2">
        <v>60</v>
      </c>
      <c r="C53" s="2">
        <f t="shared" si="8"/>
        <v>884.4</v>
      </c>
      <c r="D53" s="1"/>
      <c r="I53" s="20" t="s">
        <v>66</v>
      </c>
      <c r="J53" s="21">
        <f>J50*J49*J48+J52*J51*J49</f>
        <v>10.44</v>
      </c>
    </row>
    <row r="54" spans="1:13" x14ac:dyDescent="0.3">
      <c r="A54" s="5" t="s">
        <v>112</v>
      </c>
      <c r="B54" s="2">
        <v>15</v>
      </c>
      <c r="C54" s="2">
        <f t="shared" si="8"/>
        <v>221.1</v>
      </c>
      <c r="D54" s="32"/>
    </row>
    <row r="55" spans="1:13" x14ac:dyDescent="0.3">
      <c r="A55" s="5" t="s">
        <v>113</v>
      </c>
      <c r="B55" s="2">
        <v>10</v>
      </c>
      <c r="C55" s="2">
        <f t="shared" si="8"/>
        <v>147.4</v>
      </c>
      <c r="D55" s="1"/>
      <c r="I55" s="39" t="s">
        <v>90</v>
      </c>
      <c r="J55" s="40"/>
      <c r="L55" s="39" t="s">
        <v>94</v>
      </c>
      <c r="M55" s="40"/>
    </row>
    <row r="56" spans="1:13" x14ac:dyDescent="0.3">
      <c r="A56" s="5" t="s">
        <v>114</v>
      </c>
      <c r="B56" s="2">
        <v>40</v>
      </c>
      <c r="C56" s="2">
        <f t="shared" si="8"/>
        <v>589.6</v>
      </c>
      <c r="D56" s="32"/>
      <c r="I56" s="19" t="s">
        <v>91</v>
      </c>
      <c r="J56" s="4">
        <v>1.5</v>
      </c>
      <c r="L56" s="19" t="s">
        <v>95</v>
      </c>
      <c r="M56" s="4">
        <v>5.7</v>
      </c>
    </row>
    <row r="57" spans="1:13" x14ac:dyDescent="0.3">
      <c r="A57" s="5" t="s">
        <v>115</v>
      </c>
      <c r="B57" s="2">
        <v>30</v>
      </c>
      <c r="C57" s="2">
        <f t="shared" si="8"/>
        <v>442.2</v>
      </c>
      <c r="D57" s="1"/>
      <c r="I57" s="19" t="s">
        <v>92</v>
      </c>
      <c r="J57" s="4">
        <v>1.6</v>
      </c>
      <c r="L57" s="19" t="s">
        <v>96</v>
      </c>
      <c r="M57" s="4">
        <v>0.3</v>
      </c>
    </row>
    <row r="58" spans="1:13" x14ac:dyDescent="0.3">
      <c r="A58" s="5" t="s">
        <v>116</v>
      </c>
      <c r="B58" s="2">
        <v>20</v>
      </c>
      <c r="C58" s="2">
        <f t="shared" si="8"/>
        <v>294.8</v>
      </c>
      <c r="D58" s="32"/>
      <c r="I58" s="19" t="s">
        <v>68</v>
      </c>
      <c r="J58" s="4">
        <v>0.5</v>
      </c>
      <c r="L58" s="19" t="s">
        <v>88</v>
      </c>
      <c r="M58" s="4">
        <v>0.6</v>
      </c>
    </row>
    <row r="59" spans="1:13" x14ac:dyDescent="0.3">
      <c r="A59" s="5" t="s">
        <v>117</v>
      </c>
      <c r="B59" s="2">
        <v>80</v>
      </c>
      <c r="C59" s="2">
        <f t="shared" si="8"/>
        <v>1179.2</v>
      </c>
      <c r="D59" s="1"/>
      <c r="I59" s="19" t="s">
        <v>85</v>
      </c>
      <c r="J59" s="4">
        <v>3</v>
      </c>
      <c r="L59" s="19" t="s">
        <v>97</v>
      </c>
      <c r="M59" s="4">
        <v>0.3</v>
      </c>
    </row>
    <row r="60" spans="1:13" x14ac:dyDescent="0.3">
      <c r="A60" s="5" t="s">
        <v>118</v>
      </c>
      <c r="B60" s="2">
        <v>50</v>
      </c>
      <c r="C60" s="2">
        <f t="shared" si="8"/>
        <v>737</v>
      </c>
      <c r="D60" s="32"/>
      <c r="I60" s="19" t="s">
        <v>93</v>
      </c>
      <c r="J60" s="4">
        <v>2</v>
      </c>
      <c r="L60" s="19" t="s">
        <v>98</v>
      </c>
      <c r="M60" s="4">
        <v>27</v>
      </c>
    </row>
    <row r="61" spans="1:13" x14ac:dyDescent="0.3">
      <c r="A61" s="5" t="s">
        <v>119</v>
      </c>
      <c r="B61" s="2">
        <v>20</v>
      </c>
      <c r="C61" s="2">
        <f t="shared" si="8"/>
        <v>294.8</v>
      </c>
      <c r="D61" s="1"/>
      <c r="I61" s="20" t="s">
        <v>66</v>
      </c>
      <c r="J61" s="21">
        <f>(((J57*J56)/2)+J58*J59)*J60</f>
        <v>5.4</v>
      </c>
      <c r="L61" s="19" t="s">
        <v>99</v>
      </c>
      <c r="M61" s="4">
        <v>23.85</v>
      </c>
    </row>
    <row r="62" spans="1:13" x14ac:dyDescent="0.3">
      <c r="A62" s="5" t="s">
        <v>120</v>
      </c>
      <c r="B62" s="2">
        <v>10</v>
      </c>
      <c r="C62" s="2">
        <f t="shared" si="8"/>
        <v>147.4</v>
      </c>
      <c r="D62" s="32"/>
      <c r="L62" s="19" t="s">
        <v>100</v>
      </c>
      <c r="M62" s="4">
        <v>7.8</v>
      </c>
    </row>
    <row r="63" spans="1:13" x14ac:dyDescent="0.3">
      <c r="A63" s="5" t="s">
        <v>121</v>
      </c>
      <c r="B63" s="2">
        <v>20</v>
      </c>
      <c r="C63" s="2">
        <f t="shared" si="8"/>
        <v>294.8</v>
      </c>
      <c r="D63" s="1"/>
      <c r="L63" s="19" t="s">
        <v>101</v>
      </c>
      <c r="M63" s="4">
        <v>8.1</v>
      </c>
    </row>
    <row r="64" spans="1:13" x14ac:dyDescent="0.3">
      <c r="A64" s="5" t="s">
        <v>122</v>
      </c>
      <c r="B64" s="2">
        <v>40</v>
      </c>
      <c r="C64" s="2">
        <f t="shared" si="8"/>
        <v>589.6</v>
      </c>
      <c r="D64" s="32"/>
      <c r="J64" s="22"/>
      <c r="L64" s="20" t="s">
        <v>66</v>
      </c>
      <c r="M64" s="21">
        <f>(PI()/4)*(M63^2-M62^2)+M60*M56*M57+M60*M59*M58+M61*M59</f>
        <v>61.931349239405833</v>
      </c>
    </row>
    <row r="65" spans="1:4" x14ac:dyDescent="0.3">
      <c r="A65" s="5" t="s">
        <v>123</v>
      </c>
      <c r="B65" s="2">
        <v>6</v>
      </c>
      <c r="C65" s="2">
        <f t="shared" si="8"/>
        <v>88.44</v>
      </c>
      <c r="D65" s="1"/>
    </row>
    <row r="66" spans="1:4" x14ac:dyDescent="0.3">
      <c r="A66" s="1" t="s">
        <v>128</v>
      </c>
      <c r="B66" s="2">
        <f>SUM(B50:B65)</f>
        <v>501</v>
      </c>
      <c r="D66" s="32"/>
    </row>
    <row r="67" spans="1:4" x14ac:dyDescent="0.3">
      <c r="A67" s="1" t="s">
        <v>129</v>
      </c>
      <c r="B67" s="2">
        <f>SUM(C50:C65)</f>
        <v>7384.74</v>
      </c>
    </row>
    <row r="68" spans="1:4" x14ac:dyDescent="0.3">
      <c r="A68" s="1" t="s">
        <v>125</v>
      </c>
      <c r="B68" s="2">
        <f>C53+C56+C57+C60</f>
        <v>2653.2</v>
      </c>
    </row>
    <row r="69" spans="1:4" x14ac:dyDescent="0.3">
      <c r="A69" s="1" t="s">
        <v>126</v>
      </c>
      <c r="B69" s="2">
        <f>C58</f>
        <v>294.8</v>
      </c>
    </row>
    <row r="70" spans="1:4" x14ac:dyDescent="0.3">
      <c r="A70" s="1" t="s">
        <v>127</v>
      </c>
      <c r="B70" s="2">
        <f>C59+C61+C62+C63+C65</f>
        <v>2004.64</v>
      </c>
    </row>
    <row r="71" spans="1:4" x14ac:dyDescent="0.3">
      <c r="A71" s="1" t="s">
        <v>130</v>
      </c>
      <c r="B71" s="2">
        <f>C50</f>
        <v>589.6</v>
      </c>
    </row>
    <row r="72" spans="1:4" x14ac:dyDescent="0.3">
      <c r="A72" s="1" t="s">
        <v>122</v>
      </c>
      <c r="B72" s="2">
        <f>C64</f>
        <v>589.6</v>
      </c>
    </row>
    <row r="73" spans="1:4" x14ac:dyDescent="0.3">
      <c r="A73" s="1" t="s">
        <v>131</v>
      </c>
      <c r="B73" s="2">
        <f>C51+C52+C55+C54</f>
        <v>1252.8999999999999</v>
      </c>
    </row>
    <row r="75" spans="1:4" x14ac:dyDescent="0.3">
      <c r="A75" s="3" t="s">
        <v>39</v>
      </c>
      <c r="B75" s="7" t="s">
        <v>1</v>
      </c>
      <c r="C75" s="7" t="s">
        <v>40</v>
      </c>
      <c r="D75" s="3" t="s">
        <v>9</v>
      </c>
    </row>
    <row r="76" spans="1:4" x14ac:dyDescent="0.3">
      <c r="A76" s="5" t="s">
        <v>132</v>
      </c>
      <c r="B76" s="36">
        <v>757.24</v>
      </c>
      <c r="C76" s="9">
        <v>20</v>
      </c>
      <c r="D76" s="5">
        <f>B76*C76</f>
        <v>15144.8</v>
      </c>
    </row>
    <row r="77" spans="1:4" x14ac:dyDescent="0.3">
      <c r="A77" s="5" t="s">
        <v>133</v>
      </c>
      <c r="B77" s="33">
        <v>757.24</v>
      </c>
      <c r="C77" s="33">
        <v>14</v>
      </c>
      <c r="D77" s="5">
        <f>B77*C77</f>
        <v>10601.36</v>
      </c>
    </row>
    <row r="78" spans="1:4" x14ac:dyDescent="0.3">
      <c r="A78" s="5" t="s">
        <v>134</v>
      </c>
      <c r="B78" s="33">
        <v>757.24</v>
      </c>
      <c r="C78" s="33">
        <v>8</v>
      </c>
      <c r="D78" s="5">
        <f>B78*C78</f>
        <v>6057.92</v>
      </c>
    </row>
    <row r="79" spans="1:4" x14ac:dyDescent="0.3">
      <c r="B79" s="33"/>
      <c r="C79" s="33"/>
      <c r="D79" s="5"/>
    </row>
    <row r="80" spans="1:4" x14ac:dyDescent="0.3">
      <c r="B80" s="33"/>
      <c r="C80" s="33"/>
      <c r="D80" s="5"/>
    </row>
  </sheetData>
  <mergeCells count="9">
    <mergeCell ref="N5:O5"/>
    <mergeCell ref="I55:J55"/>
    <mergeCell ref="L55:M55"/>
    <mergeCell ref="I26:J26"/>
    <mergeCell ref="I14:J14"/>
    <mergeCell ref="I29:J29"/>
    <mergeCell ref="I35:J35"/>
    <mergeCell ref="I41:J41"/>
    <mergeCell ref="I47:J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Cano</dc:creator>
  <cp:lastModifiedBy>Adrián Cano</cp:lastModifiedBy>
  <dcterms:created xsi:type="dcterms:W3CDTF">2024-05-31T19:32:08Z</dcterms:created>
  <dcterms:modified xsi:type="dcterms:W3CDTF">2024-06-07T19:48:45Z</dcterms:modified>
</cp:coreProperties>
</file>