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án Cano\Desktop\TFG\Códigos\Codigo_Bien\"/>
    </mc:Choice>
  </mc:AlternateContent>
  <xr:revisionPtr revIDLastSave="0" documentId="13_ncr:1_{0B3450FE-ABDC-447C-8E90-9143B07B1939}" xr6:coauthVersionLast="36" xr6:coauthVersionMax="36" xr10:uidLastSave="{00000000-0000-0000-0000-000000000000}"/>
  <bookViews>
    <workbookView xWindow="0" yWindow="0" windowWidth="7344" windowHeight="5460" activeTab="1" xr2:uid="{C7117B00-8326-40EF-88A2-86FC8D12E65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2" l="1"/>
  <c r="M7" i="2"/>
  <c r="D14" i="2"/>
  <c r="S67" i="2"/>
  <c r="T65" i="2"/>
  <c r="T64" i="2"/>
  <c r="E14" i="2" l="1"/>
  <c r="M18" i="2"/>
  <c r="E13" i="2" l="1"/>
  <c r="J4" i="2"/>
  <c r="D13" i="2"/>
  <c r="M16" i="2" l="1"/>
  <c r="M17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52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24" i="2"/>
  <c r="E19" i="2"/>
  <c r="E17" i="2"/>
  <c r="E18" i="2"/>
  <c r="E16" i="2"/>
  <c r="E12" i="2"/>
  <c r="E10" i="2"/>
  <c r="E3" i="2"/>
  <c r="E4" i="2"/>
  <c r="E5" i="2"/>
  <c r="E2" i="2"/>
  <c r="C8" i="2"/>
  <c r="C7" i="2"/>
  <c r="C6" i="2"/>
  <c r="D6" i="2" s="1"/>
  <c r="C5" i="2"/>
  <c r="D5" i="2" s="1"/>
  <c r="C4" i="2"/>
  <c r="C3" i="2"/>
  <c r="C2" i="2"/>
  <c r="Q59" i="2"/>
  <c r="Q48" i="2"/>
  <c r="Q38" i="2"/>
  <c r="Q40" i="2" s="1"/>
  <c r="Q29" i="2"/>
  <c r="Q32" i="2" s="1"/>
  <c r="Q26" i="2"/>
  <c r="Q20" i="2"/>
  <c r="Q14" i="2"/>
  <c r="Q10" i="2"/>
  <c r="Q9" i="2"/>
  <c r="Q8" i="2"/>
  <c r="Q11" i="2" s="1"/>
  <c r="C9" i="2" s="1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52" i="2"/>
  <c r="D19" i="2"/>
  <c r="B12" i="2"/>
  <c r="B3" i="2"/>
  <c r="B4" i="2"/>
  <c r="B5" i="2"/>
  <c r="B6" i="2"/>
  <c r="B7" i="2"/>
  <c r="D7" i="2" s="1"/>
  <c r="B8" i="2"/>
  <c r="B9" i="2"/>
  <c r="B2" i="2"/>
  <c r="D83" i="2"/>
  <c r="D82" i="2"/>
  <c r="D81" i="2"/>
  <c r="D80" i="2"/>
  <c r="D79" i="2"/>
  <c r="D78" i="2"/>
  <c r="B71" i="2"/>
  <c r="B68" i="2"/>
  <c r="B73" i="2"/>
  <c r="D47" i="2"/>
  <c r="D46" i="2"/>
  <c r="O6" i="2" s="1"/>
  <c r="D45" i="2"/>
  <c r="D44" i="2"/>
  <c r="D39" i="2"/>
  <c r="D38" i="2"/>
  <c r="D37" i="2"/>
  <c r="D36" i="2"/>
  <c r="D35" i="2"/>
  <c r="D34" i="2"/>
  <c r="D33" i="2"/>
  <c r="D32" i="2"/>
  <c r="D31" i="2"/>
  <c r="D30" i="2"/>
  <c r="D29" i="2"/>
  <c r="D28" i="2"/>
  <c r="D3" i="2"/>
  <c r="D27" i="2"/>
  <c r="D26" i="2"/>
  <c r="D25" i="2"/>
  <c r="D24" i="2"/>
  <c r="D18" i="2"/>
  <c r="M10" i="2" s="1"/>
  <c r="D17" i="2"/>
  <c r="M9" i="2" s="1"/>
  <c r="D16" i="2"/>
  <c r="M12" i="2"/>
  <c r="D12" i="2"/>
  <c r="D11" i="2"/>
  <c r="O3" i="2" s="1"/>
  <c r="B10" i="2"/>
  <c r="D10" i="2" s="1"/>
  <c r="L9" i="2"/>
  <c r="L8" i="2"/>
  <c r="D93" i="1"/>
  <c r="D81" i="1"/>
  <c r="E11" i="2" l="1"/>
  <c r="J8" i="2"/>
  <c r="M14" i="2"/>
  <c r="J7" i="2"/>
  <c r="E82" i="2" s="1"/>
  <c r="D4" i="2"/>
  <c r="B74" i="2"/>
  <c r="B75" i="2"/>
  <c r="O4" i="2"/>
  <c r="D2" i="2"/>
  <c r="J5" i="2"/>
  <c r="M11" i="2"/>
  <c r="M8" i="2"/>
  <c r="J6" i="2"/>
  <c r="B72" i="2"/>
  <c r="M4" i="2"/>
  <c r="O7" i="2"/>
  <c r="B70" i="2"/>
  <c r="D8" i="2"/>
  <c r="M6" i="2"/>
  <c r="J3" i="2"/>
  <c r="D9" i="2"/>
  <c r="M13" i="2"/>
  <c r="B69" i="2"/>
  <c r="J9" i="2" s="1"/>
  <c r="M15" i="2"/>
  <c r="M5" i="2"/>
  <c r="O5" i="2"/>
  <c r="O8" i="2"/>
  <c r="M15" i="1"/>
  <c r="E44" i="2" l="1"/>
  <c r="E45" i="2"/>
  <c r="E46" i="2"/>
  <c r="E47" i="2"/>
  <c r="E83" i="2"/>
  <c r="E78" i="2"/>
  <c r="E79" i="2"/>
  <c r="E80" i="2"/>
  <c r="E81" i="2"/>
  <c r="M2" i="2"/>
  <c r="O2" i="2"/>
  <c r="O9" i="2" s="1"/>
  <c r="H2" i="2" s="1"/>
  <c r="K7" i="2" s="1"/>
  <c r="J2" i="2"/>
  <c r="M3" i="2"/>
  <c r="M20" i="1"/>
  <c r="O9" i="1"/>
  <c r="O8" i="1"/>
  <c r="E88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50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4" i="1"/>
  <c r="E21" i="1"/>
  <c r="E22" i="1"/>
  <c r="E20" i="1"/>
  <c r="O12" i="1"/>
  <c r="J13" i="1"/>
  <c r="D80" i="1"/>
  <c r="E8" i="2" l="1"/>
  <c r="E6" i="2"/>
  <c r="E7" i="2"/>
  <c r="E9" i="2"/>
  <c r="K3" i="2"/>
  <c r="K4" i="2"/>
  <c r="K6" i="2"/>
  <c r="K2" i="2"/>
  <c r="K5" i="2"/>
  <c r="M18" i="1"/>
  <c r="J11" i="1"/>
  <c r="O11" i="1"/>
  <c r="E80" i="1"/>
  <c r="E79" i="1"/>
  <c r="E77" i="1"/>
  <c r="D16" i="1"/>
  <c r="J9" i="1"/>
  <c r="D88" i="1"/>
  <c r="D48" i="1"/>
  <c r="E81" i="1" l="1"/>
  <c r="E78" i="1"/>
  <c r="E76" i="1"/>
  <c r="D79" i="1"/>
  <c r="M17" i="1"/>
  <c r="M16" i="1"/>
  <c r="M14" i="1"/>
  <c r="D22" i="1"/>
  <c r="M19" i="1" l="1"/>
  <c r="D78" i="1"/>
  <c r="D77" i="1"/>
  <c r="D76" i="1"/>
  <c r="B73" i="1" l="1"/>
  <c r="B72" i="1"/>
  <c r="B71" i="1"/>
  <c r="B70" i="1"/>
  <c r="B69" i="1"/>
  <c r="B68" i="1"/>
  <c r="B67" i="1"/>
  <c r="B66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50" i="1"/>
  <c r="L13" i="1" l="1"/>
  <c r="L12" i="1"/>
  <c r="M10" i="1"/>
  <c r="M9" i="1"/>
  <c r="J23" i="1" l="1"/>
  <c r="M64" i="1"/>
  <c r="C6" i="1" s="1"/>
  <c r="J61" i="1"/>
  <c r="C8" i="1" s="1"/>
  <c r="J51" i="1"/>
  <c r="J53" i="1" s="1"/>
  <c r="C9" i="1" s="1"/>
  <c r="C10" i="1"/>
  <c r="J45" i="1"/>
  <c r="J42" i="1"/>
  <c r="J39" i="1"/>
  <c r="C12" i="1" s="1"/>
  <c r="J33" i="1"/>
  <c r="C11" i="1" s="1"/>
  <c r="J27" i="1"/>
  <c r="C7" i="1" s="1"/>
  <c r="J22" i="1"/>
  <c r="J21" i="1"/>
  <c r="J24" i="1" l="1"/>
  <c r="C13" i="1" s="1"/>
  <c r="B14" i="1"/>
  <c r="D14" i="1" s="1"/>
  <c r="D45" i="1" l="1"/>
  <c r="D46" i="1"/>
  <c r="D47" i="1"/>
  <c r="B15" i="1"/>
  <c r="B10" i="1"/>
  <c r="B11" i="1"/>
  <c r="B12" i="1"/>
  <c r="B13" i="1"/>
  <c r="B7" i="1"/>
  <c r="B8" i="1"/>
  <c r="B9" i="1"/>
  <c r="B6" i="1"/>
  <c r="O10" i="1" l="1"/>
  <c r="J12" i="1"/>
  <c r="E47" i="1" s="1"/>
  <c r="D11" i="1"/>
  <c r="D10" i="1"/>
  <c r="D12" i="1"/>
  <c r="D15" i="1"/>
  <c r="D21" i="1"/>
  <c r="M13" i="1" s="1"/>
  <c r="D20" i="1"/>
  <c r="M12" i="1" s="1"/>
  <c r="D29" i="1"/>
  <c r="D30" i="1"/>
  <c r="D31" i="1"/>
  <c r="D32" i="1"/>
  <c r="D33" i="1"/>
  <c r="D34" i="1"/>
  <c r="D35" i="1"/>
  <c r="D36" i="1"/>
  <c r="D37" i="1"/>
  <c r="D38" i="1"/>
  <c r="D39" i="1"/>
  <c r="D28" i="1"/>
  <c r="D25" i="1"/>
  <c r="D26" i="1"/>
  <c r="D27" i="1"/>
  <c r="D24" i="1"/>
  <c r="D6" i="1"/>
  <c r="D13" i="1"/>
  <c r="D8" i="1"/>
  <c r="D9" i="1"/>
  <c r="D7" i="1"/>
  <c r="J7" i="1" l="1"/>
  <c r="O7" i="1"/>
  <c r="J8" i="1"/>
  <c r="M11" i="1"/>
  <c r="M7" i="1"/>
  <c r="O6" i="1"/>
  <c r="O13" i="1" s="1"/>
  <c r="M6" i="1"/>
  <c r="E48" i="1"/>
  <c r="E46" i="1"/>
  <c r="E45" i="1"/>
  <c r="M8" i="1"/>
  <c r="J10" i="1"/>
  <c r="J6" i="1"/>
  <c r="E16" i="1" l="1"/>
  <c r="E14" i="1"/>
  <c r="E15" i="1"/>
  <c r="H6" i="1"/>
  <c r="K6" i="1" s="1"/>
  <c r="E10" i="1"/>
  <c r="E11" i="1"/>
  <c r="E12" i="1"/>
  <c r="E13" i="1"/>
  <c r="E8" i="1"/>
  <c r="E7" i="1"/>
  <c r="E9" i="1"/>
  <c r="E6" i="1"/>
  <c r="K7" i="1"/>
  <c r="K8" i="1" l="1"/>
  <c r="K11" i="1"/>
  <c r="K10" i="1"/>
  <c r="K9" i="1"/>
</calcChain>
</file>

<file path=xl/sharedStrings.xml><?xml version="1.0" encoding="utf-8"?>
<sst xmlns="http://schemas.openxmlformats.org/spreadsheetml/2006/main" count="420" uniqueCount="171">
  <si>
    <t>CONCEPTO</t>
  </si>
  <si>
    <t>COSTE POR UNIDAD</t>
  </si>
  <si>
    <t>TOTAL</t>
  </si>
  <si>
    <t>TERRENO</t>
  </si>
  <si>
    <t>COSTE POR UNIDAD [EURO/M^2]</t>
  </si>
  <si>
    <t>PINTURA BLANCA EPOXI</t>
  </si>
  <si>
    <t>PINTURA AMARILLA EPOXI</t>
  </si>
  <si>
    <t>CONCEPTO INDIVIDUAL</t>
  </si>
  <si>
    <t>UNIDADES</t>
  </si>
  <si>
    <t>TOTAL [EURO]</t>
  </si>
  <si>
    <t>Pintura Parking</t>
  </si>
  <si>
    <t>m^2</t>
  </si>
  <si>
    <t>Eje de rodaje</t>
  </si>
  <si>
    <t>Luces</t>
  </si>
  <si>
    <t>Edificaciones</t>
  </si>
  <si>
    <t>Terreno</t>
  </si>
  <si>
    <t>Pavimento</t>
  </si>
  <si>
    <t>EDIFICACIÓN</t>
  </si>
  <si>
    <t>Parque de bomberos</t>
  </si>
  <si>
    <t>Tanque de combustible</t>
  </si>
  <si>
    <t>EQUIPAMIENTO</t>
  </si>
  <si>
    <t>Equipamiento</t>
  </si>
  <si>
    <t>Espuma de eficacia de nivel B</t>
  </si>
  <si>
    <t>Productos químicos en polvo</t>
  </si>
  <si>
    <t>Hidrocarburos halogenados</t>
  </si>
  <si>
    <t>CO2</t>
  </si>
  <si>
    <t>Llave de tuerca regulable</t>
  </si>
  <si>
    <t>UNIDADES [L, kg o -]</t>
  </si>
  <si>
    <t>Hacha de salvamento</t>
  </si>
  <si>
    <t>Herramienta para cortar pernos</t>
  </si>
  <si>
    <t>Palanca de pie de cabra</t>
  </si>
  <si>
    <t>Gancho</t>
  </si>
  <si>
    <t>Sierra</t>
  </si>
  <si>
    <t>Manta resistente al fuego</t>
  </si>
  <si>
    <t>Cuerdas salvavidas</t>
  </si>
  <si>
    <t>Alicate lateral</t>
  </si>
  <si>
    <t>Juego de destornilladores</t>
  </si>
  <si>
    <t>Cuchillo para cables</t>
  </si>
  <si>
    <t>Par de guantes</t>
  </si>
  <si>
    <t>LUCES</t>
  </si>
  <si>
    <t>UNIDADES [-]</t>
  </si>
  <si>
    <t>COSTE POR UNIDAD [EURO/M2]</t>
  </si>
  <si>
    <t>PAVIMENTACIÓN</t>
  </si>
  <si>
    <t>Grupos</t>
  </si>
  <si>
    <t>Pinturas</t>
  </si>
  <si>
    <t>Total</t>
  </si>
  <si>
    <t>Total Percentual</t>
  </si>
  <si>
    <t>Subgrupos</t>
  </si>
  <si>
    <t>Total del subgrupo</t>
  </si>
  <si>
    <t>Pintura blanca</t>
  </si>
  <si>
    <t>Pintura amarilla</t>
  </si>
  <si>
    <t>Total percentual subgrupo</t>
  </si>
  <si>
    <t>Se\~nal de puesto</t>
  </si>
  <si>
    <t>Se\~nal de punto de toma de contacto</t>
  </si>
  <si>
    <t>Se\~nal Identificaci\'on del Helipuerto</t>
  </si>
  <si>
    <t>Se\~nal Gu\'ia de alineaci\'on</t>
  </si>
  <si>
    <t>Se\~nal de per\'imetro de la FATO</t>
  </si>
  <si>
    <t>Se\~nal de l\'inea de alineaci\'on</t>
  </si>
  <si>
    <t>Pavimentaci\'on</t>
  </si>
  <si>
    <t>LICENCIAS</t>
  </si>
  <si>
    <t>SolidWorks</t>
  </si>
  <si>
    <t>Matlab</t>
  </si>
  <si>
    <t>Overleaf</t>
  </si>
  <si>
    <t>Agentes extintores</t>
  </si>
  <si>
    <t>Equipo de salvamento</t>
  </si>
  <si>
    <t>RODAJE</t>
  </si>
  <si>
    <t>Superficie total</t>
  </si>
  <si>
    <t>Linea recta vertical</t>
  </si>
  <si>
    <t>Ancho</t>
  </si>
  <si>
    <t>Linea recta horizontal</t>
  </si>
  <si>
    <t>Radio interior</t>
  </si>
  <si>
    <t>Radio exterior</t>
  </si>
  <si>
    <t>S_RV</t>
  </si>
  <si>
    <t>Numero de rodajes</t>
  </si>
  <si>
    <t>S_RH</t>
  </si>
  <si>
    <t>S_curvas</t>
  </si>
  <si>
    <t>SEÑAL DE IDENTIFICACIÓN DEL HELIPUERTO</t>
  </si>
  <si>
    <t>PUESTO</t>
  </si>
  <si>
    <t>Numero de puestos</t>
  </si>
  <si>
    <t>TOMA DE CONTACTO</t>
  </si>
  <si>
    <t>LÍNEA DE ALINEACIÓN</t>
  </si>
  <si>
    <t>Línea recta</t>
  </si>
  <si>
    <t>Grosor</t>
  </si>
  <si>
    <t>Número de puestos</t>
  </si>
  <si>
    <t>PERÍMETRO DE LA FATO</t>
  </si>
  <si>
    <t>Longitud</t>
  </si>
  <si>
    <t>Anchura</t>
  </si>
  <si>
    <t>Número</t>
  </si>
  <si>
    <t>Longitud_2</t>
  </si>
  <si>
    <t>Numero_2</t>
  </si>
  <si>
    <t>GUÍA DE ALINEACIÓN</t>
  </si>
  <si>
    <t>Base</t>
  </si>
  <si>
    <t>Altura</t>
  </si>
  <si>
    <t>Número de flechas</t>
  </si>
  <si>
    <t>PARKING</t>
  </si>
  <si>
    <t>Longitud_1</t>
  </si>
  <si>
    <t>Ancho_1</t>
  </si>
  <si>
    <t>Ancho_2</t>
  </si>
  <si>
    <t>Numero</t>
  </si>
  <si>
    <t>L_continua</t>
  </si>
  <si>
    <t>Radio_continua_interior</t>
  </si>
  <si>
    <t>Radio_continua_exterior</t>
  </si>
  <si>
    <t>PERSONAL</t>
  </si>
  <si>
    <t>NÚMERO DE HORAS</t>
  </si>
  <si>
    <t>COSTE TOTAL [EURO]</t>
  </si>
  <si>
    <t>COSTE POR HORA [EURO]</t>
  </si>
  <si>
    <t>Project charter</t>
  </si>
  <si>
    <t>Introducción</t>
  </si>
  <si>
    <t>Estado del arte</t>
  </si>
  <si>
    <t>Emplazamiento</t>
  </si>
  <si>
    <t>Helicóptero de diseño</t>
  </si>
  <si>
    <t>Normativa</t>
  </si>
  <si>
    <t>Meteorología</t>
  </si>
  <si>
    <t>Espacio Aéreo</t>
  </si>
  <si>
    <t>Medioambiente</t>
  </si>
  <si>
    <t>Características físicas</t>
  </si>
  <si>
    <t>Entorno de obstáculos</t>
  </si>
  <si>
    <t>Señales y luces</t>
  </si>
  <si>
    <t>Salvamento y extinción de incendios</t>
  </si>
  <si>
    <t>Zonas adicionales</t>
  </si>
  <si>
    <t>Presupuesto</t>
  </si>
  <si>
    <t>Futuras ampliaciones</t>
  </si>
  <si>
    <t>Fase 1</t>
  </si>
  <si>
    <t>Fase 2</t>
  </si>
  <si>
    <t>Fase 3</t>
  </si>
  <si>
    <t>Horas totales empleadas</t>
  </si>
  <si>
    <t>Coste total personal</t>
  </si>
  <si>
    <t>Project Charter</t>
  </si>
  <si>
    <t>Otros</t>
  </si>
  <si>
    <t>Luces de la FATO (verdes)</t>
  </si>
  <si>
    <t>Luces de aproximación (blancas)</t>
  </si>
  <si>
    <t>Luces guía de alineación (verdes)</t>
  </si>
  <si>
    <t>Vallado</t>
  </si>
  <si>
    <t>Luces blancas</t>
  </si>
  <si>
    <t>Luces verdes</t>
  </si>
  <si>
    <t>Luces HAPI</t>
  </si>
  <si>
    <t>Licencias</t>
  </si>
  <si>
    <t>Personal</t>
  </si>
  <si>
    <t>Microsoft Office 365</t>
  </si>
  <si>
    <t>Nivelaci\'on</t>
  </si>
  <si>
    <t>MÁS EDIFICACIONES</t>
  </si>
  <si>
    <t>Separador de hidrocarburos</t>
  </si>
  <si>
    <t>COSTE POR UNIDAD [EURO]</t>
  </si>
  <si>
    <t>TOTAL[EURO]</t>
  </si>
  <si>
    <t>Rectificador</t>
  </si>
  <si>
    <t>Luces de borde de rodaje (azules)</t>
  </si>
  <si>
    <t>Secciones</t>
  </si>
  <si>
    <t>Luces azules</t>
  </si>
  <si>
    <t>Tanque de Combustible, vallado y separador de hidrocarburos</t>
  </si>
  <si>
    <t>Indicador del viento iluminado</t>
  </si>
  <si>
    <t>MÁS LICENCIAS</t>
  </si>
  <si>
    <t>Autocad</t>
  </si>
  <si>
    <t>NIVELACIÓN</t>
  </si>
  <si>
    <t>Encendido por remoto</t>
  </si>
  <si>
    <t>Movimiento de tierras</t>
  </si>
  <si>
    <t xml:space="preserve"> </t>
  </si>
  <si>
    <t>RED ELECTRICA</t>
  </si>
  <si>
    <t>lv</t>
  </si>
  <si>
    <t>ancho</t>
  </si>
  <si>
    <t>n_lv</t>
  </si>
  <si>
    <t>lh_heli</t>
  </si>
  <si>
    <t>n_lh_heli</t>
  </si>
  <si>
    <t>rint</t>
  </si>
  <si>
    <t>rext</t>
  </si>
  <si>
    <t>lv_5</t>
  </si>
  <si>
    <t>n_lv_5</t>
  </si>
  <si>
    <t>lh</t>
  </si>
  <si>
    <t>n_lh</t>
  </si>
  <si>
    <t>TOTAL sup</t>
  </si>
  <si>
    <t>coste zanja</t>
  </si>
  <si>
    <t>Zanja de electricidad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</si>
</sst>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6" borderId="0" xfId="0" applyNumberFormat="1" applyFont="1" applyFill="1" applyBorder="1" applyAlignment="1">
      <alignment horizontal="center" vertical="center"/>
    </xf>
    <xf numFmtId="2" fontId="2" fillId="6" borderId="0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6056-AF6A-4F38-893B-07F3C7F79570}">
  <dimension ref="A1:O93"/>
  <sheetViews>
    <sheetView workbookViewId="0">
      <selection activeCell="E6" sqref="E6"/>
    </sheetView>
  </sheetViews>
  <sheetFormatPr baseColWidth="10" defaultRowHeight="12" x14ac:dyDescent="0.3"/>
  <cols>
    <col min="1" max="1" width="29" style="5" customWidth="1"/>
    <col min="2" max="2" width="31.6640625" style="2" customWidth="1"/>
    <col min="3" max="3" width="28.21875" style="2" customWidth="1"/>
    <col min="4" max="4" width="26.109375" style="4" customWidth="1"/>
    <col min="5" max="5" width="33.109375" style="4" customWidth="1"/>
    <col min="6" max="6" width="33.5546875" style="2" customWidth="1"/>
    <col min="7" max="7" width="30.77734375" style="2" customWidth="1"/>
    <col min="8" max="8" width="10.5546875" style="2" customWidth="1"/>
    <col min="9" max="9" width="15.21875" style="2" customWidth="1"/>
    <col min="10" max="10" width="14.5546875" style="2" bestFit="1" customWidth="1"/>
    <col min="11" max="11" width="17.6640625" style="2" customWidth="1"/>
    <col min="12" max="12" width="11.5546875" style="2"/>
    <col min="13" max="13" width="20.44140625" style="2" customWidth="1"/>
    <col min="14" max="14" width="22.33203125" style="2" customWidth="1"/>
    <col min="15" max="16384" width="11.5546875" style="2"/>
  </cols>
  <sheetData>
    <row r="1" spans="1:15" x14ac:dyDescent="0.3">
      <c r="A1" s="9"/>
      <c r="D1" s="10"/>
      <c r="E1" s="10"/>
    </row>
    <row r="2" spans="1:15" s="9" customFormat="1" ht="11.4" x14ac:dyDescent="0.3"/>
    <row r="3" spans="1:15" s="10" customFormat="1" x14ac:dyDescent="0.3">
      <c r="A3" s="9"/>
    </row>
    <row r="4" spans="1:15" x14ac:dyDescent="0.3">
      <c r="A4" s="8"/>
      <c r="D4" s="12"/>
      <c r="E4" s="12"/>
    </row>
    <row r="5" spans="1:15" s="8" customFormat="1" ht="11.4" x14ac:dyDescent="0.3">
      <c r="A5" s="13" t="s">
        <v>7</v>
      </c>
      <c r="B5" s="3" t="s">
        <v>4</v>
      </c>
      <c r="C5" s="7" t="s">
        <v>11</v>
      </c>
      <c r="D5" s="3" t="s">
        <v>9</v>
      </c>
      <c r="E5" s="11" t="s">
        <v>51</v>
      </c>
      <c r="F5" s="3" t="s">
        <v>0</v>
      </c>
      <c r="G5" s="1" t="s">
        <v>41</v>
      </c>
      <c r="H5" s="1" t="s">
        <v>2</v>
      </c>
      <c r="I5" s="1" t="s">
        <v>43</v>
      </c>
      <c r="J5" s="1" t="s">
        <v>45</v>
      </c>
      <c r="K5" s="1" t="s">
        <v>46</v>
      </c>
      <c r="L5" s="1" t="s">
        <v>47</v>
      </c>
      <c r="M5" s="28" t="s">
        <v>48</v>
      </c>
      <c r="N5" s="55" t="s">
        <v>146</v>
      </c>
      <c r="O5" s="56"/>
    </row>
    <row r="6" spans="1:15" x14ac:dyDescent="0.3">
      <c r="A6" s="25" t="s">
        <v>10</v>
      </c>
      <c r="B6" s="21">
        <f>$G$6</f>
        <v>3.23</v>
      </c>
      <c r="C6" s="22">
        <f>M64</f>
        <v>61.931349239405833</v>
      </c>
      <c r="D6" s="23">
        <f>B6*C6</f>
        <v>200.03825804328085</v>
      </c>
      <c r="E6" s="40">
        <f>D6/$M$6*100</f>
        <v>76.865225448051021</v>
      </c>
      <c r="F6" s="3" t="s">
        <v>5</v>
      </c>
      <c r="G6" s="1">
        <v>3.23</v>
      </c>
      <c r="H6" s="1">
        <f>SUM(J6:J13)</f>
        <v>7163628.3612925615</v>
      </c>
      <c r="I6" s="1" t="s">
        <v>44</v>
      </c>
      <c r="J6" s="27">
        <f>SUM(D6:D13)</f>
        <v>675.84129256048186</v>
      </c>
      <c r="K6" s="28">
        <f t="shared" ref="K6:K7" si="0">J6/$H$6*100</f>
        <v>9.4343433030707521E-3</v>
      </c>
      <c r="L6" s="1" t="s">
        <v>49</v>
      </c>
      <c r="M6" s="27">
        <f>SUM(D6:D9)</f>
        <v>260.24545804328085</v>
      </c>
      <c r="N6" s="39" t="s">
        <v>44</v>
      </c>
      <c r="O6" s="23">
        <f>SUM(D6:D13)</f>
        <v>675.84129256048186</v>
      </c>
    </row>
    <row r="7" spans="1:15" x14ac:dyDescent="0.3">
      <c r="A7" s="25" t="s">
        <v>54</v>
      </c>
      <c r="B7" s="21">
        <f t="shared" ref="B7:B9" si="1">$G$6</f>
        <v>3.23</v>
      </c>
      <c r="C7" s="22">
        <f>J27</f>
        <v>2.8000000000000003</v>
      </c>
      <c r="D7" s="23">
        <f>B7*C7</f>
        <v>9.0440000000000005</v>
      </c>
      <c r="E7" s="40">
        <f>D7/$M$6*100</f>
        <v>3.4751807266876158</v>
      </c>
      <c r="F7" s="3" t="s">
        <v>6</v>
      </c>
      <c r="G7" s="1">
        <v>3.23</v>
      </c>
      <c r="H7" s="9"/>
      <c r="I7" s="1" t="s">
        <v>58</v>
      </c>
      <c r="J7" s="27">
        <f>D15</f>
        <v>949520.00000000012</v>
      </c>
      <c r="K7" s="28">
        <f t="shared" si="0"/>
        <v>13.254735618762256</v>
      </c>
      <c r="L7" s="1" t="s">
        <v>50</v>
      </c>
      <c r="M7" s="27">
        <f>SUM(D10:D13)</f>
        <v>415.59583451720096</v>
      </c>
      <c r="N7" s="39" t="s">
        <v>15</v>
      </c>
      <c r="O7" s="23">
        <f>SUM(D14:D16)</f>
        <v>2543903</v>
      </c>
    </row>
    <row r="8" spans="1:15" x14ac:dyDescent="0.3">
      <c r="A8" s="25" t="s">
        <v>55</v>
      </c>
      <c r="B8" s="21">
        <f t="shared" si="1"/>
        <v>3.23</v>
      </c>
      <c r="C8" s="22">
        <f>J61</f>
        <v>5.4</v>
      </c>
      <c r="D8" s="23">
        <f t="shared" ref="D8:D13" si="2">B8*C8</f>
        <v>17.442</v>
      </c>
      <c r="E8" s="40">
        <f t="shared" ref="E8:E13" si="3">D8/$M$6*100</f>
        <v>6.7021342586118289</v>
      </c>
      <c r="F8" s="3" t="s">
        <v>42</v>
      </c>
      <c r="G8" s="1">
        <v>18.260000000000002</v>
      </c>
      <c r="H8" s="10"/>
      <c r="I8" s="1" t="s">
        <v>15</v>
      </c>
      <c r="J8" s="27">
        <f>SUM(D14:D16)</f>
        <v>2543903</v>
      </c>
      <c r="K8" s="28">
        <f>J8/$H$6*100</f>
        <v>35.511375963409044</v>
      </c>
      <c r="L8" s="1" t="s">
        <v>63</v>
      </c>
      <c r="M8" s="27">
        <f>SUM(D24:D27)</f>
        <v>9172.11</v>
      </c>
      <c r="N8" s="39" t="s">
        <v>21</v>
      </c>
      <c r="O8" s="23">
        <f>SUM(D24:D39)</f>
        <v>9372.8300000000017</v>
      </c>
    </row>
    <row r="9" spans="1:15" x14ac:dyDescent="0.3">
      <c r="A9" s="6" t="s">
        <v>56</v>
      </c>
      <c r="B9" s="21">
        <f t="shared" si="1"/>
        <v>3.23</v>
      </c>
      <c r="C9" s="22">
        <f>J53</f>
        <v>10.44</v>
      </c>
      <c r="D9" s="23">
        <f t="shared" si="2"/>
        <v>33.721199999999996</v>
      </c>
      <c r="E9" s="40">
        <f t="shared" si="3"/>
        <v>12.957459566649534</v>
      </c>
      <c r="F9" s="3" t="s">
        <v>3</v>
      </c>
      <c r="G9" s="15">
        <v>21</v>
      </c>
      <c r="H9" s="10"/>
      <c r="I9" s="1" t="s">
        <v>14</v>
      </c>
      <c r="J9" s="27">
        <f>SUM(D20:D22)+SUM(D88)</f>
        <v>3532986.95</v>
      </c>
      <c r="K9" s="28">
        <f t="shared" ref="K9:K11" si="4">J9/$H$6*100</f>
        <v>49.318400841253712</v>
      </c>
      <c r="L9" s="1" t="s">
        <v>64</v>
      </c>
      <c r="M9" s="27">
        <f>SUM(D28:D39)</f>
        <v>200.72</v>
      </c>
      <c r="N9" s="39" t="s">
        <v>14</v>
      </c>
      <c r="O9" s="10">
        <f>SUM(D20:D22)+SUM(D88)</f>
        <v>3532986.95</v>
      </c>
    </row>
    <row r="10" spans="1:15" x14ac:dyDescent="0.3">
      <c r="A10" s="26" t="s">
        <v>57</v>
      </c>
      <c r="B10" s="21">
        <f t="shared" ref="B10:B12" si="5">$G$7</f>
        <v>3.23</v>
      </c>
      <c r="C10" s="22">
        <f>J45</f>
        <v>13.463999999999999</v>
      </c>
      <c r="D10" s="24">
        <f t="shared" si="2"/>
        <v>43.488719999999994</v>
      </c>
      <c r="E10" s="40">
        <f t="shared" si="3"/>
        <v>16.710654751472159</v>
      </c>
      <c r="F10" s="9"/>
      <c r="G10" s="9"/>
      <c r="H10" s="10"/>
      <c r="I10" s="1" t="s">
        <v>21</v>
      </c>
      <c r="J10" s="27">
        <f>SUM(D24:D39)</f>
        <v>9372.8300000000017</v>
      </c>
      <c r="K10" s="28">
        <f t="shared" si="4"/>
        <v>0.13083914361951665</v>
      </c>
      <c r="L10" s="1" t="s">
        <v>15</v>
      </c>
      <c r="M10" s="27">
        <f>D14</f>
        <v>1468383</v>
      </c>
      <c r="N10" s="9" t="s">
        <v>136</v>
      </c>
      <c r="O10" s="10">
        <f>SUM(D45:D48)</f>
        <v>7812</v>
      </c>
    </row>
    <row r="11" spans="1:15" x14ac:dyDescent="0.3">
      <c r="A11" s="26" t="s">
        <v>52</v>
      </c>
      <c r="B11" s="21">
        <f t="shared" si="5"/>
        <v>3.23</v>
      </c>
      <c r="C11" s="22">
        <f>J33</f>
        <v>31.511745111832475</v>
      </c>
      <c r="D11" s="24">
        <f t="shared" si="2"/>
        <v>101.78293671121889</v>
      </c>
      <c r="E11" s="40">
        <f t="shared" si="3"/>
        <v>39.110360456047459</v>
      </c>
      <c r="F11" s="9"/>
      <c r="G11" s="9"/>
      <c r="H11" s="10"/>
      <c r="I11" s="1" t="s">
        <v>13</v>
      </c>
      <c r="J11" s="27">
        <f>SUM(D76:D81)</f>
        <v>111973</v>
      </c>
      <c r="K11" s="28">
        <f t="shared" si="4"/>
        <v>1.5630766191756529</v>
      </c>
      <c r="L11" s="1" t="s">
        <v>58</v>
      </c>
      <c r="M11" s="27">
        <f>D15</f>
        <v>949520.00000000012</v>
      </c>
      <c r="N11" s="9" t="s">
        <v>13</v>
      </c>
      <c r="O11" s="10">
        <f>SUM(D76:D81)</f>
        <v>111973</v>
      </c>
    </row>
    <row r="12" spans="1:15" x14ac:dyDescent="0.3">
      <c r="A12" s="26" t="s">
        <v>53</v>
      </c>
      <c r="B12" s="21">
        <f t="shared" si="5"/>
        <v>3.23</v>
      </c>
      <c r="C12" s="22">
        <f>J39</f>
        <v>46.417031456789168</v>
      </c>
      <c r="D12" s="24">
        <f t="shared" si="2"/>
        <v>149.92701160542902</v>
      </c>
      <c r="E12" s="40">
        <f t="shared" si="3"/>
        <v>57.609847538816595</v>
      </c>
      <c r="F12" s="9"/>
      <c r="G12" s="9"/>
      <c r="H12" s="10"/>
      <c r="I12" s="31" t="s">
        <v>136</v>
      </c>
      <c r="J12" s="38">
        <f>SUM(D45:D48)</f>
        <v>7812</v>
      </c>
      <c r="L12" s="1" t="str">
        <f>A20</f>
        <v>Parque de bomberos</v>
      </c>
      <c r="M12" s="1">
        <f>D20</f>
        <v>3500000</v>
      </c>
      <c r="N12" s="31" t="s">
        <v>137</v>
      </c>
      <c r="O12" s="2">
        <f>SUM(C50:C65)</f>
        <v>7384.74</v>
      </c>
    </row>
    <row r="13" spans="1:15" x14ac:dyDescent="0.3">
      <c r="A13" s="26" t="s">
        <v>12</v>
      </c>
      <c r="B13" s="21">
        <f>$G$7</f>
        <v>3.23</v>
      </c>
      <c r="C13" s="22">
        <f>J24</f>
        <v>37.274664458375561</v>
      </c>
      <c r="D13" s="24">
        <f t="shared" si="2"/>
        <v>120.39716620055306</v>
      </c>
      <c r="E13" s="40">
        <f t="shared" si="3"/>
        <v>46.262926971248071</v>
      </c>
      <c r="F13" s="10"/>
      <c r="G13" s="10"/>
      <c r="H13" s="10"/>
      <c r="I13" s="31" t="s">
        <v>137</v>
      </c>
      <c r="J13" s="38">
        <f>B67</f>
        <v>7384.74</v>
      </c>
      <c r="L13" s="1" t="str">
        <f>A21</f>
        <v>Tanque de combustible</v>
      </c>
      <c r="M13" s="1">
        <f>D21</f>
        <v>27230</v>
      </c>
      <c r="N13" s="31" t="s">
        <v>2</v>
      </c>
      <c r="O13" s="21">
        <f>SUM(O6:O12)</f>
        <v>6214108.3612925615</v>
      </c>
    </row>
    <row r="14" spans="1:15" x14ac:dyDescent="0.3">
      <c r="A14" s="5" t="s">
        <v>15</v>
      </c>
      <c r="B14" s="21">
        <f>G9</f>
        <v>21</v>
      </c>
      <c r="C14" s="22">
        <v>69923</v>
      </c>
      <c r="D14" s="24">
        <f>B14*C14</f>
        <v>1468383</v>
      </c>
      <c r="E14" s="40">
        <f>D14/$J$8*100</f>
        <v>57.72165841229009</v>
      </c>
      <c r="I14" s="57" t="s">
        <v>65</v>
      </c>
      <c r="J14" s="58"/>
      <c r="L14" s="1" t="s">
        <v>132</v>
      </c>
      <c r="M14" s="1">
        <f>D22</f>
        <v>2721.6000000000004</v>
      </c>
    </row>
    <row r="15" spans="1:15" x14ac:dyDescent="0.3">
      <c r="A15" s="5" t="s">
        <v>16</v>
      </c>
      <c r="B15" s="21">
        <f>G8</f>
        <v>18.260000000000002</v>
      </c>
      <c r="C15" s="22">
        <v>52000</v>
      </c>
      <c r="D15" s="23">
        <f>B15*C15</f>
        <v>949520.00000000012</v>
      </c>
      <c r="E15" s="40">
        <f t="shared" ref="E15:E16" si="6">D15/$J$8*100</f>
        <v>37.325322545710279</v>
      </c>
      <c r="I15" s="17" t="s">
        <v>67</v>
      </c>
      <c r="J15" s="4">
        <v>43.22</v>
      </c>
      <c r="L15" s="1" t="s">
        <v>148</v>
      </c>
      <c r="M15" s="27">
        <f>M14+M13+D88</f>
        <v>32986.949999999997</v>
      </c>
    </row>
    <row r="16" spans="1:15" x14ac:dyDescent="0.3">
      <c r="A16" s="5" t="s">
        <v>139</v>
      </c>
      <c r="B16" s="2">
        <v>14</v>
      </c>
      <c r="C16" s="2">
        <v>9000</v>
      </c>
      <c r="D16" s="4">
        <f>B16*C16</f>
        <v>126000</v>
      </c>
      <c r="E16" s="40">
        <f t="shared" si="6"/>
        <v>4.9530190419996361</v>
      </c>
      <c r="I16" s="17" t="s">
        <v>69</v>
      </c>
      <c r="J16" s="4">
        <v>90.21</v>
      </c>
      <c r="L16" s="1" t="s">
        <v>133</v>
      </c>
      <c r="M16" s="27">
        <f>D77</f>
        <v>10601.36</v>
      </c>
    </row>
    <row r="17" spans="1:13" x14ac:dyDescent="0.3">
      <c r="I17" s="17" t="s">
        <v>68</v>
      </c>
      <c r="J17" s="4">
        <v>0.15</v>
      </c>
      <c r="L17" s="1" t="s">
        <v>134</v>
      </c>
      <c r="M17" s="1">
        <f>D76+D78</f>
        <v>21202.720000000001</v>
      </c>
    </row>
    <row r="18" spans="1:13" x14ac:dyDescent="0.3">
      <c r="I18" s="17" t="s">
        <v>70</v>
      </c>
      <c r="J18" s="4">
        <v>6</v>
      </c>
      <c r="L18" s="1" t="s">
        <v>147</v>
      </c>
      <c r="M18" s="1">
        <f>D80</f>
        <v>39376.480000000003</v>
      </c>
    </row>
    <row r="19" spans="1:13" s="7" customFormat="1" x14ac:dyDescent="0.3">
      <c r="A19" s="3" t="s">
        <v>17</v>
      </c>
      <c r="B19" s="7" t="s">
        <v>1</v>
      </c>
      <c r="C19" s="7" t="s">
        <v>8</v>
      </c>
      <c r="D19" s="3" t="s">
        <v>9</v>
      </c>
      <c r="E19" s="11" t="s">
        <v>51</v>
      </c>
      <c r="I19" s="17" t="s">
        <v>71</v>
      </c>
      <c r="J19" s="4">
        <v>6.15</v>
      </c>
      <c r="L19" s="1" t="s">
        <v>135</v>
      </c>
      <c r="M19" s="1">
        <f>D79</f>
        <v>38000</v>
      </c>
    </row>
    <row r="20" spans="1:13" x14ac:dyDescent="0.3">
      <c r="A20" s="5" t="s">
        <v>18</v>
      </c>
      <c r="B20" s="16">
        <v>3500000</v>
      </c>
      <c r="C20" s="2">
        <v>1</v>
      </c>
      <c r="D20" s="4">
        <f>B20*C20</f>
        <v>3500000</v>
      </c>
      <c r="E20" s="24">
        <f>D20/$J$9*100</f>
        <v>99.066315543565764</v>
      </c>
      <c r="I20" s="17" t="s">
        <v>73</v>
      </c>
      <c r="J20" s="4">
        <v>3</v>
      </c>
      <c r="L20" s="1" t="s">
        <v>139</v>
      </c>
      <c r="M20" s="1">
        <f>D16</f>
        <v>126000</v>
      </c>
    </row>
    <row r="21" spans="1:13" x14ac:dyDescent="0.3">
      <c r="A21" s="5" t="s">
        <v>19</v>
      </c>
      <c r="B21" s="16">
        <v>27230</v>
      </c>
      <c r="C21" s="2">
        <v>1</v>
      </c>
      <c r="D21" s="4">
        <f>B21*C21</f>
        <v>27230</v>
      </c>
      <c r="E21" s="24">
        <f t="shared" ref="E21:E22" si="7">D21/$J$9*100</f>
        <v>0.77073593492894166</v>
      </c>
      <c r="I21" s="17" t="s">
        <v>72</v>
      </c>
      <c r="J21" s="4">
        <f>J15*J17*J20</f>
        <v>19.448999999999998</v>
      </c>
    </row>
    <row r="22" spans="1:13" x14ac:dyDescent="0.3">
      <c r="A22" s="5" t="s">
        <v>132</v>
      </c>
      <c r="B22" s="2">
        <v>8.64</v>
      </c>
      <c r="C22" s="2">
        <v>315</v>
      </c>
      <c r="D22" s="4">
        <f>B22*C22</f>
        <v>2721.6000000000004</v>
      </c>
      <c r="E22" s="24">
        <f t="shared" si="7"/>
        <v>7.7033966966676748E-2</v>
      </c>
      <c r="I22" s="17" t="s">
        <v>74</v>
      </c>
      <c r="J22" s="4">
        <f>J16*J17</f>
        <v>13.531499999999999</v>
      </c>
    </row>
    <row r="23" spans="1:13" s="7" customFormat="1" x14ac:dyDescent="0.3">
      <c r="A23" s="3" t="s">
        <v>20</v>
      </c>
      <c r="B23" s="7" t="s">
        <v>1</v>
      </c>
      <c r="C23" s="7" t="s">
        <v>27</v>
      </c>
      <c r="D23" s="3" t="s">
        <v>9</v>
      </c>
      <c r="E23" s="11" t="s">
        <v>51</v>
      </c>
      <c r="I23" s="17" t="s">
        <v>75</v>
      </c>
      <c r="J23" s="4">
        <f>(PI()/4)*(J19^2-J18^2)*J20</f>
        <v>4.29416445837556</v>
      </c>
    </row>
    <row r="24" spans="1:13" x14ac:dyDescent="0.3">
      <c r="A24" s="5" t="s">
        <v>22</v>
      </c>
      <c r="B24" s="2">
        <v>6.6470099999999999</v>
      </c>
      <c r="C24" s="2">
        <v>1000</v>
      </c>
      <c r="D24" s="4">
        <f>B24*C24</f>
        <v>6647.01</v>
      </c>
      <c r="E24" s="24">
        <f>D24/$J$10*100</f>
        <v>70.917855119531652</v>
      </c>
      <c r="I24" s="18" t="s">
        <v>66</v>
      </c>
      <c r="J24" s="19">
        <f>J21+J22+J23</f>
        <v>37.274664458375561</v>
      </c>
    </row>
    <row r="25" spans="1:13" x14ac:dyDescent="0.3">
      <c r="A25" s="5" t="s">
        <v>23</v>
      </c>
      <c r="B25" s="14">
        <v>28.6</v>
      </c>
      <c r="C25" s="2">
        <v>8</v>
      </c>
      <c r="D25" s="4">
        <f t="shared" ref="D25:D39" si="8">B25*C25</f>
        <v>228.8</v>
      </c>
      <c r="E25" s="24">
        <f t="shared" ref="E25:E39" si="9">D25/$J$10*100</f>
        <v>2.4410983662351708</v>
      </c>
    </row>
    <row r="26" spans="1:13" x14ac:dyDescent="0.3">
      <c r="A26" s="5" t="s">
        <v>24</v>
      </c>
      <c r="B26" s="14">
        <v>166.7</v>
      </c>
      <c r="C26" s="2">
        <v>9</v>
      </c>
      <c r="D26" s="4">
        <f t="shared" si="8"/>
        <v>1500.3</v>
      </c>
      <c r="E26" s="24">
        <f t="shared" si="9"/>
        <v>16.006905064959032</v>
      </c>
      <c r="I26" s="57" t="s">
        <v>76</v>
      </c>
      <c r="J26" s="58"/>
    </row>
    <row r="27" spans="1:13" x14ac:dyDescent="0.3">
      <c r="A27" s="5" t="s">
        <v>25</v>
      </c>
      <c r="B27" s="14">
        <v>79.599999999999994</v>
      </c>
      <c r="C27" s="2">
        <v>10</v>
      </c>
      <c r="D27" s="4">
        <f t="shared" si="8"/>
        <v>796</v>
      </c>
      <c r="E27" s="24">
        <f t="shared" si="9"/>
        <v>8.4926324279859973</v>
      </c>
      <c r="I27" s="18" t="s">
        <v>66</v>
      </c>
      <c r="J27" s="19">
        <f>0.4*3*2+0.4*1</f>
        <v>2.8000000000000003</v>
      </c>
    </row>
    <row r="28" spans="1:13" x14ac:dyDescent="0.3">
      <c r="A28" s="5" t="s">
        <v>26</v>
      </c>
      <c r="B28" s="2">
        <v>21.85</v>
      </c>
      <c r="C28" s="2">
        <v>1</v>
      </c>
      <c r="D28" s="4">
        <f t="shared" si="8"/>
        <v>21.85</v>
      </c>
      <c r="E28" s="24">
        <f t="shared" si="9"/>
        <v>0.23312062632097241</v>
      </c>
    </row>
    <row r="29" spans="1:13" x14ac:dyDescent="0.3">
      <c r="A29" s="5" t="s">
        <v>28</v>
      </c>
      <c r="B29" s="2">
        <v>24.5</v>
      </c>
      <c r="C29" s="2">
        <v>1</v>
      </c>
      <c r="D29" s="4">
        <f t="shared" si="8"/>
        <v>24.5</v>
      </c>
      <c r="E29" s="24">
        <f t="shared" si="9"/>
        <v>0.26139383729353882</v>
      </c>
      <c r="I29" s="57" t="s">
        <v>77</v>
      </c>
      <c r="J29" s="58"/>
    </row>
    <row r="30" spans="1:13" x14ac:dyDescent="0.3">
      <c r="A30" s="5" t="s">
        <v>29</v>
      </c>
      <c r="B30" s="2">
        <v>27.95</v>
      </c>
      <c r="C30" s="2">
        <v>1</v>
      </c>
      <c r="D30" s="4">
        <f t="shared" si="8"/>
        <v>27.95</v>
      </c>
      <c r="E30" s="24">
        <f t="shared" si="9"/>
        <v>0.29820235723895555</v>
      </c>
      <c r="I30" s="17" t="s">
        <v>70</v>
      </c>
      <c r="J30" s="4">
        <v>11.07</v>
      </c>
    </row>
    <row r="31" spans="1:13" x14ac:dyDescent="0.3">
      <c r="A31" s="5" t="s">
        <v>30</v>
      </c>
      <c r="B31" s="2">
        <v>29.51</v>
      </c>
      <c r="C31" s="2">
        <v>1</v>
      </c>
      <c r="D31" s="4">
        <f t="shared" si="8"/>
        <v>29.51</v>
      </c>
      <c r="E31" s="24">
        <f t="shared" si="9"/>
        <v>0.31484620973601352</v>
      </c>
      <c r="I31" s="17" t="s">
        <v>71</v>
      </c>
      <c r="J31" s="4">
        <v>11.22</v>
      </c>
    </row>
    <row r="32" spans="1:13" x14ac:dyDescent="0.3">
      <c r="A32" s="5" t="s">
        <v>31</v>
      </c>
      <c r="B32" s="2">
        <v>10.49</v>
      </c>
      <c r="C32" s="2">
        <v>1</v>
      </c>
      <c r="D32" s="4">
        <f t="shared" si="8"/>
        <v>10.49</v>
      </c>
      <c r="E32" s="24">
        <f t="shared" si="9"/>
        <v>0.11191923890649888</v>
      </c>
      <c r="I32" s="17" t="s">
        <v>78</v>
      </c>
      <c r="J32" s="4">
        <v>3</v>
      </c>
    </row>
    <row r="33" spans="1:10" x14ac:dyDescent="0.3">
      <c r="A33" s="5" t="s">
        <v>32</v>
      </c>
      <c r="B33" s="16">
        <v>17.989999999999998</v>
      </c>
      <c r="C33" s="2">
        <v>1</v>
      </c>
      <c r="D33" s="4">
        <f t="shared" si="8"/>
        <v>17.989999999999998</v>
      </c>
      <c r="E33" s="24">
        <f t="shared" si="9"/>
        <v>0.19193776052696992</v>
      </c>
      <c r="I33" s="18" t="s">
        <v>66</v>
      </c>
      <c r="J33" s="19">
        <f>J32*PI()*(J31^2-J30^2)</f>
        <v>31.511745111832475</v>
      </c>
    </row>
    <row r="34" spans="1:10" x14ac:dyDescent="0.3">
      <c r="A34" s="5" t="s">
        <v>33</v>
      </c>
      <c r="B34" s="2">
        <v>7.18</v>
      </c>
      <c r="C34" s="2">
        <v>1</v>
      </c>
      <c r="D34" s="4">
        <f t="shared" si="8"/>
        <v>7.18</v>
      </c>
      <c r="E34" s="24">
        <f t="shared" si="9"/>
        <v>7.660439803133097E-2</v>
      </c>
    </row>
    <row r="35" spans="1:10" x14ac:dyDescent="0.3">
      <c r="A35" s="5" t="s">
        <v>34</v>
      </c>
      <c r="B35" s="2">
        <v>11.48</v>
      </c>
      <c r="C35" s="2">
        <v>1</v>
      </c>
      <c r="D35" s="4">
        <f t="shared" si="8"/>
        <v>11.48</v>
      </c>
      <c r="E35" s="24">
        <f t="shared" si="9"/>
        <v>0.12248168376040106</v>
      </c>
      <c r="I35" s="57" t="s">
        <v>79</v>
      </c>
      <c r="J35" s="58"/>
    </row>
    <row r="36" spans="1:10" x14ac:dyDescent="0.3">
      <c r="A36" s="5" t="s">
        <v>35</v>
      </c>
      <c r="B36" s="2">
        <v>5.77</v>
      </c>
      <c r="C36" s="2">
        <v>1</v>
      </c>
      <c r="D36" s="4">
        <f t="shared" si="8"/>
        <v>5.77</v>
      </c>
      <c r="E36" s="24">
        <f t="shared" si="9"/>
        <v>6.1560915966682409E-2</v>
      </c>
      <c r="I36" s="17" t="s">
        <v>70</v>
      </c>
      <c r="J36" s="4">
        <v>4.6749999999999998</v>
      </c>
    </row>
    <row r="37" spans="1:10" x14ac:dyDescent="0.3">
      <c r="A37" s="5" t="s">
        <v>36</v>
      </c>
      <c r="B37" s="2">
        <v>13.34</v>
      </c>
      <c r="C37" s="2">
        <v>1</v>
      </c>
      <c r="D37" s="4">
        <f t="shared" si="8"/>
        <v>13.34</v>
      </c>
      <c r="E37" s="24">
        <f t="shared" si="9"/>
        <v>0.14232627712227788</v>
      </c>
      <c r="I37" s="17" t="s">
        <v>71</v>
      </c>
      <c r="J37" s="4">
        <v>5.1749999999999998</v>
      </c>
    </row>
    <row r="38" spans="1:10" x14ac:dyDescent="0.3">
      <c r="A38" s="5" t="s">
        <v>37</v>
      </c>
      <c r="B38" s="2">
        <v>8.44</v>
      </c>
      <c r="C38" s="2">
        <v>1</v>
      </c>
      <c r="D38" s="4">
        <f t="shared" si="8"/>
        <v>8.44</v>
      </c>
      <c r="E38" s="24">
        <f t="shared" si="9"/>
        <v>9.0047509663570099E-2</v>
      </c>
      <c r="I38" s="17" t="s">
        <v>78</v>
      </c>
      <c r="J38" s="4">
        <v>3</v>
      </c>
    </row>
    <row r="39" spans="1:10" x14ac:dyDescent="0.3">
      <c r="A39" s="5" t="s">
        <v>38</v>
      </c>
      <c r="B39" s="2">
        <v>11.11</v>
      </c>
      <c r="C39" s="2">
        <v>2</v>
      </c>
      <c r="D39" s="4">
        <f t="shared" si="8"/>
        <v>22.22</v>
      </c>
      <c r="E39" s="24">
        <f t="shared" si="9"/>
        <v>0.23706820672091561</v>
      </c>
      <c r="I39" s="18" t="s">
        <v>66</v>
      </c>
      <c r="J39" s="19">
        <f>J38*PI()*(J37^2-J36^2)</f>
        <v>46.417031456789168</v>
      </c>
    </row>
    <row r="41" spans="1:10" s="7" customFormat="1" ht="11.4" x14ac:dyDescent="0.3">
      <c r="A41" s="33" t="s">
        <v>39</v>
      </c>
      <c r="B41" s="34" t="s">
        <v>1</v>
      </c>
      <c r="C41" s="34" t="s">
        <v>40</v>
      </c>
      <c r="D41" s="33" t="s">
        <v>9</v>
      </c>
      <c r="E41" s="11" t="s">
        <v>51</v>
      </c>
      <c r="I41" s="57" t="s">
        <v>80</v>
      </c>
      <c r="J41" s="58"/>
    </row>
    <row r="42" spans="1:10" s="9" customFormat="1" ht="11.4" x14ac:dyDescent="0.3">
      <c r="A42" s="35" t="s">
        <v>129</v>
      </c>
      <c r="B42" s="36">
        <v>757.24</v>
      </c>
      <c r="C42" s="36">
        <v>28</v>
      </c>
      <c r="D42" s="35"/>
      <c r="E42" s="5"/>
      <c r="I42" s="17" t="s">
        <v>81</v>
      </c>
      <c r="J42" s="5">
        <f>22.44+7.48</f>
        <v>29.92</v>
      </c>
    </row>
    <row r="43" spans="1:10" x14ac:dyDescent="0.3">
      <c r="I43" s="17" t="s">
        <v>82</v>
      </c>
      <c r="J43" s="4">
        <v>0.15</v>
      </c>
    </row>
    <row r="44" spans="1:10" s="7" customFormat="1" ht="11.4" x14ac:dyDescent="0.3">
      <c r="A44" s="3" t="s">
        <v>59</v>
      </c>
      <c r="B44" s="7" t="s">
        <v>1</v>
      </c>
      <c r="C44" s="7" t="s">
        <v>40</v>
      </c>
      <c r="D44" s="3" t="s">
        <v>9</v>
      </c>
      <c r="E44" s="11" t="s">
        <v>51</v>
      </c>
      <c r="I44" s="17" t="s">
        <v>83</v>
      </c>
      <c r="J44" s="5">
        <v>3</v>
      </c>
    </row>
    <row r="45" spans="1:10" x14ac:dyDescent="0.3">
      <c r="A45" s="5" t="s">
        <v>60</v>
      </c>
      <c r="B45" s="2">
        <v>4152</v>
      </c>
      <c r="C45" s="2">
        <v>1</v>
      </c>
      <c r="D45" s="4">
        <f t="shared" ref="D45:D46" si="10">B45*C45</f>
        <v>4152</v>
      </c>
      <c r="E45" s="24">
        <f>D45/$J$12*100</f>
        <v>53.149001536098304</v>
      </c>
      <c r="I45" s="18" t="s">
        <v>66</v>
      </c>
      <c r="J45" s="19">
        <f>J44*J43*J42</f>
        <v>13.463999999999999</v>
      </c>
    </row>
    <row r="46" spans="1:10" x14ac:dyDescent="0.3">
      <c r="A46" s="5" t="s">
        <v>62</v>
      </c>
      <c r="B46" s="2">
        <v>8</v>
      </c>
      <c r="C46" s="2">
        <v>4</v>
      </c>
      <c r="D46" s="4">
        <f t="shared" si="10"/>
        <v>32</v>
      </c>
      <c r="E46" s="24">
        <f t="shared" ref="E46:E48" si="11">D46/$J$12*100</f>
        <v>0.40962621607782901</v>
      </c>
    </row>
    <row r="47" spans="1:10" x14ac:dyDescent="0.3">
      <c r="A47" s="5" t="s">
        <v>61</v>
      </c>
      <c r="B47" s="2">
        <v>900</v>
      </c>
      <c r="C47" s="2">
        <v>4</v>
      </c>
      <c r="D47" s="4">
        <f>B47*C47</f>
        <v>3600</v>
      </c>
      <c r="E47" s="24">
        <f t="shared" si="11"/>
        <v>46.082949308755758</v>
      </c>
      <c r="I47" s="57" t="s">
        <v>84</v>
      </c>
      <c r="J47" s="58"/>
    </row>
    <row r="48" spans="1:10" x14ac:dyDescent="0.3">
      <c r="A48" s="5" t="s">
        <v>138</v>
      </c>
      <c r="B48" s="2">
        <v>7</v>
      </c>
      <c r="C48" s="2">
        <v>4</v>
      </c>
      <c r="D48" s="4">
        <f>B48*C48</f>
        <v>28</v>
      </c>
      <c r="E48" s="24">
        <f t="shared" si="11"/>
        <v>0.35842293906810035</v>
      </c>
      <c r="I48" s="17" t="s">
        <v>85</v>
      </c>
      <c r="J48" s="4">
        <v>1.5</v>
      </c>
    </row>
    <row r="49" spans="1:13" s="1" customFormat="1" ht="11.4" x14ac:dyDescent="0.3">
      <c r="A49" s="1" t="s">
        <v>102</v>
      </c>
      <c r="B49" s="1" t="s">
        <v>103</v>
      </c>
      <c r="C49" s="28" t="s">
        <v>104</v>
      </c>
      <c r="D49" s="1" t="s">
        <v>105</v>
      </c>
      <c r="E49" s="11" t="s">
        <v>51</v>
      </c>
      <c r="H49" s="3"/>
      <c r="I49" s="1" t="s">
        <v>86</v>
      </c>
      <c r="J49" s="1">
        <v>0.3</v>
      </c>
    </row>
    <row r="50" spans="1:13" x14ac:dyDescent="0.3">
      <c r="A50" s="5" t="s">
        <v>106</v>
      </c>
      <c r="B50" s="2">
        <v>40</v>
      </c>
      <c r="C50" s="2">
        <f>B50*$D$50</f>
        <v>589.6</v>
      </c>
      <c r="D50" s="30">
        <v>14.74</v>
      </c>
      <c r="E50" s="29">
        <f>C50/$J$13*100</f>
        <v>7.9840319361277441</v>
      </c>
      <c r="F50" s="30"/>
      <c r="G50" s="30"/>
      <c r="I50" s="17" t="s">
        <v>87</v>
      </c>
      <c r="J50" s="4">
        <v>20</v>
      </c>
    </row>
    <row r="51" spans="1:13" x14ac:dyDescent="0.3">
      <c r="A51" s="5" t="s">
        <v>107</v>
      </c>
      <c r="B51" s="2">
        <v>30</v>
      </c>
      <c r="C51" s="2">
        <f t="shared" ref="C51:C65" si="12">B51*$D$50</f>
        <v>442.2</v>
      </c>
      <c r="D51" s="1"/>
      <c r="E51" s="29">
        <f t="shared" ref="E51:E65" si="13">C51/$J$13*100</f>
        <v>5.9880239520958085</v>
      </c>
      <c r="F51" s="1"/>
      <c r="G51" s="1"/>
      <c r="I51" s="17" t="s">
        <v>88</v>
      </c>
      <c r="J51" s="4">
        <f>J48-J49</f>
        <v>1.2</v>
      </c>
    </row>
    <row r="52" spans="1:13" x14ac:dyDescent="0.3">
      <c r="A52" s="5" t="s">
        <v>108</v>
      </c>
      <c r="B52" s="2">
        <v>30</v>
      </c>
      <c r="C52" s="2">
        <f t="shared" si="12"/>
        <v>442.2</v>
      </c>
      <c r="D52" s="30"/>
      <c r="E52" s="29">
        <f t="shared" si="13"/>
        <v>5.9880239520958085</v>
      </c>
      <c r="F52" s="30"/>
      <c r="G52" s="30"/>
      <c r="I52" s="17" t="s">
        <v>89</v>
      </c>
      <c r="J52" s="4">
        <v>4</v>
      </c>
    </row>
    <row r="53" spans="1:13" x14ac:dyDescent="0.3">
      <c r="A53" s="5" t="s">
        <v>109</v>
      </c>
      <c r="B53" s="2">
        <v>60</v>
      </c>
      <c r="C53" s="2">
        <f t="shared" si="12"/>
        <v>884.4</v>
      </c>
      <c r="D53" s="1"/>
      <c r="E53" s="29">
        <f t="shared" si="13"/>
        <v>11.976047904191617</v>
      </c>
      <c r="I53" s="18" t="s">
        <v>66</v>
      </c>
      <c r="J53" s="19">
        <f>J50*J49*J48+J52*J51*J49</f>
        <v>10.44</v>
      </c>
    </row>
    <row r="54" spans="1:13" x14ac:dyDescent="0.3">
      <c r="A54" s="5" t="s">
        <v>110</v>
      </c>
      <c r="B54" s="2">
        <v>15</v>
      </c>
      <c r="C54" s="2">
        <f t="shared" si="12"/>
        <v>221.1</v>
      </c>
      <c r="D54" s="30"/>
      <c r="E54" s="29">
        <f t="shared" si="13"/>
        <v>2.9940119760479043</v>
      </c>
    </row>
    <row r="55" spans="1:13" x14ac:dyDescent="0.3">
      <c r="A55" s="5" t="s">
        <v>111</v>
      </c>
      <c r="B55" s="2">
        <v>10</v>
      </c>
      <c r="C55" s="2">
        <f t="shared" si="12"/>
        <v>147.4</v>
      </c>
      <c r="D55" s="1"/>
      <c r="E55" s="29">
        <f t="shared" si="13"/>
        <v>1.996007984031936</v>
      </c>
      <c r="I55" s="57" t="s">
        <v>90</v>
      </c>
      <c r="J55" s="58"/>
      <c r="L55" s="57" t="s">
        <v>94</v>
      </c>
      <c r="M55" s="58"/>
    </row>
    <row r="56" spans="1:13" x14ac:dyDescent="0.3">
      <c r="A56" s="5" t="s">
        <v>112</v>
      </c>
      <c r="B56" s="2">
        <v>40</v>
      </c>
      <c r="C56" s="2">
        <f t="shared" si="12"/>
        <v>589.6</v>
      </c>
      <c r="D56" s="30"/>
      <c r="E56" s="29">
        <f t="shared" si="13"/>
        <v>7.9840319361277441</v>
      </c>
      <c r="I56" s="17" t="s">
        <v>91</v>
      </c>
      <c r="J56" s="4">
        <v>1.5</v>
      </c>
      <c r="L56" s="17" t="s">
        <v>95</v>
      </c>
      <c r="M56" s="4">
        <v>5.7</v>
      </c>
    </row>
    <row r="57" spans="1:13" x14ac:dyDescent="0.3">
      <c r="A57" s="5" t="s">
        <v>113</v>
      </c>
      <c r="B57" s="2">
        <v>30</v>
      </c>
      <c r="C57" s="2">
        <f t="shared" si="12"/>
        <v>442.2</v>
      </c>
      <c r="D57" s="1"/>
      <c r="E57" s="29">
        <f t="shared" si="13"/>
        <v>5.9880239520958085</v>
      </c>
      <c r="I57" s="17" t="s">
        <v>92</v>
      </c>
      <c r="J57" s="4">
        <v>1.6</v>
      </c>
      <c r="L57" s="17" t="s">
        <v>96</v>
      </c>
      <c r="M57" s="4">
        <v>0.3</v>
      </c>
    </row>
    <row r="58" spans="1:13" x14ac:dyDescent="0.3">
      <c r="A58" s="5" t="s">
        <v>114</v>
      </c>
      <c r="B58" s="2">
        <v>20</v>
      </c>
      <c r="C58" s="2">
        <f t="shared" si="12"/>
        <v>294.8</v>
      </c>
      <c r="D58" s="30"/>
      <c r="E58" s="29">
        <f t="shared" si="13"/>
        <v>3.992015968063872</v>
      </c>
      <c r="I58" s="17" t="s">
        <v>68</v>
      </c>
      <c r="J58" s="4">
        <v>0.5</v>
      </c>
      <c r="L58" s="17" t="s">
        <v>88</v>
      </c>
      <c r="M58" s="4">
        <v>0.6</v>
      </c>
    </row>
    <row r="59" spans="1:13" x14ac:dyDescent="0.3">
      <c r="A59" s="5" t="s">
        <v>115</v>
      </c>
      <c r="B59" s="2">
        <v>80</v>
      </c>
      <c r="C59" s="2">
        <f t="shared" si="12"/>
        <v>1179.2</v>
      </c>
      <c r="D59" s="1"/>
      <c r="E59" s="29">
        <f t="shared" si="13"/>
        <v>15.968063872255488</v>
      </c>
      <c r="I59" s="17" t="s">
        <v>85</v>
      </c>
      <c r="J59" s="4">
        <v>3</v>
      </c>
      <c r="L59" s="17" t="s">
        <v>97</v>
      </c>
      <c r="M59" s="4">
        <v>0.3</v>
      </c>
    </row>
    <row r="60" spans="1:13" x14ac:dyDescent="0.3">
      <c r="A60" s="5" t="s">
        <v>116</v>
      </c>
      <c r="B60" s="2">
        <v>50</v>
      </c>
      <c r="C60" s="2">
        <f t="shared" si="12"/>
        <v>737</v>
      </c>
      <c r="D60" s="30"/>
      <c r="E60" s="29">
        <f t="shared" si="13"/>
        <v>9.9800399201596814</v>
      </c>
      <c r="I60" s="17" t="s">
        <v>93</v>
      </c>
      <c r="J60" s="4">
        <v>2</v>
      </c>
      <c r="L60" s="17" t="s">
        <v>98</v>
      </c>
      <c r="M60" s="4">
        <v>27</v>
      </c>
    </row>
    <row r="61" spans="1:13" x14ac:dyDescent="0.3">
      <c r="A61" s="5" t="s">
        <v>117</v>
      </c>
      <c r="B61" s="2">
        <v>20</v>
      </c>
      <c r="C61" s="2">
        <f t="shared" si="12"/>
        <v>294.8</v>
      </c>
      <c r="D61" s="1"/>
      <c r="E61" s="29">
        <f t="shared" si="13"/>
        <v>3.992015968063872</v>
      </c>
      <c r="I61" s="18" t="s">
        <v>66</v>
      </c>
      <c r="J61" s="19">
        <f>(((J57*J56)/2)+J58*J59)*J60</f>
        <v>5.4</v>
      </c>
      <c r="L61" s="17" t="s">
        <v>99</v>
      </c>
      <c r="M61" s="4">
        <v>23.85</v>
      </c>
    </row>
    <row r="62" spans="1:13" x14ac:dyDescent="0.3">
      <c r="A62" s="5" t="s">
        <v>118</v>
      </c>
      <c r="B62" s="2">
        <v>10</v>
      </c>
      <c r="C62" s="2">
        <f t="shared" si="12"/>
        <v>147.4</v>
      </c>
      <c r="D62" s="30"/>
      <c r="E62" s="29">
        <f t="shared" si="13"/>
        <v>1.996007984031936</v>
      </c>
      <c r="L62" s="17" t="s">
        <v>100</v>
      </c>
      <c r="M62" s="4">
        <v>7.8</v>
      </c>
    </row>
    <row r="63" spans="1:13" x14ac:dyDescent="0.3">
      <c r="A63" s="5" t="s">
        <v>119</v>
      </c>
      <c r="B63" s="2">
        <v>20</v>
      </c>
      <c r="C63" s="2">
        <f t="shared" si="12"/>
        <v>294.8</v>
      </c>
      <c r="D63" s="1"/>
      <c r="E63" s="29">
        <f t="shared" si="13"/>
        <v>3.992015968063872</v>
      </c>
      <c r="L63" s="17" t="s">
        <v>101</v>
      </c>
      <c r="M63" s="4">
        <v>8.1</v>
      </c>
    </row>
    <row r="64" spans="1:13" x14ac:dyDescent="0.3">
      <c r="A64" s="5" t="s">
        <v>120</v>
      </c>
      <c r="B64" s="2">
        <v>40</v>
      </c>
      <c r="C64" s="2">
        <f t="shared" si="12"/>
        <v>589.6</v>
      </c>
      <c r="D64" s="30"/>
      <c r="E64" s="29">
        <f t="shared" si="13"/>
        <v>7.9840319361277441</v>
      </c>
      <c r="J64" s="20"/>
      <c r="L64" s="18" t="s">
        <v>66</v>
      </c>
      <c r="M64" s="19">
        <f>(PI()/4)*(M63^2-M62^2)+M60*M56*M57+M60*M59*M58+M61*M59</f>
        <v>61.931349239405833</v>
      </c>
    </row>
    <row r="65" spans="1:5" x14ac:dyDescent="0.3">
      <c r="A65" s="5" t="s">
        <v>121</v>
      </c>
      <c r="B65" s="2">
        <v>6</v>
      </c>
      <c r="C65" s="2">
        <f t="shared" si="12"/>
        <v>88.44</v>
      </c>
      <c r="D65" s="1"/>
      <c r="E65" s="29">
        <f t="shared" si="13"/>
        <v>1.1976047904191618</v>
      </c>
    </row>
    <row r="66" spans="1:5" x14ac:dyDescent="0.3">
      <c r="A66" s="1" t="s">
        <v>125</v>
      </c>
      <c r="B66" s="2">
        <f>SUM(B50:B65)</f>
        <v>501</v>
      </c>
      <c r="D66" s="30"/>
    </row>
    <row r="67" spans="1:5" x14ac:dyDescent="0.3">
      <c r="A67" s="1" t="s">
        <v>126</v>
      </c>
      <c r="B67" s="2">
        <f>SUM(C50:C65)</f>
        <v>7384.74</v>
      </c>
    </row>
    <row r="68" spans="1:5" x14ac:dyDescent="0.3">
      <c r="A68" s="1" t="s">
        <v>122</v>
      </c>
      <c r="B68" s="2">
        <f>C53+C56+C57+C60</f>
        <v>2653.2</v>
      </c>
    </row>
    <row r="69" spans="1:5" x14ac:dyDescent="0.3">
      <c r="A69" s="1" t="s">
        <v>123</v>
      </c>
      <c r="B69" s="2">
        <f>C58</f>
        <v>294.8</v>
      </c>
    </row>
    <row r="70" spans="1:5" x14ac:dyDescent="0.3">
      <c r="A70" s="1" t="s">
        <v>124</v>
      </c>
      <c r="B70" s="2">
        <f>C59+C61+C62+C63+C65</f>
        <v>2004.64</v>
      </c>
    </row>
    <row r="71" spans="1:5" x14ac:dyDescent="0.3">
      <c r="A71" s="1" t="s">
        <v>127</v>
      </c>
      <c r="B71" s="2">
        <f>C50</f>
        <v>589.6</v>
      </c>
    </row>
    <row r="72" spans="1:5" x14ac:dyDescent="0.3">
      <c r="A72" s="1" t="s">
        <v>120</v>
      </c>
      <c r="B72" s="2">
        <f>C64</f>
        <v>589.6</v>
      </c>
    </row>
    <row r="73" spans="1:5" x14ac:dyDescent="0.3">
      <c r="A73" s="1" t="s">
        <v>128</v>
      </c>
      <c r="B73" s="2">
        <f>C51+C52+C55+C54</f>
        <v>1252.8999999999999</v>
      </c>
    </row>
    <row r="75" spans="1:5" x14ac:dyDescent="0.3">
      <c r="A75" s="3" t="s">
        <v>39</v>
      </c>
      <c r="B75" s="7" t="s">
        <v>1</v>
      </c>
      <c r="C75" s="7" t="s">
        <v>40</v>
      </c>
      <c r="D75" s="3" t="s">
        <v>9</v>
      </c>
      <c r="E75" s="11" t="s">
        <v>51</v>
      </c>
    </row>
    <row r="76" spans="1:5" x14ac:dyDescent="0.3">
      <c r="A76" s="5" t="s">
        <v>129</v>
      </c>
      <c r="B76" s="32">
        <v>757.24</v>
      </c>
      <c r="C76" s="9">
        <v>20</v>
      </c>
      <c r="D76" s="5">
        <f t="shared" ref="D76:D81" si="14">B76*C76</f>
        <v>15144.8</v>
      </c>
      <c r="E76" s="24">
        <f>D76/$J$11*100</f>
        <v>13.525403445473462</v>
      </c>
    </row>
    <row r="77" spans="1:5" x14ac:dyDescent="0.3">
      <c r="A77" s="5" t="s">
        <v>130</v>
      </c>
      <c r="B77" s="31">
        <v>757.24</v>
      </c>
      <c r="C77" s="31">
        <v>14</v>
      </c>
      <c r="D77" s="5">
        <f t="shared" si="14"/>
        <v>10601.36</v>
      </c>
      <c r="E77" s="24">
        <f t="shared" ref="E77:E81" si="15">D77/$J$11*100</f>
        <v>9.4677824118314238</v>
      </c>
    </row>
    <row r="78" spans="1:5" x14ac:dyDescent="0.3">
      <c r="A78" s="5" t="s">
        <v>131</v>
      </c>
      <c r="B78" s="31">
        <v>757.24</v>
      </c>
      <c r="C78" s="31">
        <v>8</v>
      </c>
      <c r="D78" s="5">
        <f t="shared" si="14"/>
        <v>6057.92</v>
      </c>
      <c r="E78" s="24">
        <f t="shared" si="15"/>
        <v>5.4101613781893851</v>
      </c>
    </row>
    <row r="79" spans="1:5" x14ac:dyDescent="0.3">
      <c r="A79" s="5" t="s">
        <v>135</v>
      </c>
      <c r="B79" s="31">
        <v>19000</v>
      </c>
      <c r="C79" s="31">
        <v>2</v>
      </c>
      <c r="D79" s="5">
        <f t="shared" si="14"/>
        <v>38000</v>
      </c>
      <c r="E79" s="24">
        <f t="shared" si="15"/>
        <v>33.936752610004191</v>
      </c>
    </row>
    <row r="80" spans="1:5" x14ac:dyDescent="0.3">
      <c r="A80" s="5" t="s">
        <v>145</v>
      </c>
      <c r="B80" s="31">
        <v>757.24</v>
      </c>
      <c r="C80" s="31">
        <v>52</v>
      </c>
      <c r="D80" s="5">
        <f t="shared" si="14"/>
        <v>39376.480000000003</v>
      </c>
      <c r="E80" s="24">
        <f t="shared" si="15"/>
        <v>35.166048958231002</v>
      </c>
    </row>
    <row r="81" spans="1:5" x14ac:dyDescent="0.3">
      <c r="A81" s="5" t="s">
        <v>149</v>
      </c>
      <c r="B81" s="31">
        <v>2792.44</v>
      </c>
      <c r="C81" s="31">
        <v>1</v>
      </c>
      <c r="D81" s="5">
        <f t="shared" si="14"/>
        <v>2792.44</v>
      </c>
      <c r="E81" s="4">
        <f t="shared" si="15"/>
        <v>2.4938511962705294</v>
      </c>
    </row>
    <row r="87" spans="1:5" s="31" customFormat="1" ht="11.4" x14ac:dyDescent="0.3">
      <c r="A87" s="5" t="s">
        <v>140</v>
      </c>
      <c r="B87" s="31" t="s">
        <v>142</v>
      </c>
      <c r="C87" s="31" t="s">
        <v>40</v>
      </c>
      <c r="D87" s="5" t="s">
        <v>143</v>
      </c>
      <c r="E87" s="11" t="s">
        <v>51</v>
      </c>
    </row>
    <row r="88" spans="1:5" x14ac:dyDescent="0.3">
      <c r="A88" s="5" t="s">
        <v>141</v>
      </c>
      <c r="B88" s="2">
        <v>3035.35</v>
      </c>
      <c r="C88" s="2">
        <v>1</v>
      </c>
      <c r="D88" s="4">
        <f>B88*C88</f>
        <v>3035.35</v>
      </c>
      <c r="E88" s="24">
        <f>D88/$J$9*100</f>
        <v>8.5914554538617807E-2</v>
      </c>
    </row>
    <row r="89" spans="1:5" x14ac:dyDescent="0.3">
      <c r="A89" s="5" t="s">
        <v>144</v>
      </c>
    </row>
    <row r="92" spans="1:5" x14ac:dyDescent="0.3">
      <c r="A92" s="5" t="s">
        <v>150</v>
      </c>
      <c r="B92" s="31" t="s">
        <v>142</v>
      </c>
      <c r="C92" s="31" t="s">
        <v>40</v>
      </c>
      <c r="D92" s="5" t="s">
        <v>143</v>
      </c>
      <c r="E92" s="11" t="s">
        <v>51</v>
      </c>
    </row>
    <row r="93" spans="1:5" x14ac:dyDescent="0.3">
      <c r="A93" s="5" t="s">
        <v>151</v>
      </c>
      <c r="B93" s="2">
        <v>291</v>
      </c>
      <c r="C93" s="2">
        <v>4</v>
      </c>
      <c r="D93" s="4">
        <f>B93*C93</f>
        <v>1164</v>
      </c>
    </row>
  </sheetData>
  <mergeCells count="9">
    <mergeCell ref="N5:O5"/>
    <mergeCell ref="I55:J55"/>
    <mergeCell ref="L55:M55"/>
    <mergeCell ref="I26:J26"/>
    <mergeCell ref="I14:J14"/>
    <mergeCell ref="I29:J29"/>
    <mergeCell ref="I35:J35"/>
    <mergeCell ref="I41:J41"/>
    <mergeCell ref="I47:J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B326-41DB-4601-8D51-D23F11D55756}">
  <dimension ref="A1:T172"/>
  <sheetViews>
    <sheetView tabSelected="1" topLeftCell="B1" zoomScale="90" zoomScaleNormal="90" workbookViewId="0">
      <selection activeCell="M20" sqref="M20"/>
    </sheetView>
  </sheetViews>
  <sheetFormatPr baseColWidth="10" defaultRowHeight="14.4" x14ac:dyDescent="0.3"/>
  <cols>
    <col min="1" max="1" width="28.77734375" style="37" customWidth="1"/>
    <col min="2" max="2" width="11.5546875" style="37"/>
    <col min="5" max="5" width="23.109375" customWidth="1"/>
    <col min="12" max="12" width="57.5546875" customWidth="1"/>
    <col min="13" max="13" width="19.77734375" customWidth="1"/>
    <col min="15" max="15" width="19" customWidth="1"/>
    <col min="16" max="16" width="25" customWidth="1"/>
  </cols>
  <sheetData>
    <row r="1" spans="1:17" x14ac:dyDescent="0.3">
      <c r="A1" s="13" t="s">
        <v>7</v>
      </c>
      <c r="B1" s="3" t="s">
        <v>4</v>
      </c>
      <c r="C1" s="7" t="s">
        <v>11</v>
      </c>
      <c r="D1" s="3" t="s">
        <v>9</v>
      </c>
      <c r="E1" s="11" t="s">
        <v>51</v>
      </c>
      <c r="F1" s="3" t="s">
        <v>0</v>
      </c>
      <c r="G1" s="1" t="s">
        <v>41</v>
      </c>
      <c r="H1" s="1" t="s">
        <v>2</v>
      </c>
      <c r="I1" s="1" t="s">
        <v>43</v>
      </c>
      <c r="J1" s="1" t="s">
        <v>45</v>
      </c>
      <c r="K1" s="1" t="s">
        <v>46</v>
      </c>
      <c r="L1" s="1" t="s">
        <v>47</v>
      </c>
      <c r="M1" s="28" t="s">
        <v>48</v>
      </c>
      <c r="N1" s="55" t="s">
        <v>146</v>
      </c>
      <c r="O1" s="56"/>
      <c r="P1" s="57" t="s">
        <v>65</v>
      </c>
      <c r="Q1" s="58"/>
    </row>
    <row r="2" spans="1:17" x14ac:dyDescent="0.3">
      <c r="A2" s="25" t="s">
        <v>10</v>
      </c>
      <c r="B2" s="21">
        <f>$G$2</f>
        <v>3.23</v>
      </c>
      <c r="C2" s="22">
        <f>Q59</f>
        <v>61.931349239405833</v>
      </c>
      <c r="D2" s="23">
        <f>B2*C2</f>
        <v>200.03825804328085</v>
      </c>
      <c r="E2" s="40">
        <f>D2/$M$2*100</f>
        <v>76.865225448051021</v>
      </c>
      <c r="F2" s="3" t="s">
        <v>5</v>
      </c>
      <c r="G2" s="1">
        <v>3.23</v>
      </c>
      <c r="H2" s="27">
        <f>O9</f>
        <v>6323338.4074775605</v>
      </c>
      <c r="I2" s="1" t="s">
        <v>44</v>
      </c>
      <c r="J2" s="27">
        <f>SUM(D2:D9)</f>
        <v>670.86547756048185</v>
      </c>
      <c r="K2" s="28">
        <f>J2/$H$2*100</f>
        <v>1.0609355918183358E-2</v>
      </c>
      <c r="L2" s="1" t="s">
        <v>49</v>
      </c>
      <c r="M2" s="27">
        <f>SUM(D2:D5)</f>
        <v>260.24545804328085</v>
      </c>
      <c r="N2" s="43" t="s">
        <v>44</v>
      </c>
      <c r="O2" s="44">
        <f>SUM(D2:D9)</f>
        <v>670.86547756048185</v>
      </c>
      <c r="P2" s="41" t="s">
        <v>67</v>
      </c>
      <c r="Q2" s="4">
        <v>37.36</v>
      </c>
    </row>
    <row r="3" spans="1:17" x14ac:dyDescent="0.3">
      <c r="A3" s="25" t="s">
        <v>54</v>
      </c>
      <c r="B3" s="21">
        <f t="shared" ref="B3:B9" si="0">$G$2</f>
        <v>3.23</v>
      </c>
      <c r="C3" s="22">
        <f>Q14</f>
        <v>2.8000000000000003</v>
      </c>
      <c r="D3" s="23">
        <f>B3*C3</f>
        <v>9.0440000000000005</v>
      </c>
      <c r="E3" s="40">
        <f t="shared" ref="E3:E5" si="1">D3/$M$2*100</f>
        <v>3.4751807266876158</v>
      </c>
      <c r="F3" s="3" t="s">
        <v>6</v>
      </c>
      <c r="G3" s="1">
        <v>3.23</v>
      </c>
      <c r="H3" s="42"/>
      <c r="I3" s="1" t="s">
        <v>58</v>
      </c>
      <c r="J3" s="27">
        <f>D11</f>
        <v>5201.4119999999994</v>
      </c>
      <c r="K3" s="28">
        <f t="shared" ref="K3:K7" si="2">J3/$H$2*100</f>
        <v>8.2257372052856673E-2</v>
      </c>
      <c r="L3" s="1" t="s">
        <v>50</v>
      </c>
      <c r="M3" s="27">
        <f>SUM(D6:D9)</f>
        <v>410.62001951720094</v>
      </c>
      <c r="N3" s="43" t="s">
        <v>15</v>
      </c>
      <c r="O3" s="44">
        <f>SUM(D10:D14)</f>
        <v>2655844.412</v>
      </c>
      <c r="P3" s="41" t="s">
        <v>69</v>
      </c>
      <c r="Q3" s="4">
        <v>97.52</v>
      </c>
    </row>
    <row r="4" spans="1:17" x14ac:dyDescent="0.3">
      <c r="A4" s="25" t="s">
        <v>55</v>
      </c>
      <c r="B4" s="21">
        <f t="shared" si="0"/>
        <v>3.23</v>
      </c>
      <c r="C4" s="22">
        <f>Q48</f>
        <v>5.4</v>
      </c>
      <c r="D4" s="23">
        <f t="shared" ref="D4:D9" si="3">B4*C4</f>
        <v>17.442</v>
      </c>
      <c r="E4" s="40">
        <f t="shared" si="1"/>
        <v>6.7021342586118289</v>
      </c>
      <c r="F4" s="3" t="s">
        <v>42</v>
      </c>
      <c r="G4" s="1">
        <v>18.260000000000002</v>
      </c>
      <c r="H4" s="10"/>
      <c r="I4" s="1" t="s">
        <v>15</v>
      </c>
      <c r="J4" s="27">
        <f>SUM(D10,D12:D13)</f>
        <v>1701123</v>
      </c>
      <c r="K4" s="28">
        <f t="shared" si="2"/>
        <v>26.902292592602112</v>
      </c>
      <c r="L4" s="1" t="s">
        <v>63</v>
      </c>
      <c r="M4" s="27">
        <f>SUM(D24:D27)</f>
        <v>9172.11</v>
      </c>
      <c r="N4" s="43" t="s">
        <v>21</v>
      </c>
      <c r="O4" s="44">
        <f>SUM(D24:D39)</f>
        <v>9372.8300000000017</v>
      </c>
      <c r="P4" s="41" t="s">
        <v>68</v>
      </c>
      <c r="Q4" s="4">
        <v>0.15</v>
      </c>
    </row>
    <row r="5" spans="1:17" x14ac:dyDescent="0.3">
      <c r="A5" s="6" t="s">
        <v>56</v>
      </c>
      <c r="B5" s="21">
        <f t="shared" si="0"/>
        <v>3.23</v>
      </c>
      <c r="C5" s="22">
        <f>Q40</f>
        <v>10.44</v>
      </c>
      <c r="D5" s="23">
        <f t="shared" si="3"/>
        <v>33.721199999999996</v>
      </c>
      <c r="E5" s="40">
        <f t="shared" si="1"/>
        <v>12.957459566649534</v>
      </c>
      <c r="F5" s="3" t="s">
        <v>3</v>
      </c>
      <c r="G5" s="53">
        <v>21</v>
      </c>
      <c r="H5" s="10"/>
      <c r="I5" s="1" t="s">
        <v>14</v>
      </c>
      <c r="J5" s="27">
        <f>SUM(D16:D18)+SUM(D90)</f>
        <v>3529951.6</v>
      </c>
      <c r="K5" s="28">
        <f t="shared" si="2"/>
        <v>55.824176606232456</v>
      </c>
      <c r="L5" s="1" t="s">
        <v>64</v>
      </c>
      <c r="M5" s="27">
        <f>SUM(D28:D39)</f>
        <v>200.72</v>
      </c>
      <c r="N5" s="43" t="s">
        <v>14</v>
      </c>
      <c r="O5" s="45">
        <f>SUM(D16:D18)+SUM(D90)</f>
        <v>3529951.6</v>
      </c>
      <c r="P5" s="41" t="s">
        <v>70</v>
      </c>
      <c r="Q5" s="4">
        <v>6</v>
      </c>
    </row>
    <row r="6" spans="1:17" x14ac:dyDescent="0.3">
      <c r="A6" s="26" t="s">
        <v>57</v>
      </c>
      <c r="B6" s="21">
        <f t="shared" si="0"/>
        <v>3.23</v>
      </c>
      <c r="C6" s="22">
        <f>Q32</f>
        <v>13.463999999999999</v>
      </c>
      <c r="D6" s="24">
        <f t="shared" si="3"/>
        <v>43.488719999999994</v>
      </c>
      <c r="E6" s="40">
        <f>D6/$M$3*100</f>
        <v>10.590988732388935</v>
      </c>
      <c r="F6" s="1" t="s">
        <v>152</v>
      </c>
      <c r="G6" s="1">
        <v>14</v>
      </c>
      <c r="H6" s="10"/>
      <c r="I6" s="1" t="s">
        <v>21</v>
      </c>
      <c r="J6" s="27">
        <f>SUM(D24:D39)</f>
        <v>9372.8300000000017</v>
      </c>
      <c r="K6" s="28">
        <f t="shared" si="2"/>
        <v>0.14822597488877576</v>
      </c>
      <c r="L6" s="1" t="s">
        <v>15</v>
      </c>
      <c r="M6" s="27">
        <f>D10</f>
        <v>1468383</v>
      </c>
      <c r="N6" s="46" t="s">
        <v>136</v>
      </c>
      <c r="O6" s="45">
        <f>SUM(D44:D47)</f>
        <v>5112</v>
      </c>
      <c r="P6" s="41" t="s">
        <v>71</v>
      </c>
      <c r="Q6" s="4">
        <v>6.15</v>
      </c>
    </row>
    <row r="7" spans="1:17" x14ac:dyDescent="0.3">
      <c r="A7" s="26" t="s">
        <v>52</v>
      </c>
      <c r="B7" s="21">
        <f t="shared" si="0"/>
        <v>3.23</v>
      </c>
      <c r="C7" s="22">
        <f>Q20</f>
        <v>31.511745111832475</v>
      </c>
      <c r="D7" s="24">
        <f t="shared" si="3"/>
        <v>101.78293671121889</v>
      </c>
      <c r="E7" s="40">
        <f t="shared" ref="E7:E9" si="4">D7/$M$3*100</f>
        <v>24.787621614477857</v>
      </c>
      <c r="F7" s="42"/>
      <c r="G7" s="42"/>
      <c r="H7" s="10"/>
      <c r="I7" s="1" t="s">
        <v>13</v>
      </c>
      <c r="J7" s="27">
        <f>SUM(D78:D83)</f>
        <v>115001.96</v>
      </c>
      <c r="K7" s="28">
        <f t="shared" si="2"/>
        <v>1.8186905806592026</v>
      </c>
      <c r="L7" s="1" t="s">
        <v>170</v>
      </c>
      <c r="M7" s="27">
        <f>D11</f>
        <v>5201.4119999999994</v>
      </c>
      <c r="N7" s="32" t="s">
        <v>13</v>
      </c>
      <c r="O7" s="54">
        <f>SUM(D78:D83)</f>
        <v>115001.96</v>
      </c>
      <c r="P7" s="41" t="s">
        <v>73</v>
      </c>
      <c r="Q7" s="4">
        <v>3</v>
      </c>
    </row>
    <row r="8" spans="1:17" x14ac:dyDescent="0.3">
      <c r="A8" s="26" t="s">
        <v>53</v>
      </c>
      <c r="B8" s="21">
        <f t="shared" si="0"/>
        <v>3.23</v>
      </c>
      <c r="C8" s="22">
        <f>Q26</f>
        <v>46.417031456789168</v>
      </c>
      <c r="D8" s="24">
        <f t="shared" si="3"/>
        <v>149.92701160542902</v>
      </c>
      <c r="E8" s="40">
        <f t="shared" si="4"/>
        <v>36.512348273157819</v>
      </c>
      <c r="F8" s="42"/>
      <c r="G8" s="42"/>
      <c r="H8" s="10"/>
      <c r="I8" s="1" t="s">
        <v>136</v>
      </c>
      <c r="J8" s="27">
        <f>SUM(D44:D48)</f>
        <v>5112</v>
      </c>
      <c r="K8" s="2"/>
      <c r="L8" s="1" t="str">
        <f>A16</f>
        <v>Parque de bomberos</v>
      </c>
      <c r="M8" s="1">
        <f>D16</f>
        <v>3500000</v>
      </c>
      <c r="N8" s="47" t="s">
        <v>137</v>
      </c>
      <c r="O8" s="48">
        <f>SUM(C52:C67)</f>
        <v>7384.74</v>
      </c>
      <c r="P8" s="41" t="s">
        <v>72</v>
      </c>
      <c r="Q8" s="4">
        <f>Q2*Q4*Q7</f>
        <v>16.812000000000001</v>
      </c>
    </row>
    <row r="9" spans="1:17" x14ac:dyDescent="0.3">
      <c r="A9" s="26" t="s">
        <v>12</v>
      </c>
      <c r="B9" s="21">
        <f t="shared" si="0"/>
        <v>3.23</v>
      </c>
      <c r="C9" s="22">
        <f>Q11</f>
        <v>35.73416445837556</v>
      </c>
      <c r="D9" s="24">
        <f t="shared" si="3"/>
        <v>115.42135120055306</v>
      </c>
      <c r="E9" s="40">
        <f t="shared" si="4"/>
        <v>28.109041379975398</v>
      </c>
      <c r="F9" s="10"/>
      <c r="G9" s="10"/>
      <c r="H9" s="10"/>
      <c r="I9" s="1" t="s">
        <v>137</v>
      </c>
      <c r="J9" s="27">
        <f>B69</f>
        <v>7384.74</v>
      </c>
      <c r="K9" s="2"/>
      <c r="L9" s="1" t="str">
        <f>A17</f>
        <v>Tanque de combustible</v>
      </c>
      <c r="M9" s="1">
        <f>D17</f>
        <v>27230</v>
      </c>
      <c r="N9" s="31" t="s">
        <v>2</v>
      </c>
      <c r="O9" s="21">
        <f>SUM(O2:O8)</f>
        <v>6323338.4074775605</v>
      </c>
      <c r="P9" s="41" t="s">
        <v>74</v>
      </c>
      <c r="Q9" s="4">
        <f>Q3*Q4</f>
        <v>14.627999999999998</v>
      </c>
    </row>
    <row r="10" spans="1:17" x14ac:dyDescent="0.3">
      <c r="A10" s="5" t="s">
        <v>15</v>
      </c>
      <c r="B10" s="21">
        <f>G5</f>
        <v>21</v>
      </c>
      <c r="C10" s="22">
        <v>69923</v>
      </c>
      <c r="D10" s="24">
        <f>B10*C10</f>
        <v>1468383</v>
      </c>
      <c r="E10" s="49">
        <f>D10/$J$4*100</f>
        <v>86.318449635916977</v>
      </c>
      <c r="F10" s="52"/>
      <c r="G10" s="10"/>
      <c r="H10" s="10"/>
      <c r="I10" s="56"/>
      <c r="J10" s="56"/>
      <c r="K10" s="2"/>
      <c r="L10" s="1" t="s">
        <v>132</v>
      </c>
      <c r="M10" s="1">
        <f>D18</f>
        <v>2721.6000000000004</v>
      </c>
      <c r="N10" s="2"/>
      <c r="O10" s="2"/>
      <c r="P10" s="41" t="s">
        <v>75</v>
      </c>
      <c r="Q10" s="4">
        <f>(PI()/4)*(Q6^2-Q5^2)*Q7</f>
        <v>4.29416445837556</v>
      </c>
    </row>
    <row r="11" spans="1:17" x14ac:dyDescent="0.3">
      <c r="A11" s="5" t="s">
        <v>170</v>
      </c>
      <c r="B11" s="21">
        <v>25.4</v>
      </c>
      <c r="C11" s="22">
        <v>204.78</v>
      </c>
      <c r="D11" s="23">
        <f>B11*C11</f>
        <v>5201.4119999999994</v>
      </c>
      <c r="E11" s="49">
        <f t="shared" ref="E11:E14" si="5">D11/$J$4*100</f>
        <v>0.30576342804135853</v>
      </c>
      <c r="F11" s="52"/>
      <c r="G11" s="10"/>
      <c r="H11" s="10"/>
      <c r="I11" s="42"/>
      <c r="J11" s="10"/>
      <c r="K11" s="2"/>
      <c r="L11" s="1" t="s">
        <v>148</v>
      </c>
      <c r="M11" s="27">
        <f>M10+M9+D90</f>
        <v>29951.599999999999</v>
      </c>
      <c r="N11" s="2"/>
      <c r="O11" s="2"/>
      <c r="P11" s="18" t="s">
        <v>66</v>
      </c>
      <c r="Q11" s="19">
        <f>Q8+Q9+Q10</f>
        <v>35.73416445837556</v>
      </c>
    </row>
    <row r="12" spans="1:17" x14ac:dyDescent="0.3">
      <c r="A12" s="5" t="s">
        <v>139</v>
      </c>
      <c r="B12" s="2">
        <f>G6</f>
        <v>14</v>
      </c>
      <c r="C12" s="2">
        <v>9000</v>
      </c>
      <c r="D12" s="4">
        <f>B12*C12</f>
        <v>126000</v>
      </c>
      <c r="E12" s="49">
        <f t="shared" si="5"/>
        <v>7.406871813502022</v>
      </c>
      <c r="F12" s="52" t="s">
        <v>155</v>
      </c>
      <c r="G12" s="10"/>
      <c r="H12" s="10"/>
      <c r="I12" s="42"/>
      <c r="J12" s="10"/>
      <c r="K12" s="2"/>
      <c r="L12" s="1" t="s">
        <v>133</v>
      </c>
      <c r="M12" s="27">
        <f>D79</f>
        <v>10601.36</v>
      </c>
      <c r="N12" s="2"/>
      <c r="O12" s="2"/>
    </row>
    <row r="13" spans="1:17" x14ac:dyDescent="0.3">
      <c r="A13" s="5" t="s">
        <v>154</v>
      </c>
      <c r="B13" s="2">
        <v>5.93</v>
      </c>
      <c r="C13" s="2">
        <v>18000</v>
      </c>
      <c r="D13" s="4">
        <f>C13*B13</f>
        <v>106740</v>
      </c>
      <c r="E13" s="49">
        <f t="shared" si="5"/>
        <v>6.2746785505809992</v>
      </c>
      <c r="F13" s="52"/>
      <c r="G13" s="10"/>
      <c r="H13" s="10"/>
      <c r="I13" s="42"/>
      <c r="J13" s="10"/>
      <c r="K13" s="2"/>
      <c r="L13" s="1" t="s">
        <v>134</v>
      </c>
      <c r="M13" s="1">
        <f>D78+D80</f>
        <v>21202.720000000001</v>
      </c>
      <c r="N13" s="2"/>
      <c r="O13" s="2"/>
      <c r="P13" s="57" t="s">
        <v>76</v>
      </c>
      <c r="Q13" s="58"/>
    </row>
    <row r="14" spans="1:17" x14ac:dyDescent="0.3">
      <c r="A14" s="5" t="s">
        <v>16</v>
      </c>
      <c r="B14" s="2">
        <v>18.260000000000002</v>
      </c>
      <c r="C14" s="2">
        <v>52000</v>
      </c>
      <c r="D14" s="4">
        <f>C14*B14</f>
        <v>949520.00000000012</v>
      </c>
      <c r="E14" s="10">
        <f t="shared" si="5"/>
        <v>55.817245431400323</v>
      </c>
      <c r="F14" s="52"/>
      <c r="G14" s="10"/>
      <c r="H14" s="10"/>
      <c r="I14" s="42"/>
      <c r="J14" s="10"/>
      <c r="K14" s="10"/>
      <c r="L14" s="1" t="s">
        <v>147</v>
      </c>
      <c r="M14" s="28">
        <f>D82</f>
        <v>42405.440000000002</v>
      </c>
      <c r="N14" s="52"/>
      <c r="O14" s="4"/>
      <c r="P14" s="8" t="s">
        <v>66</v>
      </c>
      <c r="Q14" s="19">
        <f>0.4*3*2+0.4*1</f>
        <v>2.8000000000000003</v>
      </c>
    </row>
    <row r="15" spans="1:17" x14ac:dyDescent="0.3">
      <c r="A15" s="3" t="s">
        <v>17</v>
      </c>
      <c r="B15" s="7" t="s">
        <v>1</v>
      </c>
      <c r="C15" s="7" t="s">
        <v>8</v>
      </c>
      <c r="D15" s="3" t="s">
        <v>9</v>
      </c>
      <c r="E15" s="18" t="s">
        <v>51</v>
      </c>
      <c r="F15" s="41"/>
      <c r="G15" s="42"/>
      <c r="H15" s="42"/>
      <c r="I15" s="42"/>
      <c r="J15" s="10"/>
      <c r="K15" s="42"/>
      <c r="L15" s="1" t="s">
        <v>135</v>
      </c>
      <c r="M15" s="28">
        <f>D81</f>
        <v>38000</v>
      </c>
      <c r="N15" s="41"/>
      <c r="O15" s="42"/>
      <c r="P15" s="2"/>
      <c r="Q15" s="2"/>
    </row>
    <row r="16" spans="1:17" x14ac:dyDescent="0.3">
      <c r="A16" s="5" t="s">
        <v>18</v>
      </c>
      <c r="B16" s="16">
        <v>3500000</v>
      </c>
      <c r="C16" s="2">
        <v>1</v>
      </c>
      <c r="D16" s="4">
        <f>B16*C16</f>
        <v>3500000</v>
      </c>
      <c r="E16" s="23">
        <f>D16/$J$5*100</f>
        <v>99.151501114066264</v>
      </c>
      <c r="F16" s="52"/>
      <c r="G16" s="10"/>
      <c r="H16" s="10"/>
      <c r="I16" s="42"/>
      <c r="J16" s="10"/>
      <c r="K16" s="10"/>
      <c r="L16" s="1" t="s">
        <v>149</v>
      </c>
      <c r="M16" s="28">
        <f>D83</f>
        <v>2792.44</v>
      </c>
      <c r="N16" s="52"/>
      <c r="O16" s="4"/>
      <c r="P16" s="59" t="s">
        <v>77</v>
      </c>
      <c r="Q16" s="58"/>
    </row>
    <row r="17" spans="1:17" x14ac:dyDescent="0.3">
      <c r="A17" s="5" t="s">
        <v>19</v>
      </c>
      <c r="B17" s="16">
        <v>27230</v>
      </c>
      <c r="C17" s="2">
        <v>1</v>
      </c>
      <c r="D17" s="4">
        <f>B17*C17</f>
        <v>27230</v>
      </c>
      <c r="E17" s="23">
        <f t="shared" ref="E17:E18" si="6">D17/$J$5*100</f>
        <v>0.7713986786674355</v>
      </c>
      <c r="F17" s="52"/>
      <c r="G17" s="10"/>
      <c r="H17" s="10"/>
      <c r="I17" s="42"/>
      <c r="J17" s="10"/>
      <c r="K17" s="10"/>
      <c r="L17" s="1" t="s">
        <v>139</v>
      </c>
      <c r="M17" s="30">
        <f>D12</f>
        <v>126000</v>
      </c>
      <c r="N17" s="10"/>
      <c r="O17" s="10"/>
      <c r="P17" s="41" t="s">
        <v>70</v>
      </c>
      <c r="Q17" s="4">
        <v>11.07</v>
      </c>
    </row>
    <row r="18" spans="1:17" x14ac:dyDescent="0.3">
      <c r="A18" s="5" t="s">
        <v>132</v>
      </c>
      <c r="B18" s="2">
        <v>8.64</v>
      </c>
      <c r="C18" s="2">
        <v>315</v>
      </c>
      <c r="D18" s="4">
        <f>B18*C18</f>
        <v>2721.6000000000004</v>
      </c>
      <c r="E18" s="23">
        <f t="shared" si="6"/>
        <v>7.7100207266297932E-2</v>
      </c>
      <c r="F18" s="52"/>
      <c r="G18" s="10"/>
      <c r="H18" s="10"/>
      <c r="I18" s="42"/>
      <c r="J18" s="10"/>
      <c r="K18" s="10"/>
      <c r="L18" s="10" t="s">
        <v>154</v>
      </c>
      <c r="M18" s="10">
        <f>D13</f>
        <v>106740</v>
      </c>
      <c r="N18" s="10"/>
      <c r="O18" s="10"/>
      <c r="P18" s="41" t="s">
        <v>71</v>
      </c>
      <c r="Q18" s="4">
        <v>11.22</v>
      </c>
    </row>
    <row r="19" spans="1:17" x14ac:dyDescent="0.3">
      <c r="A19" s="5" t="s">
        <v>141</v>
      </c>
      <c r="B19" s="2">
        <v>3035.35</v>
      </c>
      <c r="C19" s="2">
        <v>1</v>
      </c>
      <c r="D19" s="4">
        <f>B19*C19</f>
        <v>3035.35</v>
      </c>
      <c r="E19" s="23">
        <f>D19/$J$5*100</f>
        <v>8.5988431116165998E-2</v>
      </c>
      <c r="F19" s="52"/>
      <c r="G19" s="10"/>
      <c r="H19" s="10"/>
      <c r="I19" s="42"/>
      <c r="J19" s="10"/>
      <c r="K19" s="10"/>
      <c r="L19" s="10" t="s">
        <v>16</v>
      </c>
      <c r="M19" s="23">
        <f>D14</f>
        <v>949520.00000000012</v>
      </c>
      <c r="N19" s="10"/>
      <c r="O19" s="10"/>
      <c r="P19" s="41" t="s">
        <v>78</v>
      </c>
      <c r="Q19" s="4">
        <v>3</v>
      </c>
    </row>
    <row r="20" spans="1:17" x14ac:dyDescent="0.3">
      <c r="A20" s="5"/>
      <c r="B20" s="2"/>
      <c r="C20" s="2"/>
      <c r="D20" s="4"/>
      <c r="E20" s="23"/>
      <c r="F20" s="52"/>
      <c r="G20" s="10"/>
      <c r="H20" s="10"/>
      <c r="I20" s="42"/>
      <c r="J20" s="10"/>
      <c r="K20" s="10"/>
      <c r="L20" s="10"/>
      <c r="M20" s="10"/>
      <c r="N20" s="10"/>
      <c r="O20" s="10"/>
      <c r="P20" s="18" t="s">
        <v>66</v>
      </c>
      <c r="Q20" s="19">
        <f>Q19*PI()*(Q18^2-Q17^2)</f>
        <v>31.511745111832475</v>
      </c>
    </row>
    <row r="21" spans="1:17" x14ac:dyDescent="0.3">
      <c r="A21" s="5"/>
      <c r="B21" s="2"/>
      <c r="C21" s="2"/>
      <c r="D21" s="4"/>
      <c r="E21" s="23"/>
      <c r="F21" s="52"/>
      <c r="G21" s="10"/>
      <c r="H21" s="10"/>
      <c r="I21" s="42"/>
      <c r="J21" s="10"/>
      <c r="K21" s="10"/>
      <c r="L21" s="10"/>
      <c r="M21" s="10"/>
      <c r="N21" s="10"/>
      <c r="O21" s="10"/>
      <c r="P21" s="2"/>
      <c r="Q21" s="2"/>
    </row>
    <row r="22" spans="1:17" x14ac:dyDescent="0.3">
      <c r="A22" s="5"/>
      <c r="B22" s="2"/>
      <c r="C22" s="2"/>
      <c r="D22" s="4"/>
      <c r="E22" s="23"/>
      <c r="F22" s="52"/>
      <c r="G22" s="10"/>
      <c r="H22" s="10"/>
      <c r="I22" s="42"/>
      <c r="J22" s="10"/>
      <c r="K22" s="10"/>
      <c r="L22" s="10"/>
      <c r="M22" s="10"/>
      <c r="N22" s="10"/>
      <c r="O22" s="10"/>
      <c r="P22" s="57" t="s">
        <v>79</v>
      </c>
      <c r="Q22" s="58"/>
    </row>
    <row r="23" spans="1:17" x14ac:dyDescent="0.3">
      <c r="A23" s="3" t="s">
        <v>20</v>
      </c>
      <c r="B23" s="7" t="s">
        <v>1</v>
      </c>
      <c r="C23" s="7" t="s">
        <v>27</v>
      </c>
      <c r="D23" s="3" t="s">
        <v>9</v>
      </c>
      <c r="E23" s="18" t="s">
        <v>51</v>
      </c>
      <c r="F23" s="41"/>
      <c r="G23" s="42"/>
      <c r="H23" s="42"/>
      <c r="I23" s="42"/>
      <c r="J23" s="10"/>
      <c r="K23" s="42"/>
      <c r="L23" s="42"/>
      <c r="M23" s="42"/>
      <c r="N23" s="42"/>
      <c r="O23" s="42"/>
      <c r="P23" s="41" t="s">
        <v>70</v>
      </c>
      <c r="Q23" s="4">
        <v>4.6749999999999998</v>
      </c>
    </row>
    <row r="24" spans="1:17" x14ac:dyDescent="0.3">
      <c r="A24" s="5" t="s">
        <v>22</v>
      </c>
      <c r="B24" s="2">
        <v>6.6470099999999999</v>
      </c>
      <c r="C24" s="2">
        <v>1000</v>
      </c>
      <c r="D24" s="4">
        <f>B24*C24</f>
        <v>6647.01</v>
      </c>
      <c r="E24" s="23">
        <f>D24/$J$6*100</f>
        <v>70.917855119531652</v>
      </c>
      <c r="F24" s="52"/>
      <c r="G24" s="10"/>
      <c r="H24" s="10"/>
      <c r="I24" s="42"/>
      <c r="J24" s="10"/>
      <c r="K24" s="10"/>
      <c r="L24" s="10"/>
      <c r="M24" s="10"/>
      <c r="N24" s="10"/>
      <c r="O24" s="10"/>
      <c r="P24" s="41" t="s">
        <v>71</v>
      </c>
      <c r="Q24" s="4">
        <v>5.1749999999999998</v>
      </c>
    </row>
    <row r="25" spans="1:17" x14ac:dyDescent="0.3">
      <c r="A25" s="5" t="s">
        <v>23</v>
      </c>
      <c r="B25" s="14">
        <v>28.6</v>
      </c>
      <c r="C25" s="2">
        <v>8</v>
      </c>
      <c r="D25" s="4">
        <f t="shared" ref="D25:D39" si="7">B25*C25</f>
        <v>228.8</v>
      </c>
      <c r="E25" s="23">
        <f t="shared" ref="E25:E39" si="8">D25/$J$6*100</f>
        <v>2.4410983662351708</v>
      </c>
      <c r="F25" s="52"/>
      <c r="G25" s="10"/>
      <c r="H25" s="10"/>
      <c r="I25" s="10"/>
      <c r="J25" s="10"/>
      <c r="K25" s="10"/>
      <c r="L25" s="10"/>
      <c r="M25" s="10"/>
      <c r="N25" s="10"/>
      <c r="O25" s="10"/>
      <c r="P25" s="41" t="s">
        <v>78</v>
      </c>
      <c r="Q25" s="4">
        <v>3</v>
      </c>
    </row>
    <row r="26" spans="1:17" x14ac:dyDescent="0.3">
      <c r="A26" s="5" t="s">
        <v>24</v>
      </c>
      <c r="B26" s="14">
        <v>166.7</v>
      </c>
      <c r="C26" s="2">
        <v>9</v>
      </c>
      <c r="D26" s="4">
        <f t="shared" si="7"/>
        <v>1500.3</v>
      </c>
      <c r="E26" s="23">
        <f t="shared" si="8"/>
        <v>16.006905064959032</v>
      </c>
      <c r="F26" s="52"/>
      <c r="G26" s="10"/>
      <c r="H26" s="10"/>
      <c r="I26" s="56"/>
      <c r="J26" s="56"/>
      <c r="K26" s="10"/>
      <c r="L26" s="10"/>
      <c r="M26" s="10"/>
      <c r="N26" s="10"/>
      <c r="O26" s="10"/>
      <c r="P26" s="18" t="s">
        <v>66</v>
      </c>
      <c r="Q26" s="19">
        <f>Q25*PI()*(Q24^2-Q23^2)</f>
        <v>46.417031456789168</v>
      </c>
    </row>
    <row r="27" spans="1:17" x14ac:dyDescent="0.3">
      <c r="A27" s="5" t="s">
        <v>25</v>
      </c>
      <c r="B27" s="14">
        <v>79.599999999999994</v>
      </c>
      <c r="C27" s="2">
        <v>10</v>
      </c>
      <c r="D27" s="4">
        <f t="shared" si="7"/>
        <v>796</v>
      </c>
      <c r="E27" s="23">
        <f t="shared" si="8"/>
        <v>8.4926324279859973</v>
      </c>
      <c r="F27" s="52"/>
      <c r="G27" s="10"/>
      <c r="H27" s="10"/>
      <c r="I27" s="42"/>
      <c r="J27" s="10"/>
      <c r="K27" s="10"/>
      <c r="L27" s="10"/>
      <c r="M27" s="10"/>
      <c r="N27" s="10"/>
      <c r="O27" s="10"/>
      <c r="P27" s="2"/>
      <c r="Q27" s="2"/>
    </row>
    <row r="28" spans="1:17" x14ac:dyDescent="0.3">
      <c r="A28" s="5" t="s">
        <v>26</v>
      </c>
      <c r="B28" s="2">
        <v>21.85</v>
      </c>
      <c r="C28" s="2">
        <v>1</v>
      </c>
      <c r="D28" s="4">
        <f t="shared" si="7"/>
        <v>21.85</v>
      </c>
      <c r="E28" s="23">
        <f t="shared" si="8"/>
        <v>0.23312062632097241</v>
      </c>
      <c r="F28" s="52"/>
      <c r="G28" s="10"/>
      <c r="H28" s="10"/>
      <c r="I28" s="10"/>
      <c r="J28" s="10"/>
      <c r="K28" s="2"/>
      <c r="L28" s="2"/>
      <c r="M28" s="2"/>
      <c r="N28" s="2"/>
      <c r="O28" s="2"/>
      <c r="P28" s="57" t="s">
        <v>80</v>
      </c>
      <c r="Q28" s="58"/>
    </row>
    <row r="29" spans="1:17" x14ac:dyDescent="0.3">
      <c r="A29" s="5" t="s">
        <v>28</v>
      </c>
      <c r="B29" s="2">
        <v>24.5</v>
      </c>
      <c r="C29" s="2">
        <v>1</v>
      </c>
      <c r="D29" s="4">
        <f t="shared" si="7"/>
        <v>24.5</v>
      </c>
      <c r="E29" s="23">
        <f t="shared" si="8"/>
        <v>0.26139383729353882</v>
      </c>
      <c r="F29" s="52"/>
      <c r="G29" s="10"/>
      <c r="H29" s="10"/>
      <c r="I29" s="56"/>
      <c r="J29" s="56"/>
      <c r="K29" s="2"/>
      <c r="L29" s="2"/>
      <c r="M29" s="2"/>
      <c r="N29" s="2"/>
      <c r="O29" s="2"/>
      <c r="P29" s="41" t="s">
        <v>81</v>
      </c>
      <c r="Q29" s="5">
        <f>22.44+7.48</f>
        <v>29.92</v>
      </c>
    </row>
    <row r="30" spans="1:17" x14ac:dyDescent="0.3">
      <c r="A30" s="5" t="s">
        <v>29</v>
      </c>
      <c r="B30" s="2">
        <v>27.95</v>
      </c>
      <c r="C30" s="2">
        <v>1</v>
      </c>
      <c r="D30" s="4">
        <f t="shared" si="7"/>
        <v>27.95</v>
      </c>
      <c r="E30" s="23">
        <f t="shared" si="8"/>
        <v>0.29820235723895555</v>
      </c>
      <c r="F30" s="52"/>
      <c r="G30" s="10"/>
      <c r="H30" s="10"/>
      <c r="I30" s="42"/>
      <c r="J30" s="10"/>
      <c r="K30" s="2"/>
      <c r="L30" s="2"/>
      <c r="M30" s="2"/>
      <c r="N30" s="2"/>
      <c r="O30" s="2"/>
      <c r="P30" s="41" t="s">
        <v>82</v>
      </c>
      <c r="Q30" s="4">
        <v>0.15</v>
      </c>
    </row>
    <row r="31" spans="1:17" x14ac:dyDescent="0.3">
      <c r="A31" s="5" t="s">
        <v>30</v>
      </c>
      <c r="B31" s="2">
        <v>29.51</v>
      </c>
      <c r="C31" s="2">
        <v>1</v>
      </c>
      <c r="D31" s="4">
        <f t="shared" si="7"/>
        <v>29.51</v>
      </c>
      <c r="E31" s="23">
        <f t="shared" si="8"/>
        <v>0.31484620973601352</v>
      </c>
      <c r="F31" s="52"/>
      <c r="G31" s="10"/>
      <c r="H31" s="10"/>
      <c r="I31" s="42"/>
      <c r="J31" s="10"/>
      <c r="K31" s="2"/>
      <c r="L31" s="2"/>
      <c r="M31" s="2"/>
      <c r="N31" s="2"/>
      <c r="O31" s="2"/>
      <c r="P31" s="41" t="s">
        <v>83</v>
      </c>
      <c r="Q31" s="5">
        <v>3</v>
      </c>
    </row>
    <row r="32" spans="1:17" x14ac:dyDescent="0.3">
      <c r="A32" s="5" t="s">
        <v>31</v>
      </c>
      <c r="B32" s="2">
        <v>10.49</v>
      </c>
      <c r="C32" s="2">
        <v>1</v>
      </c>
      <c r="D32" s="4">
        <f t="shared" si="7"/>
        <v>10.49</v>
      </c>
      <c r="E32" s="23">
        <f t="shared" si="8"/>
        <v>0.11191923890649888</v>
      </c>
      <c r="F32" s="52"/>
      <c r="G32" s="10"/>
      <c r="H32" s="10"/>
      <c r="I32" s="42"/>
      <c r="J32" s="10"/>
      <c r="K32" s="2"/>
      <c r="L32" s="2"/>
      <c r="M32" s="2"/>
      <c r="N32" s="2"/>
      <c r="O32" s="2"/>
      <c r="P32" s="18" t="s">
        <v>66</v>
      </c>
      <c r="Q32" s="19">
        <f>Q31*Q30*Q29</f>
        <v>13.463999999999999</v>
      </c>
    </row>
    <row r="33" spans="1:17" x14ac:dyDescent="0.3">
      <c r="A33" s="5" t="s">
        <v>32</v>
      </c>
      <c r="B33" s="16">
        <v>17.989999999999998</v>
      </c>
      <c r="C33" s="2">
        <v>1</v>
      </c>
      <c r="D33" s="4">
        <f t="shared" si="7"/>
        <v>17.989999999999998</v>
      </c>
      <c r="E33" s="23">
        <f t="shared" si="8"/>
        <v>0.19193776052696992</v>
      </c>
      <c r="F33" s="52"/>
      <c r="G33" s="10"/>
      <c r="H33" s="10"/>
      <c r="I33" s="42"/>
      <c r="J33" s="10"/>
      <c r="K33" s="2"/>
      <c r="L33" s="2"/>
      <c r="M33" s="2"/>
      <c r="N33" s="2"/>
      <c r="O33" s="2"/>
      <c r="P33" s="2"/>
      <c r="Q33" s="2"/>
    </row>
    <row r="34" spans="1:17" x14ac:dyDescent="0.3">
      <c r="A34" s="5" t="s">
        <v>33</v>
      </c>
      <c r="B34" s="2">
        <v>7.18</v>
      </c>
      <c r="C34" s="2">
        <v>1</v>
      </c>
      <c r="D34" s="4">
        <f t="shared" si="7"/>
        <v>7.18</v>
      </c>
      <c r="E34" s="23">
        <f t="shared" si="8"/>
        <v>7.660439803133097E-2</v>
      </c>
      <c r="F34" s="52"/>
      <c r="G34" s="10"/>
      <c r="H34" s="10"/>
      <c r="I34" s="10"/>
      <c r="J34" s="10"/>
      <c r="K34" s="2"/>
      <c r="L34" s="2"/>
      <c r="M34" s="2"/>
      <c r="N34" s="2"/>
      <c r="O34" s="2"/>
      <c r="P34" s="57" t="s">
        <v>84</v>
      </c>
      <c r="Q34" s="58"/>
    </row>
    <row r="35" spans="1:17" x14ac:dyDescent="0.3">
      <c r="A35" s="5" t="s">
        <v>34</v>
      </c>
      <c r="B35" s="2">
        <v>11.48</v>
      </c>
      <c r="C35" s="2">
        <v>1</v>
      </c>
      <c r="D35" s="4">
        <f t="shared" si="7"/>
        <v>11.48</v>
      </c>
      <c r="E35" s="23">
        <f t="shared" si="8"/>
        <v>0.12248168376040106</v>
      </c>
      <c r="F35" s="52"/>
      <c r="G35" s="10"/>
      <c r="H35" s="10"/>
      <c r="I35" s="56"/>
      <c r="J35" s="56"/>
      <c r="K35" s="2"/>
      <c r="L35" s="2"/>
      <c r="M35" s="2"/>
      <c r="N35" s="2"/>
      <c r="O35" s="2"/>
      <c r="P35" s="41" t="s">
        <v>85</v>
      </c>
      <c r="Q35" s="4">
        <v>1.5</v>
      </c>
    </row>
    <row r="36" spans="1:17" x14ac:dyDescent="0.3">
      <c r="A36" s="5" t="s">
        <v>35</v>
      </c>
      <c r="B36" s="2">
        <v>5.77</v>
      </c>
      <c r="C36" s="2">
        <v>1</v>
      </c>
      <c r="D36" s="4">
        <f t="shared" si="7"/>
        <v>5.77</v>
      </c>
      <c r="E36" s="23">
        <f t="shared" si="8"/>
        <v>6.1560915966682409E-2</v>
      </c>
      <c r="F36" s="52"/>
      <c r="G36" s="10"/>
      <c r="H36" s="10"/>
      <c r="I36" s="42"/>
      <c r="J36" s="10"/>
      <c r="K36" s="2"/>
      <c r="L36" s="2"/>
      <c r="M36" s="2"/>
      <c r="N36" s="2"/>
      <c r="O36" s="2"/>
      <c r="P36" s="1" t="s">
        <v>86</v>
      </c>
      <c r="Q36" s="1">
        <v>0.3</v>
      </c>
    </row>
    <row r="37" spans="1:17" x14ac:dyDescent="0.3">
      <c r="A37" s="5" t="s">
        <v>36</v>
      </c>
      <c r="B37" s="2">
        <v>13.34</v>
      </c>
      <c r="C37" s="2">
        <v>1</v>
      </c>
      <c r="D37" s="4">
        <f t="shared" si="7"/>
        <v>13.34</v>
      </c>
      <c r="E37" s="23">
        <f t="shared" si="8"/>
        <v>0.14232627712227788</v>
      </c>
      <c r="F37" s="52"/>
      <c r="G37" s="10"/>
      <c r="H37" s="10"/>
      <c r="I37" s="42"/>
      <c r="J37" s="10"/>
      <c r="K37" s="2"/>
      <c r="L37" s="2"/>
      <c r="M37" s="2"/>
      <c r="N37" s="2"/>
      <c r="O37" s="2"/>
      <c r="P37" s="41" t="s">
        <v>87</v>
      </c>
      <c r="Q37" s="4">
        <v>20</v>
      </c>
    </row>
    <row r="38" spans="1:17" x14ac:dyDescent="0.3">
      <c r="A38" s="5" t="s">
        <v>37</v>
      </c>
      <c r="B38" s="2">
        <v>8.44</v>
      </c>
      <c r="C38" s="2">
        <v>1</v>
      </c>
      <c r="D38" s="4">
        <f t="shared" si="7"/>
        <v>8.44</v>
      </c>
      <c r="E38" s="23">
        <f t="shared" si="8"/>
        <v>9.0047509663570099E-2</v>
      </c>
      <c r="F38" s="52"/>
      <c r="G38" s="10"/>
      <c r="H38" s="10"/>
      <c r="I38" s="42"/>
      <c r="J38" s="10"/>
      <c r="K38" s="2"/>
      <c r="L38" s="2"/>
      <c r="M38" s="2"/>
      <c r="N38" s="2"/>
      <c r="O38" s="2"/>
      <c r="P38" s="41" t="s">
        <v>88</v>
      </c>
      <c r="Q38" s="4">
        <f>Q35-Q36</f>
        <v>1.2</v>
      </c>
    </row>
    <row r="39" spans="1:17" x14ac:dyDescent="0.3">
      <c r="A39" s="5" t="s">
        <v>38</v>
      </c>
      <c r="B39" s="2">
        <v>11.11</v>
      </c>
      <c r="C39" s="2">
        <v>2</v>
      </c>
      <c r="D39" s="4">
        <f t="shared" si="7"/>
        <v>22.22</v>
      </c>
      <c r="E39" s="23">
        <f t="shared" si="8"/>
        <v>0.23706820672091561</v>
      </c>
      <c r="F39" s="52"/>
      <c r="G39" s="10"/>
      <c r="H39" s="10"/>
      <c r="I39" s="42"/>
      <c r="J39" s="10"/>
      <c r="K39" s="2"/>
      <c r="L39" s="2"/>
      <c r="M39" s="2"/>
      <c r="N39" s="2"/>
      <c r="O39" s="2"/>
      <c r="P39" s="41" t="s">
        <v>89</v>
      </c>
      <c r="Q39" s="4">
        <v>4</v>
      </c>
    </row>
    <row r="40" spans="1:17" x14ac:dyDescent="0.3">
      <c r="A40" s="5"/>
      <c r="B40" s="2"/>
      <c r="C40" s="2"/>
      <c r="D40" s="4"/>
      <c r="E40" s="23"/>
      <c r="F40" s="52"/>
      <c r="G40" s="10"/>
      <c r="H40" s="10"/>
      <c r="I40" s="42"/>
      <c r="J40" s="10"/>
      <c r="K40" s="2"/>
      <c r="L40" s="2"/>
      <c r="M40" s="2"/>
      <c r="N40" s="2"/>
      <c r="O40" s="2"/>
      <c r="P40" s="18" t="s">
        <v>66</v>
      </c>
      <c r="Q40" s="19">
        <f>Q37*Q36*Q35+Q39*Q38*Q36</f>
        <v>10.44</v>
      </c>
    </row>
    <row r="41" spans="1:17" x14ac:dyDescent="0.3">
      <c r="A41" s="5"/>
      <c r="B41" s="2"/>
      <c r="C41" s="2"/>
      <c r="D41" s="4"/>
      <c r="E41" s="10"/>
      <c r="F41" s="52"/>
      <c r="G41" s="10"/>
      <c r="H41" s="10"/>
      <c r="I41" s="10"/>
      <c r="J41" s="10"/>
      <c r="K41" s="10"/>
      <c r="L41" s="10"/>
      <c r="M41" s="10"/>
      <c r="N41" s="10"/>
      <c r="O41" s="10"/>
      <c r="P41" s="2"/>
      <c r="Q41" s="2"/>
    </row>
    <row r="42" spans="1:17" x14ac:dyDescent="0.3">
      <c r="A42" s="5"/>
      <c r="B42" s="2"/>
      <c r="C42" s="2"/>
      <c r="D42" s="4"/>
      <c r="E42" s="10"/>
      <c r="F42" s="52"/>
      <c r="G42" s="10"/>
      <c r="H42" s="10"/>
      <c r="I42" s="42"/>
      <c r="J42" s="10"/>
      <c r="K42" s="10"/>
      <c r="L42" s="10"/>
      <c r="M42" s="10"/>
      <c r="N42" s="10"/>
      <c r="O42" s="4"/>
      <c r="P42" s="59" t="s">
        <v>90</v>
      </c>
      <c r="Q42" s="58"/>
    </row>
    <row r="43" spans="1:17" x14ac:dyDescent="0.3">
      <c r="A43" s="3" t="s">
        <v>59</v>
      </c>
      <c r="B43" s="7" t="s">
        <v>1</v>
      </c>
      <c r="C43" s="7" t="s">
        <v>40</v>
      </c>
      <c r="D43" s="3" t="s">
        <v>9</v>
      </c>
      <c r="E43" s="18" t="s">
        <v>51</v>
      </c>
      <c r="F43" s="41"/>
      <c r="G43" s="42"/>
      <c r="H43" s="42"/>
      <c r="I43" s="42"/>
      <c r="J43" s="42"/>
      <c r="K43" s="42"/>
      <c r="L43" s="42"/>
      <c r="M43" s="42"/>
      <c r="N43" s="42"/>
      <c r="O43" s="5"/>
      <c r="P43" s="42" t="s">
        <v>91</v>
      </c>
      <c r="Q43" s="4">
        <v>1.5</v>
      </c>
    </row>
    <row r="44" spans="1:17" x14ac:dyDescent="0.3">
      <c r="A44" s="5" t="s">
        <v>60</v>
      </c>
      <c r="B44" s="2">
        <v>4152</v>
      </c>
      <c r="C44" s="2">
        <v>1</v>
      </c>
      <c r="D44" s="4">
        <f t="shared" ref="D44:D45" si="9">B44*C44</f>
        <v>4152</v>
      </c>
      <c r="E44" s="23">
        <f>D44/$J$8*100</f>
        <v>81.220657276995297</v>
      </c>
      <c r="F44" s="52"/>
      <c r="G44" s="10"/>
      <c r="H44" s="10"/>
      <c r="I44" s="42"/>
      <c r="J44" s="10"/>
      <c r="K44" s="10"/>
      <c r="L44" s="10"/>
      <c r="M44" s="10"/>
      <c r="N44" s="10"/>
      <c r="O44" s="4"/>
      <c r="P44" s="42" t="s">
        <v>92</v>
      </c>
      <c r="Q44" s="4">
        <v>1.6</v>
      </c>
    </row>
    <row r="45" spans="1:17" x14ac:dyDescent="0.3">
      <c r="A45" s="5" t="s">
        <v>62</v>
      </c>
      <c r="B45" s="2">
        <v>8</v>
      </c>
      <c r="C45" s="2">
        <v>4</v>
      </c>
      <c r="D45" s="4">
        <f t="shared" si="9"/>
        <v>32</v>
      </c>
      <c r="E45" s="23">
        <f t="shared" ref="E45:E47" si="10">D45/$J$8*100</f>
        <v>0.6259780907668232</v>
      </c>
      <c r="F45" s="52"/>
      <c r="G45" s="10"/>
      <c r="H45" s="10"/>
      <c r="I45" s="10"/>
      <c r="J45" s="10"/>
      <c r="K45" s="10"/>
      <c r="L45" s="10"/>
      <c r="M45" s="10"/>
      <c r="N45" s="10"/>
      <c r="O45" s="4"/>
      <c r="P45" s="42" t="s">
        <v>68</v>
      </c>
      <c r="Q45" s="4">
        <v>0.5</v>
      </c>
    </row>
    <row r="46" spans="1:17" x14ac:dyDescent="0.3">
      <c r="A46" s="5" t="s">
        <v>61</v>
      </c>
      <c r="B46" s="2">
        <v>900</v>
      </c>
      <c r="C46" s="2">
        <v>1</v>
      </c>
      <c r="D46" s="4">
        <f>B46*C46</f>
        <v>900</v>
      </c>
      <c r="E46" s="23">
        <f t="shared" si="10"/>
        <v>17.6056338028169</v>
      </c>
      <c r="F46" s="52"/>
      <c r="G46" s="10"/>
      <c r="H46" s="10"/>
      <c r="I46" s="56"/>
      <c r="J46" s="56"/>
      <c r="K46" s="10"/>
      <c r="L46" s="10"/>
      <c r="M46" s="10"/>
      <c r="N46" s="10"/>
      <c r="O46" s="4"/>
      <c r="P46" s="42" t="s">
        <v>85</v>
      </c>
      <c r="Q46" s="4">
        <v>3</v>
      </c>
    </row>
    <row r="47" spans="1:17" x14ac:dyDescent="0.3">
      <c r="A47" s="5" t="s">
        <v>138</v>
      </c>
      <c r="B47" s="2">
        <v>7</v>
      </c>
      <c r="C47" s="2">
        <v>4</v>
      </c>
      <c r="D47" s="4">
        <f>B47*C47</f>
        <v>28</v>
      </c>
      <c r="E47" s="23">
        <f t="shared" si="10"/>
        <v>0.54773082942097029</v>
      </c>
      <c r="F47" s="52"/>
      <c r="G47" s="10"/>
      <c r="H47" s="10"/>
      <c r="I47" s="42"/>
      <c r="J47" s="10"/>
      <c r="K47" s="10"/>
      <c r="L47" s="10"/>
      <c r="M47" s="10"/>
      <c r="N47" s="10"/>
      <c r="O47" s="4"/>
      <c r="P47" s="42" t="s">
        <v>93</v>
      </c>
      <c r="Q47" s="4">
        <v>2</v>
      </c>
    </row>
    <row r="48" spans="1:17" x14ac:dyDescent="0.3">
      <c r="A48" s="5"/>
      <c r="B48" s="2"/>
      <c r="C48" s="2"/>
      <c r="D48" s="4"/>
      <c r="E48" s="23"/>
      <c r="F48" s="52"/>
      <c r="G48" s="10"/>
      <c r="H48" s="10"/>
      <c r="I48" s="42"/>
      <c r="J48" s="10"/>
      <c r="K48" s="10"/>
      <c r="L48" s="10"/>
      <c r="M48" s="10"/>
      <c r="N48" s="10"/>
      <c r="O48" s="4"/>
      <c r="P48" s="8" t="s">
        <v>66</v>
      </c>
      <c r="Q48" s="19">
        <f>(((Q44*Q43)/2)+Q45*Q46)*Q47</f>
        <v>5.4</v>
      </c>
    </row>
    <row r="49" spans="1:20" x14ac:dyDescent="0.3">
      <c r="A49" s="5"/>
      <c r="B49" s="2"/>
      <c r="C49" s="2"/>
      <c r="D49" s="4"/>
      <c r="E49" s="23"/>
      <c r="F49" s="52"/>
      <c r="G49" s="10"/>
      <c r="H49" s="10"/>
      <c r="I49" s="42"/>
      <c r="J49" s="10"/>
      <c r="K49" s="10"/>
      <c r="L49" s="10"/>
      <c r="M49" s="10"/>
      <c r="N49" s="10"/>
      <c r="O49" s="10"/>
    </row>
    <row r="50" spans="1:20" x14ac:dyDescent="0.3">
      <c r="A50" s="5"/>
      <c r="B50" s="2"/>
      <c r="C50" s="2"/>
      <c r="D50" s="4"/>
      <c r="E50" s="23"/>
      <c r="F50" s="52"/>
      <c r="G50" s="10"/>
      <c r="H50" s="10"/>
      <c r="I50" s="42"/>
      <c r="J50" s="10"/>
      <c r="K50" s="10"/>
      <c r="L50" s="10"/>
      <c r="M50" s="10"/>
      <c r="N50" s="10"/>
      <c r="O50" s="4"/>
      <c r="P50" s="59" t="s">
        <v>94</v>
      </c>
      <c r="Q50" s="58"/>
    </row>
    <row r="51" spans="1:20" x14ac:dyDescent="0.3">
      <c r="A51" s="1" t="s">
        <v>102</v>
      </c>
      <c r="B51" s="1" t="s">
        <v>103</v>
      </c>
      <c r="C51" s="28" t="s">
        <v>104</v>
      </c>
      <c r="D51" s="1" t="s">
        <v>105</v>
      </c>
      <c r="E51" s="18" t="s">
        <v>51</v>
      </c>
      <c r="F51" s="41"/>
      <c r="G51" s="42"/>
      <c r="H51" s="42"/>
      <c r="I51" s="42"/>
      <c r="J51" s="42"/>
      <c r="K51" s="42"/>
      <c r="L51" s="42"/>
      <c r="M51" s="42"/>
      <c r="N51" s="42"/>
      <c r="O51" s="5"/>
      <c r="P51" s="42" t="s">
        <v>95</v>
      </c>
      <c r="Q51" s="4">
        <v>5.7</v>
      </c>
    </row>
    <row r="52" spans="1:20" x14ac:dyDescent="0.3">
      <c r="A52" s="5" t="s">
        <v>106</v>
      </c>
      <c r="B52" s="2">
        <v>40</v>
      </c>
      <c r="C52" s="2">
        <f>B52*$D$52</f>
        <v>589.6</v>
      </c>
      <c r="D52" s="30">
        <v>14.74</v>
      </c>
      <c r="E52" s="50">
        <f>C52/$J$9*100</f>
        <v>7.9840319361277441</v>
      </c>
      <c r="F52" s="52"/>
      <c r="G52" s="10"/>
      <c r="H52" s="10"/>
      <c r="I52" s="42"/>
      <c r="J52" s="10"/>
      <c r="K52" s="10"/>
      <c r="L52" s="10"/>
      <c r="M52" s="10"/>
      <c r="N52" s="10"/>
      <c r="O52" s="4"/>
      <c r="P52" s="42" t="s">
        <v>96</v>
      </c>
      <c r="Q52" s="4">
        <v>0.3</v>
      </c>
    </row>
    <row r="53" spans="1:20" x14ac:dyDescent="0.3">
      <c r="A53" s="5" t="s">
        <v>107</v>
      </c>
      <c r="B53" s="2">
        <v>30</v>
      </c>
      <c r="C53" s="2">
        <f t="shared" ref="C53:C67" si="11">B53*$D$52</f>
        <v>442.2</v>
      </c>
      <c r="D53" s="1"/>
      <c r="E53" s="50">
        <f t="shared" ref="E53:E67" si="12">C53/$J$9*100</f>
        <v>5.9880239520958085</v>
      </c>
      <c r="F53" s="41"/>
      <c r="G53" s="42"/>
      <c r="H53" s="10"/>
      <c r="I53" s="42"/>
      <c r="J53" s="10"/>
      <c r="K53" s="10"/>
      <c r="L53" s="10"/>
      <c r="M53" s="10"/>
      <c r="N53" s="10"/>
      <c r="O53" s="4"/>
      <c r="P53" s="42" t="s">
        <v>88</v>
      </c>
      <c r="Q53" s="4">
        <v>0.6</v>
      </c>
    </row>
    <row r="54" spans="1:20" x14ac:dyDescent="0.3">
      <c r="A54" s="5" t="s">
        <v>108</v>
      </c>
      <c r="B54" s="2">
        <v>30</v>
      </c>
      <c r="C54" s="2">
        <f t="shared" si="11"/>
        <v>442.2</v>
      </c>
      <c r="D54" s="30"/>
      <c r="E54" s="50">
        <f t="shared" si="12"/>
        <v>5.9880239520958085</v>
      </c>
      <c r="F54" s="52"/>
      <c r="G54" s="10"/>
      <c r="H54" s="10"/>
      <c r="I54" s="42"/>
      <c r="J54" s="10"/>
      <c r="K54" s="10"/>
      <c r="L54" s="10"/>
      <c r="M54" s="10"/>
      <c r="N54" s="10"/>
      <c r="O54" s="4"/>
      <c r="P54" s="42" t="s">
        <v>97</v>
      </c>
      <c r="Q54" s="4">
        <v>0.3</v>
      </c>
    </row>
    <row r="55" spans="1:20" x14ac:dyDescent="0.3">
      <c r="A55" s="5" t="s">
        <v>109</v>
      </c>
      <c r="B55" s="2">
        <v>60</v>
      </c>
      <c r="C55" s="2">
        <f t="shared" si="11"/>
        <v>884.4</v>
      </c>
      <c r="D55" s="1"/>
      <c r="E55" s="50">
        <f t="shared" si="12"/>
        <v>11.976047904191617</v>
      </c>
      <c r="F55" s="52"/>
      <c r="G55" s="10"/>
      <c r="H55" s="10"/>
      <c r="I55" s="42"/>
      <c r="J55" s="10"/>
      <c r="K55" s="10"/>
      <c r="L55" s="10"/>
      <c r="M55" s="10"/>
      <c r="N55" s="10"/>
      <c r="O55" s="4"/>
      <c r="P55" s="42" t="s">
        <v>98</v>
      </c>
      <c r="Q55" s="4">
        <v>27</v>
      </c>
    </row>
    <row r="56" spans="1:20" x14ac:dyDescent="0.3">
      <c r="A56" s="5" t="s">
        <v>110</v>
      </c>
      <c r="B56" s="2">
        <v>15</v>
      </c>
      <c r="C56" s="2">
        <f t="shared" si="11"/>
        <v>221.1</v>
      </c>
      <c r="D56" s="30"/>
      <c r="E56" s="50">
        <f t="shared" si="12"/>
        <v>2.9940119760479043</v>
      </c>
      <c r="F56" s="52"/>
      <c r="G56" s="10"/>
      <c r="H56" s="10"/>
      <c r="I56" s="10"/>
      <c r="J56" s="10"/>
      <c r="K56" s="10"/>
      <c r="L56" s="10"/>
      <c r="M56" s="10"/>
      <c r="N56" s="10"/>
      <c r="O56" s="4"/>
      <c r="P56" s="42" t="s">
        <v>99</v>
      </c>
      <c r="Q56" s="4">
        <v>23.85</v>
      </c>
    </row>
    <row r="57" spans="1:20" x14ac:dyDescent="0.3">
      <c r="A57" s="5" t="s">
        <v>111</v>
      </c>
      <c r="B57" s="2">
        <v>10</v>
      </c>
      <c r="C57" s="2">
        <f t="shared" si="11"/>
        <v>147.4</v>
      </c>
      <c r="D57" s="1"/>
      <c r="E57" s="50">
        <f t="shared" si="12"/>
        <v>1.996007984031936</v>
      </c>
      <c r="F57" s="52"/>
      <c r="G57" s="10"/>
      <c r="H57" s="10"/>
      <c r="I57" s="56"/>
      <c r="J57" s="56"/>
      <c r="K57" s="10"/>
      <c r="L57" s="56"/>
      <c r="M57" s="56"/>
      <c r="N57" s="10"/>
      <c r="O57" s="4"/>
      <c r="P57" s="42" t="s">
        <v>100</v>
      </c>
      <c r="Q57" s="4">
        <v>7.8</v>
      </c>
    </row>
    <row r="58" spans="1:20" x14ac:dyDescent="0.3">
      <c r="A58" s="5" t="s">
        <v>112</v>
      </c>
      <c r="B58" s="2">
        <v>40</v>
      </c>
      <c r="C58" s="2">
        <f t="shared" si="11"/>
        <v>589.6</v>
      </c>
      <c r="D58" s="30"/>
      <c r="E58" s="50">
        <f t="shared" si="12"/>
        <v>7.9840319361277441</v>
      </c>
      <c r="F58" s="52"/>
      <c r="G58" s="10"/>
      <c r="H58" s="10"/>
      <c r="I58" s="42"/>
      <c r="J58" s="10"/>
      <c r="K58" s="10"/>
      <c r="L58" s="42"/>
      <c r="M58" s="10"/>
      <c r="N58" s="10"/>
      <c r="O58" s="4"/>
      <c r="P58" s="42" t="s">
        <v>101</v>
      </c>
      <c r="Q58" s="4">
        <v>8.1</v>
      </c>
    </row>
    <row r="59" spans="1:20" x14ac:dyDescent="0.3">
      <c r="A59" s="5" t="s">
        <v>113</v>
      </c>
      <c r="B59" s="2">
        <v>30</v>
      </c>
      <c r="C59" s="2">
        <f t="shared" si="11"/>
        <v>442.2</v>
      </c>
      <c r="D59" s="1"/>
      <c r="E59" s="50">
        <f t="shared" si="12"/>
        <v>5.9880239520958085</v>
      </c>
      <c r="F59" s="52"/>
      <c r="G59" s="10"/>
      <c r="H59" s="10"/>
      <c r="I59" s="42"/>
      <c r="J59" s="10"/>
      <c r="K59" s="10"/>
      <c r="L59" s="42"/>
      <c r="M59" s="10"/>
      <c r="N59" s="10"/>
      <c r="O59" s="4"/>
      <c r="P59" s="8" t="s">
        <v>66</v>
      </c>
      <c r="Q59" s="19">
        <f>(PI()/4)*(Q58^2-Q57^2)+Q55*Q51*Q52+Q55*Q54*Q53+Q56*Q54</f>
        <v>61.931349239405833</v>
      </c>
    </row>
    <row r="60" spans="1:20" x14ac:dyDescent="0.3">
      <c r="A60" s="5" t="s">
        <v>114</v>
      </c>
      <c r="B60" s="2">
        <v>20</v>
      </c>
      <c r="C60" s="2">
        <f t="shared" si="11"/>
        <v>294.8</v>
      </c>
      <c r="D60" s="30"/>
      <c r="E60" s="50">
        <f t="shared" si="12"/>
        <v>3.992015968063872</v>
      </c>
      <c r="F60" s="52"/>
      <c r="G60" s="10"/>
      <c r="H60" s="10"/>
      <c r="I60" s="42"/>
      <c r="J60" s="10"/>
      <c r="K60" s="10"/>
      <c r="L60" s="42"/>
      <c r="M60" s="10"/>
      <c r="N60" s="10"/>
      <c r="O60" s="2"/>
    </row>
    <row r="61" spans="1:20" x14ac:dyDescent="0.3">
      <c r="A61" s="5" t="s">
        <v>115</v>
      </c>
      <c r="B61" s="2">
        <v>80</v>
      </c>
      <c r="C61" s="2">
        <f t="shared" si="11"/>
        <v>1179.2</v>
      </c>
      <c r="D61" s="1"/>
      <c r="E61" s="50">
        <f t="shared" si="12"/>
        <v>15.968063872255488</v>
      </c>
      <c r="F61" s="52"/>
      <c r="G61" s="10"/>
      <c r="H61" s="10"/>
      <c r="I61" s="42"/>
      <c r="J61" s="10"/>
      <c r="K61" s="10"/>
      <c r="L61" s="42"/>
      <c r="M61" s="10"/>
      <c r="N61" s="10"/>
      <c r="O61" s="2"/>
      <c r="P61" s="32" t="s">
        <v>156</v>
      </c>
    </row>
    <row r="62" spans="1:20" x14ac:dyDescent="0.3">
      <c r="A62" s="5" t="s">
        <v>116</v>
      </c>
      <c r="B62" s="2">
        <v>50</v>
      </c>
      <c r="C62" s="2">
        <f t="shared" si="11"/>
        <v>737</v>
      </c>
      <c r="D62" s="30"/>
      <c r="E62" s="50">
        <f t="shared" si="12"/>
        <v>9.9800399201596814</v>
      </c>
      <c r="F62" s="52"/>
      <c r="G62" s="10"/>
      <c r="H62" s="10"/>
      <c r="I62" s="42"/>
      <c r="J62" s="10"/>
      <c r="K62" s="10"/>
      <c r="L62" s="42"/>
      <c r="M62" s="10"/>
      <c r="N62" s="10"/>
      <c r="O62" s="2"/>
      <c r="P62" s="32" t="s">
        <v>157</v>
      </c>
      <c r="Q62">
        <v>31.43</v>
      </c>
    </row>
    <row r="63" spans="1:20" x14ac:dyDescent="0.3">
      <c r="A63" s="5" t="s">
        <v>117</v>
      </c>
      <c r="B63" s="2">
        <v>20</v>
      </c>
      <c r="C63" s="2">
        <f t="shared" si="11"/>
        <v>294.8</v>
      </c>
      <c r="D63" s="1"/>
      <c r="E63" s="50">
        <f t="shared" si="12"/>
        <v>3.992015968063872</v>
      </c>
      <c r="F63" s="52"/>
      <c r="G63" s="10"/>
      <c r="H63" s="10"/>
      <c r="I63" s="42"/>
      <c r="J63" s="10"/>
      <c r="K63" s="10"/>
      <c r="L63" s="42"/>
      <c r="M63" s="10"/>
      <c r="N63" s="10"/>
      <c r="O63" s="2"/>
      <c r="P63" s="32" t="s">
        <v>158</v>
      </c>
      <c r="Q63">
        <v>0.4</v>
      </c>
    </row>
    <row r="64" spans="1:20" x14ac:dyDescent="0.3">
      <c r="A64" s="5" t="s">
        <v>118</v>
      </c>
      <c r="B64" s="2">
        <v>10</v>
      </c>
      <c r="C64" s="2">
        <f t="shared" si="11"/>
        <v>147.4</v>
      </c>
      <c r="D64" s="30"/>
      <c r="E64" s="50">
        <f t="shared" si="12"/>
        <v>1.996007984031936</v>
      </c>
      <c r="F64" s="52"/>
      <c r="G64" s="10"/>
      <c r="H64" s="10"/>
      <c r="I64" s="10"/>
      <c r="J64" s="10"/>
      <c r="K64" s="10"/>
      <c r="L64" s="42"/>
      <c r="M64" s="10"/>
      <c r="N64" s="10"/>
      <c r="O64" s="2"/>
      <c r="P64" s="32" t="s">
        <v>159</v>
      </c>
      <c r="Q64">
        <v>6</v>
      </c>
      <c r="S64" t="s">
        <v>168</v>
      </c>
      <c r="T64">
        <f>Q64*Q62*Q63+Q65*Q66*Q63+Q71*Q72+Q69*Q70*Q63+PI()*(Q68^2-Q67^2)*Q64</f>
        <v>409.57146131813045</v>
      </c>
    </row>
    <row r="65" spans="1:20" x14ac:dyDescent="0.3">
      <c r="A65" s="5" t="s">
        <v>119</v>
      </c>
      <c r="B65" s="2">
        <v>20</v>
      </c>
      <c r="C65" s="2">
        <f t="shared" si="11"/>
        <v>294.8</v>
      </c>
      <c r="D65" s="1"/>
      <c r="E65" s="50">
        <f t="shared" si="12"/>
        <v>3.992015968063872</v>
      </c>
      <c r="F65" s="52"/>
      <c r="G65" s="10"/>
      <c r="H65" s="10"/>
      <c r="I65" s="10"/>
      <c r="J65" s="10"/>
      <c r="K65" s="10"/>
      <c r="L65" s="42"/>
      <c r="M65" s="10"/>
      <c r="N65" s="10"/>
      <c r="O65" s="2"/>
      <c r="P65" s="32" t="s">
        <v>160</v>
      </c>
      <c r="Q65">
        <v>17.899999999999999</v>
      </c>
      <c r="S65" t="s">
        <v>2</v>
      </c>
      <c r="T65">
        <f>T64*0.5</f>
        <v>204.78573065906522</v>
      </c>
    </row>
    <row r="66" spans="1:20" x14ac:dyDescent="0.3">
      <c r="A66" s="5" t="s">
        <v>120</v>
      </c>
      <c r="B66" s="2">
        <v>40</v>
      </c>
      <c r="C66" s="2">
        <f t="shared" si="11"/>
        <v>589.6</v>
      </c>
      <c r="D66" s="30"/>
      <c r="E66" s="50">
        <f t="shared" si="12"/>
        <v>7.9840319361277441</v>
      </c>
      <c r="F66" s="52"/>
      <c r="G66" s="10"/>
      <c r="H66" s="10"/>
      <c r="I66" s="10"/>
      <c r="J66" s="51"/>
      <c r="K66" s="10"/>
      <c r="L66" s="42"/>
      <c r="M66" s="10"/>
      <c r="N66" s="10"/>
      <c r="O66" s="2"/>
      <c r="P66" s="32" t="s">
        <v>161</v>
      </c>
      <c r="Q66">
        <v>4</v>
      </c>
      <c r="S66" t="s">
        <v>169</v>
      </c>
      <c r="T66">
        <v>25.4</v>
      </c>
    </row>
    <row r="67" spans="1:20" x14ac:dyDescent="0.3">
      <c r="A67" s="5" t="s">
        <v>121</v>
      </c>
      <c r="B67" s="2">
        <v>6</v>
      </c>
      <c r="C67" s="2">
        <f t="shared" si="11"/>
        <v>88.44</v>
      </c>
      <c r="D67" s="1"/>
      <c r="E67" s="50">
        <f t="shared" si="12"/>
        <v>1.1976047904191618</v>
      </c>
      <c r="F67" s="52"/>
      <c r="G67" s="10"/>
      <c r="H67" s="10"/>
      <c r="I67" s="10"/>
      <c r="J67" s="10"/>
      <c r="K67" s="10"/>
      <c r="L67" s="10"/>
      <c r="M67" s="10"/>
      <c r="N67" s="10"/>
      <c r="O67" s="2"/>
      <c r="P67" s="32" t="s">
        <v>162</v>
      </c>
      <c r="Q67">
        <v>5.82</v>
      </c>
      <c r="S67">
        <f>T66*T65</f>
        <v>5201.5575587402564</v>
      </c>
    </row>
    <row r="68" spans="1:20" x14ac:dyDescent="0.3">
      <c r="A68" s="1" t="s">
        <v>125</v>
      </c>
      <c r="B68" s="2">
        <f>SUM(B52:B67)</f>
        <v>501</v>
      </c>
      <c r="C68" s="2"/>
      <c r="D68" s="30"/>
      <c r="E68" s="10"/>
      <c r="F68" s="52"/>
      <c r="G68" s="10"/>
      <c r="H68" s="10"/>
      <c r="I68" s="10"/>
      <c r="J68" s="10"/>
      <c r="K68" s="10"/>
      <c r="L68" s="10"/>
      <c r="M68" s="10"/>
      <c r="N68" s="10"/>
      <c r="O68" s="2"/>
      <c r="P68" s="32" t="s">
        <v>163</v>
      </c>
      <c r="Q68">
        <v>6.22</v>
      </c>
    </row>
    <row r="69" spans="1:20" x14ac:dyDescent="0.3">
      <c r="A69" s="1" t="s">
        <v>126</v>
      </c>
      <c r="B69" s="2">
        <f>SUM(C52:C67)</f>
        <v>7384.74</v>
      </c>
      <c r="C69" s="2"/>
      <c r="D69" s="4"/>
      <c r="E69" s="10"/>
      <c r="F69" s="52"/>
      <c r="G69" s="10"/>
      <c r="H69" s="10"/>
      <c r="I69" s="10"/>
      <c r="J69" s="10"/>
      <c r="K69" s="10"/>
      <c r="L69" s="10"/>
      <c r="M69" s="10"/>
      <c r="N69" s="10"/>
      <c r="O69" s="2"/>
      <c r="P69" s="32" t="s">
        <v>164</v>
      </c>
      <c r="Q69">
        <v>18.399999999999999</v>
      </c>
    </row>
    <row r="70" spans="1:20" x14ac:dyDescent="0.3">
      <c r="A70" s="1" t="s">
        <v>122</v>
      </c>
      <c r="B70" s="2">
        <f>C55+C58+C59+C62</f>
        <v>2653.2</v>
      </c>
      <c r="C70" s="2"/>
      <c r="D70" s="4"/>
      <c r="E70" s="10"/>
      <c r="F70" s="52"/>
      <c r="G70" s="10"/>
      <c r="H70" s="10"/>
      <c r="I70" s="10"/>
      <c r="J70" s="10"/>
      <c r="K70" s="2"/>
      <c r="L70" s="2"/>
      <c r="M70" s="2"/>
      <c r="N70" s="2"/>
      <c r="O70" s="2"/>
      <c r="P70" s="32" t="s">
        <v>165</v>
      </c>
      <c r="Q70">
        <v>2</v>
      </c>
    </row>
    <row r="71" spans="1:20" x14ac:dyDescent="0.3">
      <c r="A71" s="1" t="s">
        <v>123</v>
      </c>
      <c r="B71" s="2">
        <f>C60</f>
        <v>294.8</v>
      </c>
      <c r="C71" s="2"/>
      <c r="D71" s="4"/>
      <c r="E71" s="10"/>
      <c r="F71" s="52"/>
      <c r="G71" s="10"/>
      <c r="H71" s="10"/>
      <c r="I71" s="10"/>
      <c r="J71" s="10"/>
      <c r="K71" s="2"/>
      <c r="L71" s="2"/>
      <c r="M71" s="2"/>
      <c r="N71" s="2"/>
      <c r="O71" s="2"/>
      <c r="P71" s="32" t="s">
        <v>166</v>
      </c>
      <c r="Q71">
        <v>100</v>
      </c>
    </row>
    <row r="72" spans="1:20" x14ac:dyDescent="0.3">
      <c r="A72" s="1" t="s">
        <v>124</v>
      </c>
      <c r="B72" s="2">
        <f>C61+C63+C64+C65+C67</f>
        <v>2004.64</v>
      </c>
      <c r="C72" s="2"/>
      <c r="D72" s="4"/>
      <c r="E72" s="10"/>
      <c r="F72" s="52"/>
      <c r="G72" s="10"/>
      <c r="H72" s="10"/>
      <c r="I72" s="10"/>
      <c r="J72" s="10"/>
      <c r="K72" s="2"/>
      <c r="L72" s="2"/>
      <c r="M72" s="2"/>
      <c r="N72" s="2"/>
      <c r="O72" s="2"/>
      <c r="P72" s="32" t="s">
        <v>167</v>
      </c>
      <c r="Q72">
        <v>2</v>
      </c>
    </row>
    <row r="73" spans="1:20" x14ac:dyDescent="0.3">
      <c r="A73" s="1" t="s">
        <v>127</v>
      </c>
      <c r="B73" s="2">
        <f>C52</f>
        <v>589.6</v>
      </c>
      <c r="C73" s="2"/>
      <c r="D73" s="4"/>
      <c r="E73" s="10"/>
      <c r="F73" s="52"/>
      <c r="G73" s="10"/>
      <c r="H73" s="10"/>
      <c r="I73" s="10"/>
      <c r="J73" s="10"/>
      <c r="K73" s="2"/>
      <c r="L73" s="2"/>
      <c r="M73" s="2"/>
      <c r="N73" s="2"/>
      <c r="O73" s="2"/>
    </row>
    <row r="74" spans="1:20" x14ac:dyDescent="0.3">
      <c r="A74" s="1" t="s">
        <v>120</v>
      </c>
      <c r="B74" s="2">
        <f>C66</f>
        <v>589.6</v>
      </c>
      <c r="C74" s="2"/>
      <c r="D74" s="4"/>
      <c r="E74" s="10"/>
      <c r="F74" s="52"/>
      <c r="G74" s="10"/>
      <c r="H74" s="10"/>
      <c r="I74" s="10"/>
      <c r="J74" s="10"/>
      <c r="K74" s="2"/>
      <c r="L74" s="2"/>
      <c r="M74" s="2"/>
      <c r="N74" s="2"/>
      <c r="O74" s="2"/>
    </row>
    <row r="75" spans="1:20" x14ac:dyDescent="0.3">
      <c r="A75" s="1" t="s">
        <v>128</v>
      </c>
      <c r="B75" s="2">
        <f>C53+C54+C57+C56</f>
        <v>1252.8999999999999</v>
      </c>
      <c r="C75" s="2"/>
      <c r="D75" s="4"/>
      <c r="E75" s="10"/>
      <c r="F75" s="52"/>
      <c r="G75" s="10"/>
      <c r="H75" s="10"/>
      <c r="I75" s="10"/>
      <c r="J75" s="10"/>
      <c r="K75" s="2"/>
      <c r="L75" s="2"/>
      <c r="M75" s="2"/>
      <c r="N75" s="2"/>
      <c r="O75" s="2"/>
    </row>
    <row r="76" spans="1:20" x14ac:dyDescent="0.3">
      <c r="A76" s="5"/>
      <c r="B76" s="2"/>
      <c r="C76" s="2"/>
      <c r="D76" s="4"/>
      <c r="E76" s="10"/>
      <c r="F76" s="52"/>
      <c r="G76" s="10"/>
      <c r="H76" s="10"/>
      <c r="I76" s="10"/>
      <c r="J76" s="10"/>
      <c r="K76" s="2"/>
      <c r="L76" s="2"/>
      <c r="M76" s="2"/>
      <c r="N76" s="2"/>
      <c r="O76" s="2"/>
    </row>
    <row r="77" spans="1:20" x14ac:dyDescent="0.3">
      <c r="A77" s="3" t="s">
        <v>39</v>
      </c>
      <c r="B77" s="7" t="s">
        <v>1</v>
      </c>
      <c r="C77" s="7" t="s">
        <v>40</v>
      </c>
      <c r="D77" s="3" t="s">
        <v>9</v>
      </c>
      <c r="E77" s="18" t="s">
        <v>51</v>
      </c>
      <c r="F77" s="52"/>
      <c r="G77" s="10"/>
      <c r="H77" s="10"/>
      <c r="I77" s="10"/>
      <c r="J77" s="10"/>
      <c r="K77" s="2"/>
      <c r="L77" s="2"/>
      <c r="M77" s="2"/>
      <c r="N77" s="2"/>
      <c r="O77" s="2"/>
    </row>
    <row r="78" spans="1:20" x14ac:dyDescent="0.3">
      <c r="A78" s="5" t="s">
        <v>129</v>
      </c>
      <c r="B78" s="32">
        <v>757.24</v>
      </c>
      <c r="C78" s="42">
        <v>20</v>
      </c>
      <c r="D78" s="5">
        <f t="shared" ref="D78:D83" si="13">B78*C78</f>
        <v>15144.8</v>
      </c>
      <c r="E78" s="23">
        <f>D78/$J$7*100</f>
        <v>13.169166855938801</v>
      </c>
      <c r="F78" s="52"/>
      <c r="G78" s="10"/>
      <c r="H78" s="10"/>
      <c r="I78" s="10"/>
      <c r="J78" s="10"/>
      <c r="K78" s="2"/>
      <c r="L78" s="2"/>
      <c r="M78" s="2"/>
      <c r="N78" s="2"/>
      <c r="O78" s="2"/>
    </row>
    <row r="79" spans="1:20" x14ac:dyDescent="0.3">
      <c r="A79" s="5" t="s">
        <v>130</v>
      </c>
      <c r="B79" s="31">
        <v>757.24</v>
      </c>
      <c r="C79" s="31">
        <v>14</v>
      </c>
      <c r="D79" s="5">
        <f t="shared" si="13"/>
        <v>10601.36</v>
      </c>
      <c r="E79" s="23">
        <f t="shared" ref="E79:E83" si="14">D79/$J$7*100</f>
        <v>9.2184167991571631</v>
      </c>
      <c r="F79" s="52"/>
      <c r="G79" s="10"/>
      <c r="H79" s="10"/>
      <c r="I79" s="10"/>
      <c r="J79" s="10"/>
      <c r="K79" s="2"/>
      <c r="L79" s="2"/>
      <c r="M79" s="2"/>
      <c r="N79" s="2"/>
      <c r="O79" s="2"/>
    </row>
    <row r="80" spans="1:20" x14ac:dyDescent="0.3">
      <c r="A80" s="5" t="s">
        <v>131</v>
      </c>
      <c r="B80" s="31">
        <v>757.24</v>
      </c>
      <c r="C80" s="31">
        <v>8</v>
      </c>
      <c r="D80" s="5">
        <f t="shared" si="13"/>
        <v>6057.92</v>
      </c>
      <c r="E80" s="23">
        <f t="shared" si="14"/>
        <v>5.2676667423755212</v>
      </c>
      <c r="F80" s="52"/>
      <c r="G80" s="10"/>
      <c r="H80" s="10"/>
      <c r="I80" s="10"/>
      <c r="J80" s="10"/>
      <c r="K80" s="2"/>
      <c r="L80" s="2"/>
      <c r="M80" s="2"/>
      <c r="N80" s="2"/>
      <c r="O80" s="2"/>
    </row>
    <row r="81" spans="1:15" x14ac:dyDescent="0.3">
      <c r="A81" s="5" t="s">
        <v>135</v>
      </c>
      <c r="B81" s="31">
        <v>19000</v>
      </c>
      <c r="C81" s="31">
        <v>2</v>
      </c>
      <c r="D81" s="5">
        <f t="shared" si="13"/>
        <v>38000</v>
      </c>
      <c r="E81" s="23">
        <f t="shared" si="14"/>
        <v>33.042915094664473</v>
      </c>
      <c r="F81" s="52"/>
      <c r="G81" s="10"/>
      <c r="H81" s="10"/>
      <c r="I81" s="10"/>
      <c r="J81" s="10"/>
      <c r="K81" s="2"/>
      <c r="L81" s="2"/>
      <c r="M81" s="2"/>
      <c r="N81" s="2"/>
      <c r="O81" s="2"/>
    </row>
    <row r="82" spans="1:15" x14ac:dyDescent="0.3">
      <c r="A82" s="5" t="s">
        <v>145</v>
      </c>
      <c r="B82" s="31">
        <v>757.24</v>
      </c>
      <c r="C82" s="31">
        <v>56</v>
      </c>
      <c r="D82" s="5">
        <f t="shared" si="13"/>
        <v>42405.440000000002</v>
      </c>
      <c r="E82" s="23">
        <f t="shared" si="14"/>
        <v>36.873667196628652</v>
      </c>
      <c r="F82" s="52"/>
      <c r="G82" s="10"/>
      <c r="H82" s="10"/>
      <c r="I82" s="10"/>
      <c r="J82" s="10"/>
      <c r="K82" s="2"/>
      <c r="L82" s="2"/>
      <c r="M82" s="2"/>
      <c r="N82" s="2"/>
      <c r="O82" s="2"/>
    </row>
    <row r="83" spans="1:15" x14ac:dyDescent="0.3">
      <c r="A83" s="5" t="s">
        <v>149</v>
      </c>
      <c r="B83" s="31">
        <v>2792.44</v>
      </c>
      <c r="C83" s="31">
        <v>1</v>
      </c>
      <c r="D83" s="5">
        <f t="shared" si="13"/>
        <v>2792.44</v>
      </c>
      <c r="E83" s="23">
        <f t="shared" si="14"/>
        <v>2.428167311235391</v>
      </c>
      <c r="F83" s="52"/>
      <c r="G83" s="10"/>
      <c r="H83" s="10"/>
      <c r="I83" s="10"/>
      <c r="J83" s="10"/>
      <c r="K83" s="2"/>
      <c r="L83" s="2"/>
      <c r="M83" s="2"/>
      <c r="N83" s="2"/>
      <c r="O83" s="2"/>
    </row>
    <row r="84" spans="1:15" x14ac:dyDescent="0.3">
      <c r="A84" s="5" t="s">
        <v>144</v>
      </c>
      <c r="B84" s="2"/>
      <c r="C84" s="2"/>
      <c r="D84" s="4"/>
      <c r="E84" s="10"/>
      <c r="F84" s="52"/>
      <c r="G84" s="10"/>
      <c r="H84" s="10"/>
      <c r="I84" s="10"/>
      <c r="J84" s="10"/>
      <c r="K84" s="2"/>
      <c r="L84" s="2"/>
      <c r="M84" s="2"/>
      <c r="N84" s="2"/>
      <c r="O84" s="2"/>
    </row>
    <row r="85" spans="1:15" x14ac:dyDescent="0.3">
      <c r="A85" s="5" t="s">
        <v>153</v>
      </c>
      <c r="B85" s="2"/>
      <c r="C85" s="2"/>
      <c r="D85" s="4"/>
      <c r="E85" s="10"/>
      <c r="F85" s="52"/>
      <c r="G85" s="10"/>
      <c r="H85" s="10"/>
      <c r="I85" s="10"/>
      <c r="J85" s="10"/>
      <c r="K85" s="2"/>
      <c r="L85" s="2"/>
      <c r="M85" s="2"/>
      <c r="N85" s="2"/>
      <c r="O85" s="2"/>
    </row>
    <row r="86" spans="1:15" x14ac:dyDescent="0.3">
      <c r="A86" s="5"/>
      <c r="B86" s="2"/>
      <c r="C86" s="2"/>
      <c r="D86" s="4"/>
      <c r="E86" s="10"/>
      <c r="F86" s="10"/>
      <c r="G86" s="10"/>
      <c r="H86" s="10"/>
      <c r="I86" s="10"/>
      <c r="J86" s="10"/>
      <c r="K86" s="2"/>
      <c r="L86" s="2"/>
      <c r="M86" s="2"/>
      <c r="N86" s="2"/>
      <c r="O86" s="2"/>
    </row>
    <row r="87" spans="1:15" x14ac:dyDescent="0.3">
      <c r="A87" s="5"/>
      <c r="B87" s="2"/>
      <c r="C87" s="2"/>
      <c r="D87" s="4"/>
      <c r="E87" s="10"/>
      <c r="F87" s="10"/>
      <c r="G87" s="10"/>
      <c r="H87" s="10"/>
      <c r="I87" s="10"/>
      <c r="J87" s="10"/>
      <c r="K87" s="2"/>
      <c r="L87" s="2"/>
      <c r="M87" s="2"/>
      <c r="N87" s="2"/>
      <c r="O87" s="2"/>
    </row>
    <row r="88" spans="1:15" x14ac:dyDescent="0.3">
      <c r="A88" s="5"/>
      <c r="B88" s="2"/>
      <c r="C88" s="2"/>
      <c r="D88" s="4"/>
      <c r="E88" s="10"/>
      <c r="F88" s="10"/>
      <c r="G88" s="10"/>
      <c r="H88" s="10"/>
      <c r="I88" s="10"/>
      <c r="J88" s="10"/>
      <c r="K88" s="2"/>
      <c r="L88" s="2"/>
      <c r="M88" s="2"/>
      <c r="N88" s="2"/>
      <c r="O88" s="2"/>
    </row>
    <row r="89" spans="1:15" x14ac:dyDescent="0.3">
      <c r="A89" s="5"/>
      <c r="B89" s="31"/>
      <c r="C89" s="31"/>
      <c r="D89" s="42"/>
      <c r="E89" s="41"/>
      <c r="F89" s="42"/>
      <c r="G89" s="42"/>
      <c r="H89" s="42"/>
      <c r="I89" s="42"/>
      <c r="J89" s="42"/>
      <c r="K89" s="31"/>
      <c r="L89" s="31"/>
      <c r="M89" s="31"/>
      <c r="N89" s="31"/>
      <c r="O89" s="31"/>
    </row>
    <row r="90" spans="1:15" x14ac:dyDescent="0.3">
      <c r="A90" s="5"/>
      <c r="B90" s="2"/>
      <c r="C90" s="2"/>
      <c r="D90" s="10"/>
      <c r="E90" s="49"/>
      <c r="F90" s="10"/>
      <c r="G90" s="10"/>
      <c r="H90" s="10"/>
      <c r="I90" s="10"/>
      <c r="J90" s="10"/>
      <c r="K90" s="2"/>
      <c r="L90" s="2"/>
      <c r="M90" s="2"/>
      <c r="N90" s="2"/>
      <c r="O90" s="2"/>
    </row>
    <row r="91" spans="1:15" x14ac:dyDescent="0.3">
      <c r="A91" s="5"/>
      <c r="B91" s="2"/>
      <c r="C91" s="2"/>
      <c r="D91" s="10"/>
      <c r="E91" s="52"/>
      <c r="F91" s="10"/>
      <c r="G91" s="10"/>
      <c r="H91" s="10"/>
      <c r="I91" s="10"/>
      <c r="J91" s="10"/>
      <c r="K91" s="2"/>
      <c r="L91" s="2"/>
      <c r="M91" s="2"/>
      <c r="N91" s="2"/>
      <c r="O91" s="2"/>
    </row>
    <row r="92" spans="1:15" x14ac:dyDescent="0.3">
      <c r="A92" s="5"/>
      <c r="B92" s="2"/>
      <c r="C92" s="2"/>
      <c r="D92" s="10"/>
      <c r="E92" s="52"/>
      <c r="F92" s="10"/>
      <c r="G92" s="10"/>
      <c r="H92" s="10"/>
      <c r="I92" s="10"/>
      <c r="J92" s="10"/>
      <c r="K92" s="2"/>
      <c r="L92" s="2"/>
      <c r="M92" s="2"/>
      <c r="N92" s="2"/>
      <c r="O92" s="2"/>
    </row>
    <row r="93" spans="1:15" x14ac:dyDescent="0.3">
      <c r="A93" s="5"/>
      <c r="B93" s="2"/>
      <c r="C93" s="2"/>
      <c r="D93" s="10"/>
      <c r="E93" s="52"/>
      <c r="F93" s="10"/>
      <c r="G93" s="10"/>
      <c r="H93" s="10"/>
      <c r="I93" s="10"/>
      <c r="J93" s="10"/>
      <c r="K93" s="2"/>
      <c r="L93" s="2"/>
      <c r="M93" s="2"/>
      <c r="N93" s="2"/>
      <c r="O93" s="2"/>
    </row>
    <row r="94" spans="1:15" x14ac:dyDescent="0.3">
      <c r="A94" s="5"/>
      <c r="B94" s="31"/>
      <c r="C94" s="31"/>
      <c r="D94" s="42"/>
      <c r="E94" s="41"/>
      <c r="F94" s="10"/>
      <c r="G94" s="10"/>
      <c r="H94" s="10"/>
      <c r="I94" s="10"/>
      <c r="J94" s="10"/>
      <c r="K94" s="2"/>
      <c r="L94" s="2"/>
      <c r="M94" s="2"/>
      <c r="N94" s="2"/>
      <c r="O94" s="2"/>
    </row>
    <row r="95" spans="1:15" x14ac:dyDescent="0.3">
      <c r="A95" s="5"/>
      <c r="B95" s="2"/>
      <c r="C95" s="2"/>
      <c r="D95" s="4"/>
      <c r="E95" s="10"/>
      <c r="F95" s="10"/>
      <c r="G95" s="10"/>
      <c r="H95" s="10"/>
      <c r="I95" s="10"/>
      <c r="J95" s="10"/>
      <c r="K95" s="2"/>
      <c r="L95" s="2"/>
      <c r="M95" s="2"/>
      <c r="N95" s="2"/>
      <c r="O95" s="2"/>
    </row>
    <row r="96" spans="1:15" x14ac:dyDescent="0.3">
      <c r="A96" s="5"/>
      <c r="B96" s="2"/>
      <c r="C96" s="2"/>
      <c r="D96" s="4"/>
      <c r="E96" s="10"/>
      <c r="F96" s="10"/>
      <c r="G96" s="10"/>
      <c r="H96" s="10"/>
      <c r="I96" s="10"/>
      <c r="J96" s="10"/>
      <c r="K96" s="2"/>
      <c r="L96" s="2"/>
      <c r="M96" s="2"/>
      <c r="N96" s="2"/>
      <c r="O96" s="2"/>
    </row>
    <row r="97" spans="1:15" x14ac:dyDescent="0.3">
      <c r="A97" s="5"/>
      <c r="B97" s="2"/>
      <c r="C97" s="2"/>
      <c r="D97" s="4"/>
      <c r="E97" s="10"/>
      <c r="F97" s="10"/>
      <c r="G97" s="10"/>
      <c r="H97" s="10"/>
      <c r="I97" s="10"/>
      <c r="J97" s="10"/>
      <c r="K97" s="2"/>
      <c r="L97" s="2"/>
      <c r="M97" s="2"/>
      <c r="N97" s="2"/>
      <c r="O97" s="2"/>
    </row>
    <row r="98" spans="1:15" x14ac:dyDescent="0.3">
      <c r="A98" s="5"/>
      <c r="B98" s="2"/>
      <c r="C98" s="2"/>
      <c r="D98" s="4"/>
      <c r="E98" s="10"/>
      <c r="F98" s="10"/>
      <c r="G98" s="10"/>
      <c r="H98" s="10"/>
      <c r="I98" s="10"/>
      <c r="J98" s="10"/>
      <c r="K98" s="2"/>
      <c r="L98" s="2"/>
      <c r="M98" s="2"/>
      <c r="N98" s="2"/>
      <c r="O98" s="2"/>
    </row>
    <row r="99" spans="1:15" x14ac:dyDescent="0.3">
      <c r="A99" s="5"/>
      <c r="B99" s="2"/>
      <c r="C99" s="2"/>
      <c r="D99" s="4"/>
      <c r="E99" s="10"/>
      <c r="F99" s="10"/>
      <c r="G99" s="10"/>
      <c r="H99" s="10"/>
      <c r="I99" s="10"/>
      <c r="J99" s="10"/>
      <c r="K99" s="2"/>
      <c r="L99" s="2"/>
      <c r="M99" s="2"/>
      <c r="N99" s="2"/>
      <c r="O99" s="2"/>
    </row>
    <row r="100" spans="1:15" x14ac:dyDescent="0.3">
      <c r="A100" s="5"/>
      <c r="B100" s="2"/>
      <c r="C100" s="2"/>
      <c r="D100" s="4"/>
      <c r="E100" s="10"/>
      <c r="F100" s="10"/>
      <c r="G100" s="10"/>
      <c r="H100" s="10"/>
      <c r="I100" s="10"/>
      <c r="J100" s="10"/>
      <c r="K100" s="2"/>
      <c r="L100" s="2"/>
      <c r="M100" s="2"/>
      <c r="N100" s="2"/>
      <c r="O100" s="2"/>
    </row>
    <row r="101" spans="1:15" x14ac:dyDescent="0.3">
      <c r="A101" s="5"/>
      <c r="B101" s="2"/>
      <c r="C101" s="2"/>
      <c r="D101" s="4"/>
      <c r="E101" s="10"/>
      <c r="F101" s="10"/>
      <c r="G101" s="10"/>
      <c r="H101" s="10"/>
      <c r="I101" s="10"/>
      <c r="J101" s="10"/>
      <c r="K101" s="2"/>
      <c r="L101" s="2"/>
      <c r="M101" s="2"/>
      <c r="N101" s="2"/>
      <c r="O101" s="2"/>
    </row>
    <row r="102" spans="1:15" x14ac:dyDescent="0.3">
      <c r="A102" s="5"/>
      <c r="B102" s="2"/>
      <c r="C102" s="2"/>
      <c r="D102" s="4"/>
      <c r="E102" s="10"/>
      <c r="F102" s="10"/>
      <c r="G102" s="10"/>
      <c r="H102" s="10"/>
      <c r="I102" s="10"/>
      <c r="J102" s="10"/>
      <c r="K102" s="2"/>
      <c r="L102" s="2"/>
      <c r="M102" s="2"/>
      <c r="N102" s="2"/>
      <c r="O102" s="2"/>
    </row>
    <row r="103" spans="1:15" x14ac:dyDescent="0.3">
      <c r="A103" s="5"/>
      <c r="B103" s="2"/>
      <c r="C103" s="2"/>
      <c r="D103" s="4"/>
      <c r="E103" s="10"/>
      <c r="F103" s="10"/>
      <c r="G103" s="10"/>
      <c r="H103" s="10"/>
      <c r="I103" s="10"/>
      <c r="J103" s="10"/>
      <c r="K103" s="2"/>
      <c r="L103" s="2"/>
      <c r="M103" s="2"/>
      <c r="N103" s="2"/>
      <c r="O103" s="2"/>
    </row>
    <row r="104" spans="1:15" x14ac:dyDescent="0.3">
      <c r="A104" s="5"/>
      <c r="B104" s="2"/>
      <c r="C104" s="2"/>
      <c r="D104" s="4"/>
      <c r="E104" s="10"/>
      <c r="F104" s="10"/>
      <c r="G104" s="10"/>
      <c r="H104" s="10"/>
      <c r="I104" s="10"/>
      <c r="J104" s="10"/>
      <c r="K104" s="2"/>
      <c r="L104" s="2"/>
      <c r="M104" s="2"/>
      <c r="N104" s="2"/>
      <c r="O104" s="2"/>
    </row>
    <row r="105" spans="1:15" x14ac:dyDescent="0.3">
      <c r="A105" s="5"/>
      <c r="B105" s="2"/>
      <c r="C105" s="2"/>
      <c r="D105" s="4"/>
      <c r="E105" s="10"/>
      <c r="F105" s="10"/>
      <c r="G105" s="10"/>
      <c r="H105" s="10"/>
      <c r="I105" s="10"/>
      <c r="J105" s="10"/>
      <c r="K105" s="2"/>
      <c r="L105" s="2"/>
      <c r="M105" s="2"/>
      <c r="N105" s="2"/>
      <c r="O105" s="2"/>
    </row>
    <row r="106" spans="1:15" x14ac:dyDescent="0.3">
      <c r="A106" s="5"/>
      <c r="B106" s="2"/>
      <c r="C106" s="2"/>
      <c r="D106" s="4"/>
      <c r="E106" s="10"/>
      <c r="F106" s="10"/>
      <c r="G106" s="10"/>
      <c r="H106" s="10"/>
      <c r="I106" s="10"/>
      <c r="J106" s="10"/>
      <c r="K106" s="2"/>
      <c r="L106" s="2"/>
      <c r="M106" s="2"/>
      <c r="N106" s="2"/>
      <c r="O106" s="2"/>
    </row>
    <row r="107" spans="1:15" x14ac:dyDescent="0.3">
      <c r="A107" s="5"/>
      <c r="B107" s="2"/>
      <c r="C107" s="2"/>
      <c r="D107" s="4"/>
      <c r="E107" s="10"/>
      <c r="F107" s="10"/>
      <c r="G107" s="10"/>
      <c r="H107" s="10"/>
      <c r="I107" s="10"/>
      <c r="J107" s="10"/>
      <c r="K107" s="2"/>
      <c r="L107" s="2"/>
      <c r="M107" s="2"/>
      <c r="N107" s="2"/>
      <c r="O107" s="2"/>
    </row>
    <row r="108" spans="1:15" x14ac:dyDescent="0.3">
      <c r="A108" s="5"/>
      <c r="B108" s="2"/>
      <c r="C108" s="2"/>
      <c r="D108" s="4"/>
      <c r="E108" s="10"/>
      <c r="F108" s="10"/>
      <c r="G108" s="10"/>
      <c r="H108" s="10"/>
      <c r="I108" s="10"/>
      <c r="J108" s="10"/>
      <c r="K108" s="2"/>
      <c r="L108" s="2"/>
      <c r="M108" s="2"/>
      <c r="N108" s="2"/>
      <c r="O108" s="2"/>
    </row>
    <row r="109" spans="1:15" x14ac:dyDescent="0.3">
      <c r="A109" s="5"/>
      <c r="B109" s="2"/>
      <c r="C109" s="2"/>
      <c r="D109" s="4"/>
      <c r="E109" s="10"/>
      <c r="F109" s="10"/>
      <c r="G109" s="10"/>
      <c r="H109" s="10"/>
      <c r="I109" s="10"/>
      <c r="J109" s="10"/>
      <c r="K109" s="2"/>
      <c r="L109" s="2"/>
      <c r="M109" s="2"/>
      <c r="N109" s="2"/>
      <c r="O109" s="2"/>
    </row>
    <row r="110" spans="1:15" x14ac:dyDescent="0.3">
      <c r="A110" s="5"/>
      <c r="B110" s="2"/>
      <c r="C110" s="2"/>
      <c r="D110" s="4"/>
      <c r="E110" s="10"/>
      <c r="F110" s="10"/>
      <c r="G110" s="10"/>
      <c r="H110" s="10"/>
      <c r="I110" s="10"/>
      <c r="J110" s="10"/>
      <c r="K110" s="2"/>
      <c r="L110" s="2"/>
      <c r="M110" s="2"/>
      <c r="N110" s="2"/>
      <c r="O110" s="2"/>
    </row>
    <row r="111" spans="1:15" x14ac:dyDescent="0.3">
      <c r="A111" s="5"/>
      <c r="B111" s="2"/>
      <c r="C111" s="2"/>
      <c r="D111" s="4"/>
      <c r="E111" s="10"/>
      <c r="F111" s="10"/>
      <c r="G111" s="10"/>
      <c r="H111" s="10"/>
      <c r="I111" s="10"/>
      <c r="J111" s="10"/>
      <c r="K111" s="2"/>
      <c r="L111" s="2"/>
      <c r="M111" s="2"/>
      <c r="N111" s="2"/>
      <c r="O111" s="2"/>
    </row>
    <row r="112" spans="1:15" x14ac:dyDescent="0.3">
      <c r="A112" s="5"/>
      <c r="B112" s="2"/>
      <c r="C112" s="2"/>
      <c r="D112" s="4"/>
      <c r="E112" s="10"/>
      <c r="F112" s="10"/>
      <c r="G112" s="10"/>
      <c r="H112" s="10"/>
      <c r="I112" s="10"/>
      <c r="J112" s="10"/>
      <c r="K112" s="2"/>
      <c r="L112" s="2"/>
      <c r="M112" s="2"/>
      <c r="N112" s="2"/>
      <c r="O112" s="2"/>
    </row>
    <row r="113" spans="1:15" x14ac:dyDescent="0.3">
      <c r="A113" s="5"/>
      <c r="B113" s="2"/>
      <c r="C113" s="2"/>
      <c r="D113" s="4"/>
      <c r="E113" s="10"/>
      <c r="F113" s="10"/>
      <c r="G113" s="10"/>
      <c r="H113" s="10"/>
      <c r="I113" s="10"/>
      <c r="J113" s="10"/>
      <c r="K113" s="2"/>
      <c r="L113" s="2"/>
      <c r="M113" s="2"/>
      <c r="N113" s="2"/>
      <c r="O113" s="2"/>
    </row>
    <row r="114" spans="1:15" x14ac:dyDescent="0.3">
      <c r="A114" s="5"/>
      <c r="B114" s="2"/>
      <c r="C114" s="2"/>
      <c r="D114" s="4"/>
      <c r="E114" s="10"/>
      <c r="F114" s="10"/>
      <c r="G114" s="10"/>
      <c r="H114" s="10"/>
      <c r="I114" s="10"/>
      <c r="J114" s="10"/>
      <c r="K114" s="2"/>
      <c r="L114" s="2"/>
      <c r="M114" s="2"/>
      <c r="N114" s="2"/>
      <c r="O114" s="2"/>
    </row>
    <row r="115" spans="1:15" x14ac:dyDescent="0.3">
      <c r="A115" s="5"/>
      <c r="B115" s="2"/>
      <c r="C115" s="2"/>
      <c r="D115" s="4"/>
      <c r="E115" s="10"/>
      <c r="F115" s="10"/>
      <c r="G115" s="10"/>
      <c r="H115" s="10"/>
      <c r="I115" s="10"/>
      <c r="J115" s="10"/>
      <c r="K115" s="2"/>
      <c r="L115" s="2"/>
      <c r="M115" s="2"/>
      <c r="N115" s="2"/>
      <c r="O115" s="2"/>
    </row>
    <row r="116" spans="1:15" x14ac:dyDescent="0.3">
      <c r="A116" s="5"/>
      <c r="B116" s="2"/>
      <c r="C116" s="2"/>
      <c r="D116" s="4"/>
      <c r="E116" s="10"/>
      <c r="F116" s="10"/>
      <c r="G116" s="10"/>
      <c r="H116" s="10"/>
      <c r="I116" s="10"/>
      <c r="J116" s="10"/>
      <c r="K116" s="2"/>
      <c r="L116" s="2"/>
      <c r="M116" s="2"/>
      <c r="N116" s="2"/>
      <c r="O116" s="2"/>
    </row>
    <row r="117" spans="1:15" x14ac:dyDescent="0.3">
      <c r="A117" s="5"/>
      <c r="B117" s="2"/>
      <c r="C117" s="2"/>
      <c r="D117" s="4"/>
      <c r="E117" s="10"/>
      <c r="F117" s="10"/>
      <c r="G117" s="10"/>
      <c r="H117" s="10"/>
      <c r="I117" s="10"/>
      <c r="J117" s="10"/>
      <c r="K117" s="2"/>
      <c r="L117" s="2"/>
      <c r="M117" s="2"/>
      <c r="N117" s="2"/>
      <c r="O117" s="2"/>
    </row>
    <row r="118" spans="1:15" x14ac:dyDescent="0.3">
      <c r="A118" s="5"/>
      <c r="B118" s="2"/>
      <c r="C118" s="2"/>
      <c r="D118" s="4"/>
      <c r="E118" s="10"/>
      <c r="F118" s="10"/>
      <c r="G118" s="10"/>
      <c r="H118" s="10"/>
      <c r="I118" s="10"/>
      <c r="J118" s="10"/>
      <c r="K118" s="2"/>
      <c r="L118" s="2"/>
      <c r="M118" s="2"/>
      <c r="N118" s="2"/>
      <c r="O118" s="2"/>
    </row>
    <row r="119" spans="1:15" x14ac:dyDescent="0.3">
      <c r="A119" s="5"/>
      <c r="B119" s="2"/>
      <c r="C119" s="2"/>
      <c r="D119" s="4"/>
      <c r="E119" s="10"/>
      <c r="F119" s="10"/>
      <c r="G119" s="10"/>
      <c r="H119" s="10"/>
      <c r="I119" s="10"/>
      <c r="J119" s="10"/>
      <c r="K119" s="2"/>
      <c r="L119" s="2"/>
      <c r="M119" s="2"/>
      <c r="N119" s="2"/>
      <c r="O119" s="2"/>
    </row>
    <row r="120" spans="1:15" x14ac:dyDescent="0.3">
      <c r="A120" s="5"/>
      <c r="B120" s="2"/>
      <c r="C120" s="2"/>
      <c r="D120" s="4"/>
      <c r="E120" s="10"/>
      <c r="F120" s="10"/>
      <c r="G120" s="10"/>
      <c r="H120" s="10"/>
      <c r="I120" s="10"/>
      <c r="J120" s="10"/>
      <c r="K120" s="2"/>
      <c r="L120" s="2"/>
      <c r="M120" s="2"/>
      <c r="N120" s="2"/>
      <c r="O120" s="2"/>
    </row>
    <row r="121" spans="1:15" x14ac:dyDescent="0.3">
      <c r="A121" s="5"/>
      <c r="B121" s="2"/>
      <c r="C121" s="2"/>
      <c r="D121" s="4"/>
      <c r="E121" s="10"/>
      <c r="F121" s="10"/>
      <c r="G121" s="10"/>
      <c r="H121" s="10"/>
      <c r="I121" s="10"/>
      <c r="J121" s="10"/>
      <c r="K121" s="2"/>
      <c r="L121" s="2"/>
      <c r="M121" s="2"/>
      <c r="N121" s="2"/>
      <c r="O121" s="2"/>
    </row>
    <row r="122" spans="1:15" x14ac:dyDescent="0.3">
      <c r="A122" s="5"/>
      <c r="B122" s="2"/>
      <c r="C122" s="2"/>
      <c r="D122" s="4"/>
      <c r="E122" s="10"/>
      <c r="F122" s="10"/>
      <c r="G122" s="10"/>
      <c r="H122" s="10"/>
      <c r="I122" s="10"/>
      <c r="J122" s="10"/>
      <c r="K122" s="2"/>
      <c r="L122" s="2"/>
      <c r="M122" s="2"/>
      <c r="N122" s="2"/>
      <c r="O122" s="2"/>
    </row>
    <row r="123" spans="1:15" x14ac:dyDescent="0.3">
      <c r="A123" s="5"/>
      <c r="B123" s="2"/>
      <c r="C123" s="2"/>
      <c r="D123" s="4"/>
      <c r="E123" s="10"/>
      <c r="F123" s="10"/>
      <c r="G123" s="10"/>
      <c r="H123" s="10"/>
      <c r="I123" s="10"/>
      <c r="J123" s="10"/>
      <c r="K123" s="2"/>
      <c r="L123" s="2"/>
      <c r="M123" s="2"/>
      <c r="N123" s="2"/>
      <c r="O123" s="2"/>
    </row>
    <row r="124" spans="1:15" x14ac:dyDescent="0.3">
      <c r="A124" s="5"/>
      <c r="B124" s="2"/>
      <c r="C124" s="2"/>
      <c r="D124" s="4"/>
      <c r="E124" s="10"/>
      <c r="F124" s="10"/>
      <c r="G124" s="10"/>
      <c r="H124" s="10"/>
      <c r="I124" s="10"/>
      <c r="J124" s="10"/>
      <c r="K124" s="2"/>
      <c r="L124" s="2"/>
      <c r="M124" s="2"/>
      <c r="N124" s="2"/>
      <c r="O124" s="2"/>
    </row>
    <row r="125" spans="1:15" x14ac:dyDescent="0.3">
      <c r="A125" s="5"/>
      <c r="B125" s="2"/>
      <c r="C125" s="2"/>
      <c r="D125" s="4"/>
      <c r="E125" s="10"/>
      <c r="F125" s="10"/>
      <c r="G125" s="10"/>
      <c r="H125" s="10"/>
      <c r="I125" s="10"/>
      <c r="J125" s="10"/>
      <c r="K125" s="2"/>
      <c r="L125" s="2"/>
      <c r="M125" s="2"/>
      <c r="N125" s="2"/>
      <c r="O125" s="2"/>
    </row>
    <row r="126" spans="1:15" x14ac:dyDescent="0.3">
      <c r="A126" s="5"/>
      <c r="B126" s="2"/>
      <c r="C126" s="2"/>
      <c r="D126" s="4"/>
      <c r="E126" s="10"/>
      <c r="F126" s="10"/>
      <c r="G126" s="10"/>
      <c r="H126" s="10"/>
      <c r="I126" s="10"/>
      <c r="J126" s="10"/>
      <c r="K126" s="2"/>
      <c r="L126" s="2"/>
      <c r="M126" s="2"/>
      <c r="N126" s="2"/>
      <c r="O126" s="2"/>
    </row>
    <row r="127" spans="1:15" x14ac:dyDescent="0.3">
      <c r="A127" s="5"/>
      <c r="B127" s="2"/>
      <c r="C127" s="2"/>
      <c r="D127" s="4"/>
      <c r="E127" s="10"/>
      <c r="F127" s="10"/>
      <c r="G127" s="10"/>
      <c r="H127" s="10"/>
      <c r="I127" s="10"/>
      <c r="J127" s="10"/>
      <c r="K127" s="2"/>
      <c r="L127" s="2"/>
      <c r="M127" s="2"/>
      <c r="N127" s="2"/>
      <c r="O127" s="2"/>
    </row>
    <row r="128" spans="1:15" x14ac:dyDescent="0.3">
      <c r="A128" s="5"/>
      <c r="B128" s="2"/>
      <c r="C128" s="2"/>
      <c r="D128" s="4"/>
      <c r="E128" s="10"/>
      <c r="F128" s="10"/>
      <c r="G128" s="10"/>
      <c r="H128" s="10"/>
      <c r="I128" s="10"/>
      <c r="J128" s="10"/>
      <c r="K128" s="2"/>
      <c r="L128" s="2"/>
      <c r="M128" s="2"/>
      <c r="N128" s="2"/>
      <c r="O128" s="2"/>
    </row>
    <row r="129" spans="1:15" x14ac:dyDescent="0.3">
      <c r="A129" s="5"/>
      <c r="B129" s="2"/>
      <c r="C129" s="2"/>
      <c r="D129" s="4"/>
      <c r="E129" s="10"/>
      <c r="F129" s="10"/>
      <c r="G129" s="10"/>
      <c r="H129" s="10"/>
      <c r="I129" s="10"/>
      <c r="J129" s="10"/>
      <c r="K129" s="2"/>
      <c r="L129" s="2"/>
      <c r="M129" s="2"/>
      <c r="N129" s="2"/>
      <c r="O129" s="2"/>
    </row>
    <row r="130" spans="1:15" x14ac:dyDescent="0.3">
      <c r="A130" s="5"/>
      <c r="B130" s="2"/>
      <c r="C130" s="2"/>
      <c r="D130" s="4"/>
      <c r="E130" s="10"/>
      <c r="F130" s="10"/>
      <c r="G130" s="10"/>
      <c r="H130" s="10"/>
      <c r="I130" s="10"/>
      <c r="J130" s="10"/>
      <c r="K130" s="2"/>
      <c r="L130" s="2"/>
      <c r="M130" s="2"/>
      <c r="N130" s="2"/>
      <c r="O130" s="2"/>
    </row>
    <row r="131" spans="1:15" x14ac:dyDescent="0.3">
      <c r="A131" s="5"/>
      <c r="B131" s="2"/>
      <c r="C131" s="2"/>
      <c r="D131" s="4"/>
      <c r="E131" s="10"/>
      <c r="F131" s="10"/>
      <c r="G131" s="10"/>
      <c r="H131" s="10"/>
      <c r="I131" s="10"/>
      <c r="J131" s="10"/>
      <c r="K131" s="2"/>
      <c r="L131" s="2"/>
      <c r="M131" s="2"/>
      <c r="N131" s="2"/>
      <c r="O131" s="2"/>
    </row>
    <row r="132" spans="1:15" x14ac:dyDescent="0.3">
      <c r="A132" s="5"/>
      <c r="B132" s="2"/>
      <c r="C132" s="2"/>
      <c r="D132" s="4"/>
      <c r="E132" s="10"/>
      <c r="F132" s="10"/>
      <c r="G132" s="10"/>
      <c r="H132" s="10"/>
      <c r="I132" s="10"/>
      <c r="J132" s="10"/>
      <c r="K132" s="2"/>
      <c r="L132" s="2"/>
      <c r="M132" s="2"/>
      <c r="N132" s="2"/>
      <c r="O132" s="2"/>
    </row>
    <row r="133" spans="1:15" x14ac:dyDescent="0.3">
      <c r="A133" s="5"/>
      <c r="B133" s="2"/>
      <c r="C133" s="2"/>
      <c r="D133" s="4"/>
      <c r="E133" s="10"/>
      <c r="F133" s="10"/>
      <c r="G133" s="10"/>
      <c r="H133" s="10"/>
      <c r="I133" s="10"/>
      <c r="J133" s="10"/>
      <c r="K133" s="2"/>
      <c r="L133" s="2"/>
      <c r="M133" s="2"/>
      <c r="N133" s="2"/>
      <c r="O133" s="2"/>
    </row>
    <row r="134" spans="1:15" x14ac:dyDescent="0.3">
      <c r="A134" s="5"/>
      <c r="B134" s="2"/>
      <c r="C134" s="2"/>
      <c r="D134" s="4"/>
      <c r="E134" s="10"/>
      <c r="F134" s="10"/>
      <c r="G134" s="10"/>
      <c r="H134" s="10"/>
      <c r="I134" s="10"/>
      <c r="J134" s="10"/>
      <c r="K134" s="2"/>
      <c r="L134" s="2"/>
      <c r="M134" s="2"/>
      <c r="N134" s="2"/>
      <c r="O134" s="2"/>
    </row>
    <row r="135" spans="1:15" x14ac:dyDescent="0.3">
      <c r="A135" s="5"/>
      <c r="B135" s="2"/>
      <c r="C135" s="2"/>
      <c r="D135" s="4"/>
      <c r="E135" s="10"/>
      <c r="F135" s="10"/>
      <c r="G135" s="10"/>
      <c r="H135" s="10"/>
      <c r="I135" s="10"/>
      <c r="J135" s="10"/>
      <c r="K135" s="2"/>
      <c r="L135" s="2"/>
      <c r="M135" s="2"/>
      <c r="N135" s="2"/>
      <c r="O135" s="2"/>
    </row>
    <row r="136" spans="1:15" x14ac:dyDescent="0.3">
      <c r="A136" s="5"/>
      <c r="B136" s="2"/>
      <c r="C136" s="2"/>
      <c r="D136" s="4"/>
      <c r="E136" s="10"/>
      <c r="F136" s="10"/>
      <c r="G136" s="10"/>
      <c r="H136" s="10"/>
      <c r="I136" s="10"/>
      <c r="J136" s="10"/>
      <c r="K136" s="2"/>
      <c r="L136" s="2"/>
      <c r="M136" s="2"/>
      <c r="N136" s="2"/>
      <c r="O136" s="2"/>
    </row>
    <row r="137" spans="1:15" x14ac:dyDescent="0.3">
      <c r="A137" s="5"/>
      <c r="B137" s="2"/>
      <c r="C137" s="2"/>
      <c r="D137" s="4"/>
      <c r="E137" s="10"/>
      <c r="F137" s="10"/>
      <c r="G137" s="10"/>
      <c r="H137" s="10"/>
      <c r="I137" s="10"/>
      <c r="J137" s="10"/>
      <c r="K137" s="2"/>
      <c r="L137" s="2"/>
      <c r="M137" s="2"/>
      <c r="N137" s="2"/>
      <c r="O137" s="2"/>
    </row>
    <row r="138" spans="1:15" x14ac:dyDescent="0.3">
      <c r="A138" s="5"/>
      <c r="B138" s="2"/>
      <c r="C138" s="2"/>
      <c r="D138" s="4"/>
      <c r="E138" s="10"/>
      <c r="F138" s="10"/>
      <c r="G138" s="10"/>
      <c r="H138" s="10"/>
      <c r="I138" s="10"/>
      <c r="J138" s="10"/>
      <c r="K138" s="2"/>
      <c r="L138" s="2"/>
      <c r="M138" s="2"/>
      <c r="N138" s="2"/>
      <c r="O138" s="2"/>
    </row>
    <row r="139" spans="1:15" x14ac:dyDescent="0.3">
      <c r="A139" s="5"/>
      <c r="B139" s="2"/>
      <c r="C139" s="2"/>
      <c r="D139" s="4"/>
      <c r="E139" s="10"/>
      <c r="F139" s="10"/>
      <c r="G139" s="10"/>
      <c r="H139" s="10"/>
      <c r="I139" s="10"/>
      <c r="J139" s="10"/>
      <c r="K139" s="2"/>
      <c r="L139" s="2"/>
      <c r="M139" s="2"/>
      <c r="N139" s="2"/>
      <c r="O139" s="2"/>
    </row>
    <row r="140" spans="1:15" x14ac:dyDescent="0.3">
      <c r="A140" s="5"/>
      <c r="B140" s="2"/>
      <c r="C140" s="2"/>
      <c r="D140" s="4"/>
      <c r="E140" s="10"/>
      <c r="F140" s="10"/>
      <c r="G140" s="10"/>
      <c r="H140" s="10"/>
      <c r="I140" s="10"/>
      <c r="J140" s="10"/>
      <c r="K140" s="2"/>
      <c r="L140" s="2"/>
      <c r="M140" s="2"/>
      <c r="N140" s="2"/>
      <c r="O140" s="2"/>
    </row>
    <row r="141" spans="1:15" x14ac:dyDescent="0.3">
      <c r="A141" s="5"/>
      <c r="B141" s="2"/>
      <c r="C141" s="2"/>
      <c r="D141" s="4"/>
      <c r="E141" s="10"/>
      <c r="F141" s="10"/>
      <c r="G141" s="10"/>
      <c r="H141" s="10"/>
      <c r="I141" s="10"/>
      <c r="J141" s="10"/>
      <c r="K141" s="2"/>
      <c r="L141" s="2"/>
      <c r="M141" s="2"/>
      <c r="N141" s="2"/>
      <c r="O141" s="2"/>
    </row>
    <row r="142" spans="1:15" x14ac:dyDescent="0.3">
      <c r="A142" s="5"/>
      <c r="B142" s="2"/>
      <c r="C142" s="2"/>
      <c r="D142" s="4"/>
      <c r="E142" s="10"/>
      <c r="F142" s="10"/>
      <c r="G142" s="10"/>
      <c r="H142" s="10"/>
      <c r="I142" s="10"/>
      <c r="J142" s="10"/>
      <c r="K142" s="2"/>
      <c r="L142" s="2"/>
      <c r="M142" s="2"/>
      <c r="N142" s="2"/>
      <c r="O142" s="2"/>
    </row>
    <row r="143" spans="1:15" x14ac:dyDescent="0.3">
      <c r="A143" s="5"/>
      <c r="B143" s="2"/>
      <c r="C143" s="2"/>
      <c r="D143" s="4"/>
      <c r="E143" s="10"/>
      <c r="F143" s="10"/>
      <c r="G143" s="10"/>
      <c r="H143" s="10"/>
      <c r="I143" s="10"/>
      <c r="J143" s="10"/>
      <c r="K143" s="2"/>
      <c r="L143" s="2"/>
      <c r="M143" s="2"/>
      <c r="N143" s="2"/>
      <c r="O143" s="2"/>
    </row>
    <row r="144" spans="1:15" x14ac:dyDescent="0.3">
      <c r="A144" s="5"/>
      <c r="B144" s="2"/>
      <c r="C144" s="2"/>
      <c r="D144" s="4"/>
      <c r="E144" s="10"/>
      <c r="F144" s="10"/>
      <c r="G144" s="10"/>
      <c r="H144" s="10"/>
      <c r="I144" s="10"/>
      <c r="J144" s="10"/>
      <c r="K144" s="2"/>
      <c r="L144" s="2"/>
      <c r="M144" s="2"/>
      <c r="N144" s="2"/>
      <c r="O144" s="2"/>
    </row>
    <row r="145" spans="1:15" x14ac:dyDescent="0.3">
      <c r="A145" s="5"/>
      <c r="B145" s="2"/>
      <c r="C145" s="2"/>
      <c r="D145" s="4"/>
      <c r="E145" s="10"/>
      <c r="F145" s="10"/>
      <c r="G145" s="10"/>
      <c r="H145" s="10"/>
      <c r="I145" s="10"/>
      <c r="J145" s="10"/>
      <c r="K145" s="2"/>
      <c r="L145" s="2"/>
      <c r="M145" s="2"/>
      <c r="N145" s="2"/>
      <c r="O145" s="2"/>
    </row>
    <row r="146" spans="1:15" x14ac:dyDescent="0.3">
      <c r="A146" s="5"/>
      <c r="B146" s="2"/>
      <c r="C146" s="2"/>
      <c r="D146" s="4"/>
      <c r="E146" s="10"/>
      <c r="F146" s="10"/>
      <c r="G146" s="10"/>
      <c r="H146" s="10"/>
      <c r="I146" s="10"/>
      <c r="J146" s="10"/>
      <c r="K146" s="2"/>
      <c r="L146" s="2"/>
      <c r="M146" s="2"/>
      <c r="N146" s="2"/>
      <c r="O146" s="2"/>
    </row>
    <row r="147" spans="1:15" x14ac:dyDescent="0.3">
      <c r="A147" s="5"/>
      <c r="B147" s="2"/>
      <c r="C147" s="2"/>
      <c r="D147" s="4"/>
      <c r="E147" s="10"/>
      <c r="F147" s="10"/>
      <c r="G147" s="10"/>
      <c r="H147" s="10"/>
      <c r="I147" s="10"/>
      <c r="J147" s="10"/>
      <c r="K147" s="2"/>
      <c r="L147" s="2"/>
      <c r="M147" s="2"/>
      <c r="N147" s="2"/>
      <c r="O147" s="2"/>
    </row>
    <row r="148" spans="1:15" x14ac:dyDescent="0.3">
      <c r="A148" s="5"/>
      <c r="B148" s="2"/>
      <c r="C148" s="2"/>
      <c r="D148" s="4"/>
      <c r="E148" s="10"/>
      <c r="F148" s="10"/>
      <c r="G148" s="10"/>
      <c r="H148" s="10"/>
      <c r="I148" s="10"/>
      <c r="J148" s="10"/>
      <c r="K148" s="2"/>
      <c r="L148" s="2"/>
      <c r="M148" s="2"/>
      <c r="N148" s="2"/>
      <c r="O148" s="2"/>
    </row>
    <row r="149" spans="1:15" x14ac:dyDescent="0.3">
      <c r="A149" s="5"/>
      <c r="B149" s="2"/>
      <c r="C149" s="2"/>
      <c r="D149" s="4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x14ac:dyDescent="0.3">
      <c r="A150" s="5"/>
      <c r="B150" s="2"/>
      <c r="C150" s="2"/>
      <c r="D150" s="4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x14ac:dyDescent="0.3">
      <c r="A151" s="5"/>
      <c r="B151" s="2"/>
      <c r="C151" s="2"/>
      <c r="D151" s="4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x14ac:dyDescent="0.3">
      <c r="A152" s="5"/>
      <c r="B152" s="2"/>
      <c r="C152" s="2"/>
      <c r="D152" s="4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x14ac:dyDescent="0.3">
      <c r="A153" s="5"/>
      <c r="B153" s="2"/>
      <c r="C153" s="2"/>
      <c r="D153" s="4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x14ac:dyDescent="0.3">
      <c r="A154" s="5"/>
      <c r="B154" s="2"/>
      <c r="C154" s="2"/>
      <c r="D154" s="4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x14ac:dyDescent="0.3">
      <c r="A155" s="5"/>
      <c r="B155" s="2"/>
      <c r="C155" s="2"/>
      <c r="D155" s="4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x14ac:dyDescent="0.3">
      <c r="A156" s="5"/>
      <c r="B156" s="2"/>
      <c r="C156" s="2"/>
      <c r="D156" s="4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x14ac:dyDescent="0.3">
      <c r="A157" s="5"/>
      <c r="B157" s="2"/>
      <c r="C157" s="2"/>
      <c r="D157" s="4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x14ac:dyDescent="0.3">
      <c r="A158" s="5"/>
      <c r="B158" s="2"/>
      <c r="C158" s="2"/>
      <c r="D158" s="4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x14ac:dyDescent="0.3">
      <c r="A159" s="5"/>
      <c r="B159" s="2"/>
      <c r="C159" s="2"/>
      <c r="D159" s="4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x14ac:dyDescent="0.3">
      <c r="A160" s="5"/>
      <c r="B160" s="2"/>
      <c r="C160" s="2"/>
      <c r="D160" s="4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x14ac:dyDescent="0.3">
      <c r="A161" s="5"/>
      <c r="B161" s="2"/>
      <c r="C161" s="2"/>
      <c r="D161" s="4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x14ac:dyDescent="0.3">
      <c r="A162" s="5"/>
      <c r="B162" s="2"/>
      <c r="C162" s="2"/>
      <c r="D162" s="4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x14ac:dyDescent="0.3">
      <c r="A163" s="5"/>
      <c r="B163" s="2"/>
      <c r="C163" s="2"/>
      <c r="D163" s="4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x14ac:dyDescent="0.3">
      <c r="A164" s="5"/>
      <c r="B164" s="2"/>
      <c r="C164" s="2"/>
      <c r="D164" s="4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x14ac:dyDescent="0.3">
      <c r="A165" s="5"/>
      <c r="B165" s="2"/>
      <c r="C165" s="2"/>
      <c r="D165" s="4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x14ac:dyDescent="0.3">
      <c r="A166" s="5"/>
      <c r="B166" s="2"/>
      <c r="C166" s="2"/>
      <c r="D166" s="4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x14ac:dyDescent="0.3">
      <c r="A167" s="5"/>
      <c r="B167" s="2"/>
      <c r="C167" s="2"/>
      <c r="D167" s="4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x14ac:dyDescent="0.3">
      <c r="A168" s="5"/>
      <c r="B168" s="2"/>
      <c r="C168" s="2"/>
      <c r="D168" s="4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x14ac:dyDescent="0.3">
      <c r="A169" s="5"/>
      <c r="B169" s="2"/>
      <c r="C169" s="2"/>
      <c r="D169" s="4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x14ac:dyDescent="0.3">
      <c r="A170" s="5"/>
      <c r="B170" s="2"/>
      <c r="C170" s="2"/>
      <c r="D170" s="4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x14ac:dyDescent="0.3">
      <c r="A171" s="5"/>
      <c r="B171" s="2"/>
      <c r="C171" s="2"/>
      <c r="D171" s="4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x14ac:dyDescent="0.3">
      <c r="A172" s="5"/>
      <c r="B172" s="2"/>
      <c r="C172" s="2"/>
      <c r="D172" s="4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</row>
  </sheetData>
  <mergeCells count="16">
    <mergeCell ref="P50:Q50"/>
    <mergeCell ref="I46:J46"/>
    <mergeCell ref="I57:J57"/>
    <mergeCell ref="L57:M57"/>
    <mergeCell ref="P1:Q1"/>
    <mergeCell ref="P13:Q13"/>
    <mergeCell ref="P16:Q16"/>
    <mergeCell ref="P22:Q22"/>
    <mergeCell ref="P28:Q28"/>
    <mergeCell ref="P34:Q34"/>
    <mergeCell ref="P42:Q42"/>
    <mergeCell ref="N1:O1"/>
    <mergeCell ref="I10:J10"/>
    <mergeCell ref="I26:J26"/>
    <mergeCell ref="I29:J29"/>
    <mergeCell ref="I35:J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Cano</dc:creator>
  <cp:lastModifiedBy>Adrián Cano</cp:lastModifiedBy>
  <dcterms:created xsi:type="dcterms:W3CDTF">2024-05-31T19:32:08Z</dcterms:created>
  <dcterms:modified xsi:type="dcterms:W3CDTF">2024-06-18T15:43:50Z</dcterms:modified>
</cp:coreProperties>
</file>