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815" windowHeight="7980"/>
  </bookViews>
  <sheets>
    <sheet name="realisasi sd Feb" sheetId="4" r:id="rId1"/>
    <sheet name="realisasi sd Maret" sheetId="5" r:id="rId2"/>
    <sheet name="Sheet1" sheetId="1" r:id="rId3"/>
    <sheet name="Sheet2" sheetId="2" r:id="rId4"/>
    <sheet name="Sheet3" sheetId="3" r:id="rId5"/>
  </sheets>
  <calcPr calcId="124519"/>
</workbook>
</file>

<file path=xl/calcChain.xml><?xml version="1.0" encoding="utf-8"?>
<calcChain xmlns="http://schemas.openxmlformats.org/spreadsheetml/2006/main">
  <c r="B28" i="2"/>
  <c r="B24"/>
  <c r="A17"/>
  <c r="A11"/>
  <c r="A3"/>
  <c r="M19" i="5"/>
  <c r="L19"/>
  <c r="J19"/>
  <c r="I19"/>
  <c r="H19"/>
  <c r="G19"/>
  <c r="F19"/>
  <c r="E19"/>
  <c r="M18"/>
  <c r="L18"/>
  <c r="J18"/>
  <c r="I18"/>
  <c r="H18"/>
  <c r="M17"/>
  <c r="L17"/>
  <c r="J17"/>
  <c r="I17"/>
  <c r="H17"/>
  <c r="M16"/>
  <c r="L16"/>
  <c r="J16"/>
  <c r="I16"/>
  <c r="H16"/>
  <c r="M15"/>
  <c r="L15"/>
  <c r="J15"/>
  <c r="H15"/>
  <c r="M14"/>
  <c r="L14"/>
  <c r="J14"/>
  <c r="H14"/>
  <c r="M13"/>
  <c r="L13"/>
  <c r="J13"/>
  <c r="H13"/>
  <c r="M12"/>
  <c r="L12"/>
  <c r="J12"/>
  <c r="H12"/>
  <c r="M11"/>
  <c r="L11"/>
  <c r="J11"/>
  <c r="H11"/>
  <c r="M10"/>
  <c r="L10"/>
  <c r="J10"/>
  <c r="H10"/>
  <c r="M9"/>
  <c r="L9"/>
  <c r="J9"/>
  <c r="H9"/>
  <c r="M8"/>
  <c r="L8"/>
  <c r="J8"/>
  <c r="H8"/>
  <c r="M7"/>
  <c r="L7"/>
  <c r="J7"/>
  <c r="H7"/>
  <c r="M6"/>
  <c r="L6"/>
  <c r="J6"/>
  <c r="H6"/>
  <c r="M5"/>
  <c r="L5"/>
  <c r="H5"/>
  <c r="I20" i="4"/>
  <c r="H20"/>
  <c r="G20"/>
  <c r="F20"/>
  <c r="E20"/>
  <c r="I19"/>
  <c r="H19"/>
  <c r="F19"/>
  <c r="I18"/>
  <c r="H18"/>
  <c r="F18"/>
  <c r="I17"/>
  <c r="H17"/>
  <c r="F17"/>
  <c r="I16"/>
  <c r="H16"/>
  <c r="F16"/>
  <c r="I15"/>
  <c r="H15"/>
  <c r="F15"/>
  <c r="I14"/>
  <c r="H14"/>
  <c r="F14"/>
  <c r="I13"/>
  <c r="H13"/>
  <c r="F13"/>
  <c r="I12"/>
  <c r="H12"/>
  <c r="F12"/>
  <c r="I11"/>
  <c r="H11"/>
  <c r="F11"/>
  <c r="I10"/>
  <c r="H10"/>
  <c r="F10"/>
  <c r="I9"/>
  <c r="H9"/>
  <c r="F9"/>
  <c r="I8"/>
  <c r="H8"/>
  <c r="F8"/>
  <c r="I6"/>
  <c r="H6"/>
  <c r="F6"/>
  <c r="I5"/>
  <c r="H5"/>
  <c r="F5"/>
</calcChain>
</file>

<file path=xl/sharedStrings.xml><?xml version="1.0" encoding="utf-8"?>
<sst xmlns="http://schemas.openxmlformats.org/spreadsheetml/2006/main" count="137" uniqueCount="84">
  <si>
    <t>REALISASI BELANJA BADAN KEPEGAWAIAN DAN PENGEMBANGAN SUMBER DAYA MANUSIA s/d FEBRUARI 2022</t>
  </si>
  <si>
    <t>No.</t>
  </si>
  <si>
    <t>Kode sub kegiatan</t>
  </si>
  <si>
    <t>ID sub kegiatan</t>
  </si>
  <si>
    <t>Nama Sub Kegiatan</t>
  </si>
  <si>
    <t>Anggaran</t>
  </si>
  <si>
    <t>F1</t>
  </si>
  <si>
    <t>Realisasi</t>
  </si>
  <si>
    <t>% TERHADAP ANGGARAN</t>
  </si>
  <si>
    <t>% TERHADAP F1</t>
  </si>
  <si>
    <t>ALASAN/PERMASALAHAN REALISASI TIDAK MENCAPAI TARGET</t>
  </si>
  <si>
    <t>01</t>
  </si>
  <si>
    <t>5.03.01.2.02.01</t>
  </si>
  <si>
    <t>Penyediaan Gaji dan Tunjangan ASN</t>
  </si>
  <si>
    <t xml:space="preserve">TPP masih belum dapat diserap </t>
  </si>
  <si>
    <t>02</t>
  </si>
  <si>
    <t>5.03.01.2.06.02</t>
  </si>
  <si>
    <t>Penyediaan Peralatan dan Perlengkapan Kantor</t>
  </si>
  <si>
    <t>Seluruh komponen revisi 1 yg dialokasikan bulan februari masih dikunci sehingga tidak dapat direalisasikan</t>
  </si>
  <si>
    <t>Belanja Alat/Bahan untuk Kegiatan Kantor-Alat Tulis Kantor                               Belanja Alat/Bahan untuk Kegiatan Kantor-Kertas dan Cover                                Belanja Alat/Bahan untuk kegiatan kantor-bahan cetak                                         Belanja Alat/Bahan untuk Kegiatan Kantor-Bahan Komputer                           Belanja Alat/Bahan untuk kegiatan kantor-alat listrik                                        Belanja Alat/Bahan untuk kegiatan kantor-perlengkapan dinas                      Belanja Alat/Bahan untuk kegiatan kantor-alat/bahan untuk kegiatan kantor lainnya                                                Belanja Alat/Bahan untuk kegiatan kantor-alat/bahan untuk kegiatan kantor lainnya                                          Belanja Natura dan Pakan-Natura                     Tenaga Teknis 6</t>
  </si>
  <si>
    <t>03</t>
  </si>
  <si>
    <t>5.03.01.2.08.04</t>
  </si>
  <si>
    <t>Penyediaan Jasa Pelayanan Umum Kantor</t>
  </si>
  <si>
    <t>Penyerapan bahan bakar kendaraan dinas tidak dapat tercapai maksimal karena masih ada pandemi sehingga seluruh kegiatan blm berjalan normal</t>
  </si>
  <si>
    <t>04</t>
  </si>
  <si>
    <t>5.03.02.2.01.02</t>
  </si>
  <si>
    <t>Penyusunan Rencana Kebutuhan, Jenis dan Jumlah Jabatan untuk Pelaksanaan Pengadaan ASN</t>
  </si>
  <si>
    <t>belanja narasumber menyesuaikan dengan kebutuhan</t>
  </si>
  <si>
    <t>05</t>
  </si>
  <si>
    <t>5.03.02.2.01.03</t>
  </si>
  <si>
    <t>Koordinasi dan Fasilitasi Pengadaan PNS dan PPPK</t>
  </si>
  <si>
    <t>belanja cetak masih proses revisi I dan belanja narasumber menyesuaikan dengan kebutuhan</t>
  </si>
  <si>
    <t>06</t>
  </si>
  <si>
    <t>5.03.02.2.01.11</t>
  </si>
  <si>
    <t>Pengelolaan Data Kepegawaian</t>
  </si>
  <si>
    <t>07</t>
  </si>
  <si>
    <t>5.03.02.2.02.01</t>
  </si>
  <si>
    <t>Pengelolaan Mutasi ASN</t>
  </si>
  <si>
    <t>belanja narasumber menyesuaikan dengan kebutuhan dan 1 tenaga OS (tenaga administrasi 5) mengundurkan diri belum ada pengganti</t>
  </si>
  <si>
    <t>08</t>
  </si>
  <si>
    <t>5.03.02.2.02.02</t>
  </si>
  <si>
    <t>Pengelolaan Kenaikan Pangkat ASN</t>
  </si>
  <si>
    <t>09</t>
  </si>
  <si>
    <t>5.03.02.2.02.03</t>
  </si>
  <si>
    <t>Pengelolaan Promosi ASN</t>
  </si>
  <si>
    <t>kegiatan fit and proper test Calon Kepala Sekolah belum terlaksana, sehingga hr narsum tenaga pakar dan mamin rapat tidak terserap</t>
  </si>
  <si>
    <t>10</t>
  </si>
  <si>
    <t>5.03.02.2.04.02</t>
  </si>
  <si>
    <t>Pelaksanaan Penilaian dan Evaluasi Kinerja Aparatur</t>
  </si>
  <si>
    <t>1. belanja narasumber menyesuaikan dengan kebutuhan
2. penyerapan Honorarium Tim Pelaksana Kegiatan yang Ditetapkan Kepala Daerah (Anggota) menyesuaikan dengan kebutuhan</t>
  </si>
  <si>
    <t>11</t>
  </si>
  <si>
    <t>5.03.02.2.04.03</t>
  </si>
  <si>
    <t>Evaluasi Hasil Penilaian dan Evaluasi Kinerja Aparatur</t>
  </si>
  <si>
    <t>12</t>
  </si>
  <si>
    <t>5.03.02.2.04.07</t>
  </si>
  <si>
    <t>Pembinaan Disiplin ASN</t>
  </si>
  <si>
    <t xml:space="preserve">1. belanja narasumber menyesuaikan dengan kebutuhan
2. penyerapan Honorarium Tim Pelaksana Kegiatan yang Ditetapkan Kepala Daerah (Anggota) menyesuaikan dengan kebutuhan
3. Terdapat perubahan jadwal penyerapan cetak ID Card karena adanya pemutakhiran data pada aplikasi esdm dari semula Februari menjadi maret 2022 </t>
  </si>
  <si>
    <t>13</t>
  </si>
  <si>
    <t>5.04.02.2.01.03</t>
  </si>
  <si>
    <t>Penyelenggaraan Pengembangan Kompetensi Teknis Umum, Inti, dan Pilihan bagi Jabatan Administrasi Penyelenggara Urusan Pemerintahan Konkuren, Perangkat Daerah Penunjang, dan Urusan Pemerintahan Umum</t>
  </si>
  <si>
    <t>14</t>
  </si>
  <si>
    <t>5.04.02.2.02.07</t>
  </si>
  <si>
    <t>Penyelenggaraan Pengembangan Kompetensi bagi Pimpinan Daerah, Jabatan Pimpinan Tinggi, Jabatan Fungsional, Kepemimpinan, dan Prajabatan</t>
  </si>
  <si>
    <t>Tidak terserapnya Belanja Alat/Bahan untuk Kegiatan Kantor-Alat Listrik dan Honorarium Narasumber atau Pembahas, Moderator, Pembawa Acara, dan Panitia</t>
  </si>
  <si>
    <t>TOTAL BELANJA</t>
  </si>
  <si>
    <t>REALISASI BELANJA s/d MARET 2022</t>
  </si>
  <si>
    <t>Realisasi sd Feb</t>
  </si>
  <si>
    <t xml:space="preserve">F1 sd Maret - realisasi Feb </t>
  </si>
  <si>
    <t>Panjar Maret</t>
  </si>
  <si>
    <t xml:space="preserve">Sisa F1 sd Maret yang belum terpakai </t>
  </si>
  <si>
    <t>Realisasi sd Maret</t>
  </si>
  <si>
    <t>transfer masuk</t>
  </si>
  <si>
    <t>Alat Rumah Tangga Lainnya (Home Use)</t>
  </si>
  <si>
    <t>Bangunan Gedung Tempat Kerja Lainnya</t>
  </si>
  <si>
    <t>deposit</t>
  </si>
  <si>
    <t>shopee</t>
  </si>
  <si>
    <t>bca</t>
  </si>
  <si>
    <t>BL</t>
  </si>
  <si>
    <t>MSK</t>
  </si>
  <si>
    <t>AL FURQON</t>
  </si>
  <si>
    <t>M17</t>
  </si>
  <si>
    <t>AIR</t>
  </si>
  <si>
    <t>LIST</t>
  </si>
  <si>
    <t>BRS</t>
  </si>
</sst>
</file>

<file path=xl/styles.xml><?xml version="1.0" encoding="utf-8"?>
<styleSheet xmlns="http://schemas.openxmlformats.org/spreadsheetml/2006/main">
  <numFmts count="4">
    <numFmt numFmtId="43" formatCode="_-* #,##0.00_-;\-* #,##0.00_-;_-* &quot;-&quot;??_-;_-@_-"/>
    <numFmt numFmtId="164" formatCode="_(* #,##0.00_);_(* \(#,##0.00\);_(* &quot;-&quot;??_);_(@_)"/>
    <numFmt numFmtId="165" formatCode="_(* #,##0_);_(* \(#,##0\);_(* &quot;-&quot;_);_(@_)"/>
    <numFmt numFmtId="167" formatCode="_(* #,##0.00_);_(* \(#,##0.00\);_(* &quot;-&quot;_);_(@_)"/>
  </numFmts>
  <fonts count="8">
    <font>
      <sz val="11"/>
      <color theme="1"/>
      <name val="Calibri"/>
      <charset val="1"/>
      <scheme val="minor"/>
    </font>
    <font>
      <sz val="10"/>
      <name val="Arial"/>
      <charset val="134"/>
    </font>
    <font>
      <b/>
      <sz val="10"/>
      <name val="Arial"/>
      <charset val="134"/>
    </font>
    <font>
      <b/>
      <sz val="9"/>
      <name val="Arial"/>
      <charset val="134"/>
    </font>
    <font>
      <sz val="11"/>
      <color theme="1"/>
      <name val="Calibri"/>
      <charset val="134"/>
      <scheme val="minor"/>
    </font>
    <font>
      <b/>
      <sz val="11"/>
      <color theme="1"/>
      <name val="Calibri"/>
      <charset val="134"/>
      <scheme val="minor"/>
    </font>
    <font>
      <sz val="6"/>
      <color theme="1"/>
      <name val="Arial"/>
      <charset val="134"/>
    </font>
    <font>
      <sz val="11"/>
      <color theme="1"/>
      <name val="Calibri"/>
      <charset val="1"/>
      <scheme val="minor"/>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165" fontId="7" fillId="0" borderId="0" applyFont="0" applyFill="0" applyBorder="0" applyAlignment="0" applyProtection="0"/>
    <xf numFmtId="0" fontId="1" fillId="0" borderId="0"/>
    <xf numFmtId="0" fontId="4" fillId="0" borderId="0"/>
    <xf numFmtId="43" fontId="1" fillId="0" borderId="0" applyFont="0" applyFill="0" applyBorder="0" applyAlignment="0" applyProtection="0"/>
  </cellStyleXfs>
  <cellXfs count="41">
    <xf numFmtId="0" fontId="0" fillId="0" borderId="0" xfId="0"/>
    <xf numFmtId="165" fontId="0" fillId="0" borderId="0" xfId="1" applyFont="1"/>
    <xf numFmtId="0" fontId="1" fillId="0" borderId="0" xfId="2" applyAlignment="1">
      <alignment vertical="center" wrapText="1"/>
    </xf>
    <xf numFmtId="0" fontId="2" fillId="0" borderId="0" xfId="2" applyFont="1"/>
    <xf numFmtId="0" fontId="1" fillId="0" borderId="0" xfId="2"/>
    <xf numFmtId="0" fontId="1" fillId="0" borderId="0" xfId="2" applyAlignment="1">
      <alignment horizontal="center"/>
    </xf>
    <xf numFmtId="0" fontId="1" fillId="0" borderId="0" xfId="2" applyAlignment="1">
      <alignment wrapText="1"/>
    </xf>
    <xf numFmtId="167" fontId="1" fillId="0" borderId="0" xfId="1" applyNumberFormat="1" applyFont="1"/>
    <xf numFmtId="0" fontId="3" fillId="2" borderId="1" xfId="2" applyFont="1" applyFill="1" applyBorder="1" applyAlignment="1">
      <alignment horizontal="center" vertical="center" wrapText="1"/>
    </xf>
    <xf numFmtId="0" fontId="2" fillId="0" borderId="1" xfId="2" applyFont="1" applyBorder="1"/>
    <xf numFmtId="0" fontId="1" fillId="0" borderId="1" xfId="2" applyBorder="1"/>
    <xf numFmtId="0" fontId="1" fillId="0" borderId="1" xfId="2" applyBorder="1" applyAlignment="1">
      <alignment horizontal="center"/>
    </xf>
    <xf numFmtId="0" fontId="1" fillId="0" borderId="1" xfId="2" applyBorder="1" applyAlignment="1">
      <alignment wrapText="1"/>
    </xf>
    <xf numFmtId="0" fontId="1" fillId="0" borderId="1" xfId="2" applyBorder="1" applyAlignment="1">
      <alignment horizontal="right" vertical="center" wrapText="1"/>
    </xf>
    <xf numFmtId="0" fontId="1" fillId="0" borderId="1" xfId="2" applyBorder="1" applyAlignment="1">
      <alignment horizontal="center" vertical="center" wrapText="1"/>
    </xf>
    <xf numFmtId="0" fontId="4" fillId="0" borderId="1" xfId="3" applyBorder="1" applyAlignment="1">
      <alignment horizontal="left" vertical="center" wrapText="1"/>
    </xf>
    <xf numFmtId="0" fontId="4" fillId="0" borderId="1" xfId="3" applyBorder="1" applyAlignment="1">
      <alignment horizontal="center" vertical="center" wrapText="1"/>
    </xf>
    <xf numFmtId="3" fontId="4" fillId="0" borderId="1" xfId="3" applyNumberFormat="1" applyBorder="1" applyAlignment="1">
      <alignment horizontal="right" vertical="center" wrapText="1"/>
    </xf>
    <xf numFmtId="3" fontId="4" fillId="3" borderId="1" xfId="3" applyNumberFormat="1" applyFill="1" applyBorder="1" applyAlignment="1">
      <alignment horizontal="right" vertical="center" wrapText="1"/>
    </xf>
    <xf numFmtId="0" fontId="2" fillId="2" borderId="1" xfId="2" applyFont="1" applyFill="1" applyBorder="1"/>
    <xf numFmtId="0" fontId="2" fillId="2" borderId="1" xfId="2" applyFont="1" applyFill="1" applyBorder="1" applyAlignment="1">
      <alignment horizontal="center"/>
    </xf>
    <xf numFmtId="0" fontId="2" fillId="2" borderId="1" xfId="2" applyFont="1" applyFill="1" applyBorder="1" applyAlignment="1">
      <alignment wrapText="1"/>
    </xf>
    <xf numFmtId="43" fontId="2" fillId="4" borderId="1" xfId="2" applyNumberFormat="1" applyFont="1" applyFill="1" applyBorder="1" applyAlignment="1">
      <alignment horizontal="right" vertical="center" wrapText="1"/>
    </xf>
    <xf numFmtId="3" fontId="5" fillId="5" borderId="1" xfId="3" applyNumberFormat="1" applyFont="1" applyFill="1" applyBorder="1" applyAlignment="1">
      <alignment horizontal="right" vertical="center" wrapText="1"/>
    </xf>
    <xf numFmtId="167" fontId="1" fillId="0" borderId="1" xfId="1" applyNumberFormat="1" applyFont="1" applyBorder="1"/>
    <xf numFmtId="43" fontId="1" fillId="0" borderId="1" xfId="2" applyNumberFormat="1" applyBorder="1" applyAlignment="1">
      <alignment horizontal="right" vertical="center" wrapText="1"/>
    </xf>
    <xf numFmtId="0" fontId="1" fillId="0" borderId="1" xfId="2" applyFill="1" applyBorder="1" applyAlignment="1">
      <alignment vertical="center" wrapText="1"/>
    </xf>
    <xf numFmtId="0" fontId="1" fillId="0" borderId="1" xfId="2" applyFont="1" applyFill="1" applyBorder="1" applyAlignment="1">
      <alignment vertical="center" wrapText="1"/>
    </xf>
    <xf numFmtId="3" fontId="6" fillId="0" borderId="0" xfId="0" applyNumberFormat="1" applyFont="1"/>
    <xf numFmtId="167" fontId="2" fillId="4" borderId="1" xfId="1" applyNumberFormat="1" applyFont="1" applyFill="1" applyBorder="1"/>
    <xf numFmtId="167" fontId="1" fillId="0" borderId="0" xfId="1" applyNumberFormat="1" applyFont="1" applyFill="1"/>
    <xf numFmtId="0" fontId="1" fillId="0" borderId="0" xfId="2" applyFill="1"/>
    <xf numFmtId="0" fontId="3" fillId="5" borderId="1" xfId="2" applyFont="1" applyFill="1" applyBorder="1" applyAlignment="1">
      <alignment horizontal="center" vertical="center" wrapText="1"/>
    </xf>
    <xf numFmtId="167" fontId="1" fillId="0" borderId="1" xfId="1" applyNumberFormat="1" applyFont="1" applyFill="1" applyBorder="1"/>
    <xf numFmtId="3" fontId="4" fillId="0" borderId="1" xfId="3" applyNumberFormat="1" applyFill="1" applyBorder="1" applyAlignment="1">
      <alignment horizontal="right" vertical="center" wrapText="1"/>
    </xf>
    <xf numFmtId="3" fontId="4" fillId="0" borderId="1" xfId="3" applyNumberFormat="1" applyFill="1" applyBorder="1" applyAlignment="1">
      <alignment horizontal="right" vertical="center" wrapText="1"/>
    </xf>
    <xf numFmtId="167" fontId="2" fillId="5" borderId="1" xfId="1" applyNumberFormat="1" applyFont="1" applyFill="1" applyBorder="1"/>
    <xf numFmtId="164" fontId="2" fillId="4" borderId="1" xfId="2" applyNumberFormat="1" applyFont="1" applyFill="1" applyBorder="1"/>
    <xf numFmtId="0" fontId="1" fillId="0" borderId="1" xfId="2" quotePrefix="1" applyBorder="1" applyAlignment="1">
      <alignment horizontal="center" vertical="center" wrapText="1"/>
    </xf>
    <xf numFmtId="0" fontId="2" fillId="0" borderId="0" xfId="2" applyFont="1" applyAlignment="1">
      <alignment horizontal="center"/>
    </xf>
    <xf numFmtId="0" fontId="2" fillId="0" borderId="0" xfId="2" applyFont="1" applyFill="1" applyAlignment="1">
      <alignment horizontal="center"/>
    </xf>
  </cellXfs>
  <cellStyles count="5">
    <cellStyle name="Comma [0]" xfId="1" builtinId="6"/>
    <cellStyle name="Comma 2" xfId="4"/>
    <cellStyle name="Normal" xfId="0" builtinId="0"/>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
  <sheetViews>
    <sheetView tabSelected="1" workbookViewId="0">
      <selection activeCell="L5" sqref="L5"/>
    </sheetView>
  </sheetViews>
  <sheetFormatPr defaultColWidth="9" defaultRowHeight="12.75"/>
  <cols>
    <col min="1" max="1" width="5.28515625" style="4" customWidth="1"/>
    <col min="2" max="2" width="13.85546875" style="4" customWidth="1"/>
    <col min="3" max="3" width="13.85546875" style="5" customWidth="1"/>
    <col min="4" max="4" width="35.28515625" style="6" customWidth="1"/>
    <col min="5" max="5" width="17.7109375" style="6" customWidth="1"/>
    <col min="6" max="6" width="16.5703125" style="30" customWidth="1"/>
    <col min="7" max="7" width="16.5703125" style="4" customWidth="1"/>
    <col min="8" max="8" width="10.85546875" style="4" customWidth="1"/>
    <col min="9" max="9" width="10.28515625" style="4" customWidth="1"/>
    <col min="10" max="10" width="34.85546875" style="4" customWidth="1"/>
    <col min="11" max="254" width="9.140625" style="4"/>
    <col min="255" max="255" width="5.28515625" style="4" customWidth="1"/>
    <col min="256" max="256" width="13.5703125" style="4" customWidth="1"/>
    <col min="257" max="257" width="35.28515625" style="4" customWidth="1"/>
    <col min="258" max="258" width="19.7109375" style="4" customWidth="1"/>
    <col min="259" max="259" width="16.85546875" style="4" customWidth="1"/>
    <col min="260" max="260" width="12.42578125" style="4" customWidth="1"/>
    <col min="261" max="510" width="9.140625" style="4"/>
    <col min="511" max="511" width="5.28515625" style="4" customWidth="1"/>
    <col min="512" max="512" width="13.5703125" style="4" customWidth="1"/>
    <col min="513" max="513" width="35.28515625" style="4" customWidth="1"/>
    <col min="514" max="514" width="19.7109375" style="4" customWidth="1"/>
    <col min="515" max="515" width="16.85546875" style="4" customWidth="1"/>
    <col min="516" max="516" width="12.42578125" style="4" customWidth="1"/>
    <col min="517" max="766" width="9.140625" style="4"/>
    <col min="767" max="767" width="5.28515625" style="4" customWidth="1"/>
    <col min="768" max="768" width="13.5703125" style="4" customWidth="1"/>
    <col min="769" max="769" width="35.28515625" style="4" customWidth="1"/>
    <col min="770" max="770" width="19.7109375" style="4" customWidth="1"/>
    <col min="771" max="771" width="16.85546875" style="4" customWidth="1"/>
    <col min="772" max="772" width="12.42578125" style="4" customWidth="1"/>
    <col min="773" max="1022" width="9.140625" style="4"/>
    <col min="1023" max="1023" width="5.28515625" style="4" customWidth="1"/>
    <col min="1024" max="1024" width="13.5703125" style="4" customWidth="1"/>
    <col min="1025" max="1025" width="35.28515625" style="4" customWidth="1"/>
    <col min="1026" max="1026" width="19.7109375" style="4" customWidth="1"/>
    <col min="1027" max="1027" width="16.85546875" style="4" customWidth="1"/>
    <col min="1028" max="1028" width="12.42578125" style="4" customWidth="1"/>
    <col min="1029" max="1278" width="9.140625" style="4"/>
    <col min="1279" max="1279" width="5.28515625" style="4" customWidth="1"/>
    <col min="1280" max="1280" width="13.5703125" style="4" customWidth="1"/>
    <col min="1281" max="1281" width="35.28515625" style="4" customWidth="1"/>
    <col min="1282" max="1282" width="19.7109375" style="4" customWidth="1"/>
    <col min="1283" max="1283" width="16.85546875" style="4" customWidth="1"/>
    <col min="1284" max="1284" width="12.42578125" style="4" customWidth="1"/>
    <col min="1285" max="1534" width="9.140625" style="4"/>
    <col min="1535" max="1535" width="5.28515625" style="4" customWidth="1"/>
    <col min="1536" max="1536" width="13.5703125" style="4" customWidth="1"/>
    <col min="1537" max="1537" width="35.28515625" style="4" customWidth="1"/>
    <col min="1538" max="1538" width="19.7109375" style="4" customWidth="1"/>
    <col min="1539" max="1539" width="16.85546875" style="4" customWidth="1"/>
    <col min="1540" max="1540" width="12.42578125" style="4" customWidth="1"/>
    <col min="1541" max="1790" width="9.140625" style="4"/>
    <col min="1791" max="1791" width="5.28515625" style="4" customWidth="1"/>
    <col min="1792" max="1792" width="13.5703125" style="4" customWidth="1"/>
    <col min="1793" max="1793" width="35.28515625" style="4" customWidth="1"/>
    <col min="1794" max="1794" width="19.7109375" style="4" customWidth="1"/>
    <col min="1795" max="1795" width="16.85546875" style="4" customWidth="1"/>
    <col min="1796" max="1796" width="12.42578125" style="4" customWidth="1"/>
    <col min="1797" max="2046" width="9.140625" style="4"/>
    <col min="2047" max="2047" width="5.28515625" style="4" customWidth="1"/>
    <col min="2048" max="2048" width="13.5703125" style="4" customWidth="1"/>
    <col min="2049" max="2049" width="35.28515625" style="4" customWidth="1"/>
    <col min="2050" max="2050" width="19.7109375" style="4" customWidth="1"/>
    <col min="2051" max="2051" width="16.85546875" style="4" customWidth="1"/>
    <col min="2052" max="2052" width="12.42578125" style="4" customWidth="1"/>
    <col min="2053" max="2302" width="9.140625" style="4"/>
    <col min="2303" max="2303" width="5.28515625" style="4" customWidth="1"/>
    <col min="2304" max="2304" width="13.5703125" style="4" customWidth="1"/>
    <col min="2305" max="2305" width="35.28515625" style="4" customWidth="1"/>
    <col min="2306" max="2306" width="19.7109375" style="4" customWidth="1"/>
    <col min="2307" max="2307" width="16.85546875" style="4" customWidth="1"/>
    <col min="2308" max="2308" width="12.42578125" style="4" customWidth="1"/>
    <col min="2309" max="2558" width="9.140625" style="4"/>
    <col min="2559" max="2559" width="5.28515625" style="4" customWidth="1"/>
    <col min="2560" max="2560" width="13.5703125" style="4" customWidth="1"/>
    <col min="2561" max="2561" width="35.28515625" style="4" customWidth="1"/>
    <col min="2562" max="2562" width="19.7109375" style="4" customWidth="1"/>
    <col min="2563" max="2563" width="16.85546875" style="4" customWidth="1"/>
    <col min="2564" max="2564" width="12.42578125" style="4" customWidth="1"/>
    <col min="2565" max="2814" width="9.140625" style="4"/>
    <col min="2815" max="2815" width="5.28515625" style="4" customWidth="1"/>
    <col min="2816" max="2816" width="13.5703125" style="4" customWidth="1"/>
    <col min="2817" max="2817" width="35.28515625" style="4" customWidth="1"/>
    <col min="2818" max="2818" width="19.7109375" style="4" customWidth="1"/>
    <col min="2819" max="2819" width="16.85546875" style="4" customWidth="1"/>
    <col min="2820" max="2820" width="12.42578125" style="4" customWidth="1"/>
    <col min="2821" max="3070" width="9.140625" style="4"/>
    <col min="3071" max="3071" width="5.28515625" style="4" customWidth="1"/>
    <col min="3072" max="3072" width="13.5703125" style="4" customWidth="1"/>
    <col min="3073" max="3073" width="35.28515625" style="4" customWidth="1"/>
    <col min="3074" max="3074" width="19.7109375" style="4" customWidth="1"/>
    <col min="3075" max="3075" width="16.85546875" style="4" customWidth="1"/>
    <col min="3076" max="3076" width="12.42578125" style="4" customWidth="1"/>
    <col min="3077" max="3326" width="9.140625" style="4"/>
    <col min="3327" max="3327" width="5.28515625" style="4" customWidth="1"/>
    <col min="3328" max="3328" width="13.5703125" style="4" customWidth="1"/>
    <col min="3329" max="3329" width="35.28515625" style="4" customWidth="1"/>
    <col min="3330" max="3330" width="19.7109375" style="4" customWidth="1"/>
    <col min="3331" max="3331" width="16.85546875" style="4" customWidth="1"/>
    <col min="3332" max="3332" width="12.42578125" style="4" customWidth="1"/>
    <col min="3333" max="3582" width="9.140625" style="4"/>
    <col min="3583" max="3583" width="5.28515625" style="4" customWidth="1"/>
    <col min="3584" max="3584" width="13.5703125" style="4" customWidth="1"/>
    <col min="3585" max="3585" width="35.28515625" style="4" customWidth="1"/>
    <col min="3586" max="3586" width="19.7109375" style="4" customWidth="1"/>
    <col min="3587" max="3587" width="16.85546875" style="4" customWidth="1"/>
    <col min="3588" max="3588" width="12.42578125" style="4" customWidth="1"/>
    <col min="3589" max="3838" width="9.140625" style="4"/>
    <col min="3839" max="3839" width="5.28515625" style="4" customWidth="1"/>
    <col min="3840" max="3840" width="13.5703125" style="4" customWidth="1"/>
    <col min="3841" max="3841" width="35.28515625" style="4" customWidth="1"/>
    <col min="3842" max="3842" width="19.7109375" style="4" customWidth="1"/>
    <col min="3843" max="3843" width="16.85546875" style="4" customWidth="1"/>
    <col min="3844" max="3844" width="12.42578125" style="4" customWidth="1"/>
    <col min="3845" max="4094" width="9.140625" style="4"/>
    <col min="4095" max="4095" width="5.28515625" style="4" customWidth="1"/>
    <col min="4096" max="4096" width="13.5703125" style="4" customWidth="1"/>
    <col min="4097" max="4097" width="35.28515625" style="4" customWidth="1"/>
    <col min="4098" max="4098" width="19.7109375" style="4" customWidth="1"/>
    <col min="4099" max="4099" width="16.85546875" style="4" customWidth="1"/>
    <col min="4100" max="4100" width="12.42578125" style="4" customWidth="1"/>
    <col min="4101" max="4350" width="9.140625" style="4"/>
    <col min="4351" max="4351" width="5.28515625" style="4" customWidth="1"/>
    <col min="4352" max="4352" width="13.5703125" style="4" customWidth="1"/>
    <col min="4353" max="4353" width="35.28515625" style="4" customWidth="1"/>
    <col min="4354" max="4354" width="19.7109375" style="4" customWidth="1"/>
    <col min="4355" max="4355" width="16.85546875" style="4" customWidth="1"/>
    <col min="4356" max="4356" width="12.42578125" style="4" customWidth="1"/>
    <col min="4357" max="4606" width="9.140625" style="4"/>
    <col min="4607" max="4607" width="5.28515625" style="4" customWidth="1"/>
    <col min="4608" max="4608" width="13.5703125" style="4" customWidth="1"/>
    <col min="4609" max="4609" width="35.28515625" style="4" customWidth="1"/>
    <col min="4610" max="4610" width="19.7109375" style="4" customWidth="1"/>
    <col min="4611" max="4611" width="16.85546875" style="4" customWidth="1"/>
    <col min="4612" max="4612" width="12.42578125" style="4" customWidth="1"/>
    <col min="4613" max="4862" width="9.140625" style="4"/>
    <col min="4863" max="4863" width="5.28515625" style="4" customWidth="1"/>
    <col min="4864" max="4864" width="13.5703125" style="4" customWidth="1"/>
    <col min="4865" max="4865" width="35.28515625" style="4" customWidth="1"/>
    <col min="4866" max="4866" width="19.7109375" style="4" customWidth="1"/>
    <col min="4867" max="4867" width="16.85546875" style="4" customWidth="1"/>
    <col min="4868" max="4868" width="12.42578125" style="4" customWidth="1"/>
    <col min="4869" max="5118" width="9.140625" style="4"/>
    <col min="5119" max="5119" width="5.28515625" style="4" customWidth="1"/>
    <col min="5120" max="5120" width="13.5703125" style="4" customWidth="1"/>
    <col min="5121" max="5121" width="35.28515625" style="4" customWidth="1"/>
    <col min="5122" max="5122" width="19.7109375" style="4" customWidth="1"/>
    <col min="5123" max="5123" width="16.85546875" style="4" customWidth="1"/>
    <col min="5124" max="5124" width="12.42578125" style="4" customWidth="1"/>
    <col min="5125" max="5374" width="9.140625" style="4"/>
    <col min="5375" max="5375" width="5.28515625" style="4" customWidth="1"/>
    <col min="5376" max="5376" width="13.5703125" style="4" customWidth="1"/>
    <col min="5377" max="5377" width="35.28515625" style="4" customWidth="1"/>
    <col min="5378" max="5378" width="19.7109375" style="4" customWidth="1"/>
    <col min="5379" max="5379" width="16.85546875" style="4" customWidth="1"/>
    <col min="5380" max="5380" width="12.42578125" style="4" customWidth="1"/>
    <col min="5381" max="5630" width="9.140625" style="4"/>
    <col min="5631" max="5631" width="5.28515625" style="4" customWidth="1"/>
    <col min="5632" max="5632" width="13.5703125" style="4" customWidth="1"/>
    <col min="5633" max="5633" width="35.28515625" style="4" customWidth="1"/>
    <col min="5634" max="5634" width="19.7109375" style="4" customWidth="1"/>
    <col min="5635" max="5635" width="16.85546875" style="4" customWidth="1"/>
    <col min="5636" max="5636" width="12.42578125" style="4" customWidth="1"/>
    <col min="5637" max="5886" width="9.140625" style="4"/>
    <col min="5887" max="5887" width="5.28515625" style="4" customWidth="1"/>
    <col min="5888" max="5888" width="13.5703125" style="4" customWidth="1"/>
    <col min="5889" max="5889" width="35.28515625" style="4" customWidth="1"/>
    <col min="5890" max="5890" width="19.7109375" style="4" customWidth="1"/>
    <col min="5891" max="5891" width="16.85546875" style="4" customWidth="1"/>
    <col min="5892" max="5892" width="12.42578125" style="4" customWidth="1"/>
    <col min="5893" max="6142" width="9.140625" style="4"/>
    <col min="6143" max="6143" width="5.28515625" style="4" customWidth="1"/>
    <col min="6144" max="6144" width="13.5703125" style="4" customWidth="1"/>
    <col min="6145" max="6145" width="35.28515625" style="4" customWidth="1"/>
    <col min="6146" max="6146" width="19.7109375" style="4" customWidth="1"/>
    <col min="6147" max="6147" width="16.85546875" style="4" customWidth="1"/>
    <col min="6148" max="6148" width="12.42578125" style="4" customWidth="1"/>
    <col min="6149" max="6398" width="9.140625" style="4"/>
    <col min="6399" max="6399" width="5.28515625" style="4" customWidth="1"/>
    <col min="6400" max="6400" width="13.5703125" style="4" customWidth="1"/>
    <col min="6401" max="6401" width="35.28515625" style="4" customWidth="1"/>
    <col min="6402" max="6402" width="19.7109375" style="4" customWidth="1"/>
    <col min="6403" max="6403" width="16.85546875" style="4" customWidth="1"/>
    <col min="6404" max="6404" width="12.42578125" style="4" customWidth="1"/>
    <col min="6405" max="6654" width="9.140625" style="4"/>
    <col min="6655" max="6655" width="5.28515625" style="4" customWidth="1"/>
    <col min="6656" max="6656" width="13.5703125" style="4" customWidth="1"/>
    <col min="6657" max="6657" width="35.28515625" style="4" customWidth="1"/>
    <col min="6658" max="6658" width="19.7109375" style="4" customWidth="1"/>
    <col min="6659" max="6659" width="16.85546875" style="4" customWidth="1"/>
    <col min="6660" max="6660" width="12.42578125" style="4" customWidth="1"/>
    <col min="6661" max="6910" width="9.140625" style="4"/>
    <col min="6911" max="6911" width="5.28515625" style="4" customWidth="1"/>
    <col min="6912" max="6912" width="13.5703125" style="4" customWidth="1"/>
    <col min="6913" max="6913" width="35.28515625" style="4" customWidth="1"/>
    <col min="6914" max="6914" width="19.7109375" style="4" customWidth="1"/>
    <col min="6915" max="6915" width="16.85546875" style="4" customWidth="1"/>
    <col min="6916" max="6916" width="12.42578125" style="4" customWidth="1"/>
    <col min="6917" max="7166" width="9.140625" style="4"/>
    <col min="7167" max="7167" width="5.28515625" style="4" customWidth="1"/>
    <col min="7168" max="7168" width="13.5703125" style="4" customWidth="1"/>
    <col min="7169" max="7169" width="35.28515625" style="4" customWidth="1"/>
    <col min="7170" max="7170" width="19.7109375" style="4" customWidth="1"/>
    <col min="7171" max="7171" width="16.85546875" style="4" customWidth="1"/>
    <col min="7172" max="7172" width="12.42578125" style="4" customWidth="1"/>
    <col min="7173" max="7422" width="9.140625" style="4"/>
    <col min="7423" max="7423" width="5.28515625" style="4" customWidth="1"/>
    <col min="7424" max="7424" width="13.5703125" style="4" customWidth="1"/>
    <col min="7425" max="7425" width="35.28515625" style="4" customWidth="1"/>
    <col min="7426" max="7426" width="19.7109375" style="4" customWidth="1"/>
    <col min="7427" max="7427" width="16.85546875" style="4" customWidth="1"/>
    <col min="7428" max="7428" width="12.42578125" style="4" customWidth="1"/>
    <col min="7429" max="7678" width="9.140625" style="4"/>
    <col min="7679" max="7679" width="5.28515625" style="4" customWidth="1"/>
    <col min="7680" max="7680" width="13.5703125" style="4" customWidth="1"/>
    <col min="7681" max="7681" width="35.28515625" style="4" customWidth="1"/>
    <col min="7682" max="7682" width="19.7109375" style="4" customWidth="1"/>
    <col min="7683" max="7683" width="16.85546875" style="4" customWidth="1"/>
    <col min="7684" max="7684" width="12.42578125" style="4" customWidth="1"/>
    <col min="7685" max="7934" width="9.140625" style="4"/>
    <col min="7935" max="7935" width="5.28515625" style="4" customWidth="1"/>
    <col min="7936" max="7936" width="13.5703125" style="4" customWidth="1"/>
    <col min="7937" max="7937" width="35.28515625" style="4" customWidth="1"/>
    <col min="7938" max="7938" width="19.7109375" style="4" customWidth="1"/>
    <col min="7939" max="7939" width="16.85546875" style="4" customWidth="1"/>
    <col min="7940" max="7940" width="12.42578125" style="4" customWidth="1"/>
    <col min="7941" max="8190" width="9.140625" style="4"/>
    <col min="8191" max="8191" width="5.28515625" style="4" customWidth="1"/>
    <col min="8192" max="8192" width="13.5703125" style="4" customWidth="1"/>
    <col min="8193" max="8193" width="35.28515625" style="4" customWidth="1"/>
    <col min="8194" max="8194" width="19.7109375" style="4" customWidth="1"/>
    <col min="8195" max="8195" width="16.85546875" style="4" customWidth="1"/>
    <col min="8196" max="8196" width="12.42578125" style="4" customWidth="1"/>
    <col min="8197" max="8446" width="9.140625" style="4"/>
    <col min="8447" max="8447" width="5.28515625" style="4" customWidth="1"/>
    <col min="8448" max="8448" width="13.5703125" style="4" customWidth="1"/>
    <col min="8449" max="8449" width="35.28515625" style="4" customWidth="1"/>
    <col min="8450" max="8450" width="19.7109375" style="4" customWidth="1"/>
    <col min="8451" max="8451" width="16.85546875" style="4" customWidth="1"/>
    <col min="8452" max="8452" width="12.42578125" style="4" customWidth="1"/>
    <col min="8453" max="8702" width="9.140625" style="4"/>
    <col min="8703" max="8703" width="5.28515625" style="4" customWidth="1"/>
    <col min="8704" max="8704" width="13.5703125" style="4" customWidth="1"/>
    <col min="8705" max="8705" width="35.28515625" style="4" customWidth="1"/>
    <col min="8706" max="8706" width="19.7109375" style="4" customWidth="1"/>
    <col min="8707" max="8707" width="16.85546875" style="4" customWidth="1"/>
    <col min="8708" max="8708" width="12.42578125" style="4" customWidth="1"/>
    <col min="8709" max="8958" width="9.140625" style="4"/>
    <col min="8959" max="8959" width="5.28515625" style="4" customWidth="1"/>
    <col min="8960" max="8960" width="13.5703125" style="4" customWidth="1"/>
    <col min="8961" max="8961" width="35.28515625" style="4" customWidth="1"/>
    <col min="8962" max="8962" width="19.7109375" style="4" customWidth="1"/>
    <col min="8963" max="8963" width="16.85546875" style="4" customWidth="1"/>
    <col min="8964" max="8964" width="12.42578125" style="4" customWidth="1"/>
    <col min="8965" max="9214" width="9.140625" style="4"/>
    <col min="9215" max="9215" width="5.28515625" style="4" customWidth="1"/>
    <col min="9216" max="9216" width="13.5703125" style="4" customWidth="1"/>
    <col min="9217" max="9217" width="35.28515625" style="4" customWidth="1"/>
    <col min="9218" max="9218" width="19.7109375" style="4" customWidth="1"/>
    <col min="9219" max="9219" width="16.85546875" style="4" customWidth="1"/>
    <col min="9220" max="9220" width="12.42578125" style="4" customWidth="1"/>
    <col min="9221" max="9470" width="9.140625" style="4"/>
    <col min="9471" max="9471" width="5.28515625" style="4" customWidth="1"/>
    <col min="9472" max="9472" width="13.5703125" style="4" customWidth="1"/>
    <col min="9473" max="9473" width="35.28515625" style="4" customWidth="1"/>
    <col min="9474" max="9474" width="19.7109375" style="4" customWidth="1"/>
    <col min="9475" max="9475" width="16.85546875" style="4" customWidth="1"/>
    <col min="9476" max="9476" width="12.42578125" style="4" customWidth="1"/>
    <col min="9477" max="9726" width="9.140625" style="4"/>
    <col min="9727" max="9727" width="5.28515625" style="4" customWidth="1"/>
    <col min="9728" max="9728" width="13.5703125" style="4" customWidth="1"/>
    <col min="9729" max="9729" width="35.28515625" style="4" customWidth="1"/>
    <col min="9730" max="9730" width="19.7109375" style="4" customWidth="1"/>
    <col min="9731" max="9731" width="16.85546875" style="4" customWidth="1"/>
    <col min="9732" max="9732" width="12.42578125" style="4" customWidth="1"/>
    <col min="9733" max="9982" width="9.140625" style="4"/>
    <col min="9983" max="9983" width="5.28515625" style="4" customWidth="1"/>
    <col min="9984" max="9984" width="13.5703125" style="4" customWidth="1"/>
    <col min="9985" max="9985" width="35.28515625" style="4" customWidth="1"/>
    <col min="9986" max="9986" width="19.7109375" style="4" customWidth="1"/>
    <col min="9987" max="9987" width="16.85546875" style="4" customWidth="1"/>
    <col min="9988" max="9988" width="12.42578125" style="4" customWidth="1"/>
    <col min="9989" max="10238" width="9.140625" style="4"/>
    <col min="10239" max="10239" width="5.28515625" style="4" customWidth="1"/>
    <col min="10240" max="10240" width="13.5703125" style="4" customWidth="1"/>
    <col min="10241" max="10241" width="35.28515625" style="4" customWidth="1"/>
    <col min="10242" max="10242" width="19.7109375" style="4" customWidth="1"/>
    <col min="10243" max="10243" width="16.85546875" style="4" customWidth="1"/>
    <col min="10244" max="10244" width="12.42578125" style="4" customWidth="1"/>
    <col min="10245" max="10494" width="9.140625" style="4"/>
    <col min="10495" max="10495" width="5.28515625" style="4" customWidth="1"/>
    <col min="10496" max="10496" width="13.5703125" style="4" customWidth="1"/>
    <col min="10497" max="10497" width="35.28515625" style="4" customWidth="1"/>
    <col min="10498" max="10498" width="19.7109375" style="4" customWidth="1"/>
    <col min="10499" max="10499" width="16.85546875" style="4" customWidth="1"/>
    <col min="10500" max="10500" width="12.42578125" style="4" customWidth="1"/>
    <col min="10501" max="10750" width="9.140625" style="4"/>
    <col min="10751" max="10751" width="5.28515625" style="4" customWidth="1"/>
    <col min="10752" max="10752" width="13.5703125" style="4" customWidth="1"/>
    <col min="10753" max="10753" width="35.28515625" style="4" customWidth="1"/>
    <col min="10754" max="10754" width="19.7109375" style="4" customWidth="1"/>
    <col min="10755" max="10755" width="16.85546875" style="4" customWidth="1"/>
    <col min="10756" max="10756" width="12.42578125" style="4" customWidth="1"/>
    <col min="10757" max="11006" width="9.140625" style="4"/>
    <col min="11007" max="11007" width="5.28515625" style="4" customWidth="1"/>
    <col min="11008" max="11008" width="13.5703125" style="4" customWidth="1"/>
    <col min="11009" max="11009" width="35.28515625" style="4" customWidth="1"/>
    <col min="11010" max="11010" width="19.7109375" style="4" customWidth="1"/>
    <col min="11011" max="11011" width="16.85546875" style="4" customWidth="1"/>
    <col min="11012" max="11012" width="12.42578125" style="4" customWidth="1"/>
    <col min="11013" max="11262" width="9.140625" style="4"/>
    <col min="11263" max="11263" width="5.28515625" style="4" customWidth="1"/>
    <col min="11264" max="11264" width="13.5703125" style="4" customWidth="1"/>
    <col min="11265" max="11265" width="35.28515625" style="4" customWidth="1"/>
    <col min="11266" max="11266" width="19.7109375" style="4" customWidth="1"/>
    <col min="11267" max="11267" width="16.85546875" style="4" customWidth="1"/>
    <col min="11268" max="11268" width="12.42578125" style="4" customWidth="1"/>
    <col min="11269" max="11518" width="9.140625" style="4"/>
    <col min="11519" max="11519" width="5.28515625" style="4" customWidth="1"/>
    <col min="11520" max="11520" width="13.5703125" style="4" customWidth="1"/>
    <col min="11521" max="11521" width="35.28515625" style="4" customWidth="1"/>
    <col min="11522" max="11522" width="19.7109375" style="4" customWidth="1"/>
    <col min="11523" max="11523" width="16.85546875" style="4" customWidth="1"/>
    <col min="11524" max="11524" width="12.42578125" style="4" customWidth="1"/>
    <col min="11525" max="11774" width="9.140625" style="4"/>
    <col min="11775" max="11775" width="5.28515625" style="4" customWidth="1"/>
    <col min="11776" max="11776" width="13.5703125" style="4" customWidth="1"/>
    <col min="11777" max="11777" width="35.28515625" style="4" customWidth="1"/>
    <col min="11778" max="11778" width="19.7109375" style="4" customWidth="1"/>
    <col min="11779" max="11779" width="16.85546875" style="4" customWidth="1"/>
    <col min="11780" max="11780" width="12.42578125" style="4" customWidth="1"/>
    <col min="11781" max="12030" width="9.140625" style="4"/>
    <col min="12031" max="12031" width="5.28515625" style="4" customWidth="1"/>
    <col min="12032" max="12032" width="13.5703125" style="4" customWidth="1"/>
    <col min="12033" max="12033" width="35.28515625" style="4" customWidth="1"/>
    <col min="12034" max="12034" width="19.7109375" style="4" customWidth="1"/>
    <col min="12035" max="12035" width="16.85546875" style="4" customWidth="1"/>
    <col min="12036" max="12036" width="12.42578125" style="4" customWidth="1"/>
    <col min="12037" max="12286" width="9.140625" style="4"/>
    <col min="12287" max="12287" width="5.28515625" style="4" customWidth="1"/>
    <col min="12288" max="12288" width="13.5703125" style="4" customWidth="1"/>
    <col min="12289" max="12289" width="35.28515625" style="4" customWidth="1"/>
    <col min="12290" max="12290" width="19.7109375" style="4" customWidth="1"/>
    <col min="12291" max="12291" width="16.85546875" style="4" customWidth="1"/>
    <col min="12292" max="12292" width="12.42578125" style="4" customWidth="1"/>
    <col min="12293" max="12542" width="9.140625" style="4"/>
    <col min="12543" max="12543" width="5.28515625" style="4" customWidth="1"/>
    <col min="12544" max="12544" width="13.5703125" style="4" customWidth="1"/>
    <col min="12545" max="12545" width="35.28515625" style="4" customWidth="1"/>
    <col min="12546" max="12546" width="19.7109375" style="4" customWidth="1"/>
    <col min="12547" max="12547" width="16.85546875" style="4" customWidth="1"/>
    <col min="12548" max="12548" width="12.42578125" style="4" customWidth="1"/>
    <col min="12549" max="12798" width="9.140625" style="4"/>
    <col min="12799" max="12799" width="5.28515625" style="4" customWidth="1"/>
    <col min="12800" max="12800" width="13.5703125" style="4" customWidth="1"/>
    <col min="12801" max="12801" width="35.28515625" style="4" customWidth="1"/>
    <col min="12802" max="12802" width="19.7109375" style="4" customWidth="1"/>
    <col min="12803" max="12803" width="16.85546875" style="4" customWidth="1"/>
    <col min="12804" max="12804" width="12.42578125" style="4" customWidth="1"/>
    <col min="12805" max="13054" width="9.140625" style="4"/>
    <col min="13055" max="13055" width="5.28515625" style="4" customWidth="1"/>
    <col min="13056" max="13056" width="13.5703125" style="4" customWidth="1"/>
    <col min="13057" max="13057" width="35.28515625" style="4" customWidth="1"/>
    <col min="13058" max="13058" width="19.7109375" style="4" customWidth="1"/>
    <col min="13059" max="13059" width="16.85546875" style="4" customWidth="1"/>
    <col min="13060" max="13060" width="12.42578125" style="4" customWidth="1"/>
    <col min="13061" max="13310" width="9.140625" style="4"/>
    <col min="13311" max="13311" width="5.28515625" style="4" customWidth="1"/>
    <col min="13312" max="13312" width="13.5703125" style="4" customWidth="1"/>
    <col min="13313" max="13313" width="35.28515625" style="4" customWidth="1"/>
    <col min="13314" max="13314" width="19.7109375" style="4" customWidth="1"/>
    <col min="13315" max="13315" width="16.85546875" style="4" customWidth="1"/>
    <col min="13316" max="13316" width="12.42578125" style="4" customWidth="1"/>
    <col min="13317" max="13566" width="9.140625" style="4"/>
    <col min="13567" max="13567" width="5.28515625" style="4" customWidth="1"/>
    <col min="13568" max="13568" width="13.5703125" style="4" customWidth="1"/>
    <col min="13569" max="13569" width="35.28515625" style="4" customWidth="1"/>
    <col min="13570" max="13570" width="19.7109375" style="4" customWidth="1"/>
    <col min="13571" max="13571" width="16.85546875" style="4" customWidth="1"/>
    <col min="13572" max="13572" width="12.42578125" style="4" customWidth="1"/>
    <col min="13573" max="13822" width="9.140625" style="4"/>
    <col min="13823" max="13823" width="5.28515625" style="4" customWidth="1"/>
    <col min="13824" max="13824" width="13.5703125" style="4" customWidth="1"/>
    <col min="13825" max="13825" width="35.28515625" style="4" customWidth="1"/>
    <col min="13826" max="13826" width="19.7109375" style="4" customWidth="1"/>
    <col min="13827" max="13827" width="16.85546875" style="4" customWidth="1"/>
    <col min="13828" max="13828" width="12.42578125" style="4" customWidth="1"/>
    <col min="13829" max="14078" width="9.140625" style="4"/>
    <col min="14079" max="14079" width="5.28515625" style="4" customWidth="1"/>
    <col min="14080" max="14080" width="13.5703125" style="4" customWidth="1"/>
    <col min="14081" max="14081" width="35.28515625" style="4" customWidth="1"/>
    <col min="14082" max="14082" width="19.7109375" style="4" customWidth="1"/>
    <col min="14083" max="14083" width="16.85546875" style="4" customWidth="1"/>
    <col min="14084" max="14084" width="12.42578125" style="4" customWidth="1"/>
    <col min="14085" max="14334" width="9.140625" style="4"/>
    <col min="14335" max="14335" width="5.28515625" style="4" customWidth="1"/>
    <col min="14336" max="14336" width="13.5703125" style="4" customWidth="1"/>
    <col min="14337" max="14337" width="35.28515625" style="4" customWidth="1"/>
    <col min="14338" max="14338" width="19.7109375" style="4" customWidth="1"/>
    <col min="14339" max="14339" width="16.85546875" style="4" customWidth="1"/>
    <col min="14340" max="14340" width="12.42578125" style="4" customWidth="1"/>
    <col min="14341" max="14590" width="9.140625" style="4"/>
    <col min="14591" max="14591" width="5.28515625" style="4" customWidth="1"/>
    <col min="14592" max="14592" width="13.5703125" style="4" customWidth="1"/>
    <col min="14593" max="14593" width="35.28515625" style="4" customWidth="1"/>
    <col min="14594" max="14594" width="19.7109375" style="4" customWidth="1"/>
    <col min="14595" max="14595" width="16.85546875" style="4" customWidth="1"/>
    <col min="14596" max="14596" width="12.42578125" style="4" customWidth="1"/>
    <col min="14597" max="14846" width="9.140625" style="4"/>
    <col min="14847" max="14847" width="5.28515625" style="4" customWidth="1"/>
    <col min="14848" max="14848" width="13.5703125" style="4" customWidth="1"/>
    <col min="14849" max="14849" width="35.28515625" style="4" customWidth="1"/>
    <col min="14850" max="14850" width="19.7109375" style="4" customWidth="1"/>
    <col min="14851" max="14851" width="16.85546875" style="4" customWidth="1"/>
    <col min="14852" max="14852" width="12.42578125" style="4" customWidth="1"/>
    <col min="14853" max="15102" width="9.140625" style="4"/>
    <col min="15103" max="15103" width="5.28515625" style="4" customWidth="1"/>
    <col min="15104" max="15104" width="13.5703125" style="4" customWidth="1"/>
    <col min="15105" max="15105" width="35.28515625" style="4" customWidth="1"/>
    <col min="15106" max="15106" width="19.7109375" style="4" customWidth="1"/>
    <col min="15107" max="15107" width="16.85546875" style="4" customWidth="1"/>
    <col min="15108" max="15108" width="12.42578125" style="4" customWidth="1"/>
    <col min="15109" max="15358" width="9.140625" style="4"/>
    <col min="15359" max="15359" width="5.28515625" style="4" customWidth="1"/>
    <col min="15360" max="15360" width="13.5703125" style="4" customWidth="1"/>
    <col min="15361" max="15361" width="35.28515625" style="4" customWidth="1"/>
    <col min="15362" max="15362" width="19.7109375" style="4" customWidth="1"/>
    <col min="15363" max="15363" width="16.85546875" style="4" customWidth="1"/>
    <col min="15364" max="15364" width="12.42578125" style="4" customWidth="1"/>
    <col min="15365" max="15614" width="9.140625" style="4"/>
    <col min="15615" max="15615" width="5.28515625" style="4" customWidth="1"/>
    <col min="15616" max="15616" width="13.5703125" style="4" customWidth="1"/>
    <col min="15617" max="15617" width="35.28515625" style="4" customWidth="1"/>
    <col min="15618" max="15618" width="19.7109375" style="4" customWidth="1"/>
    <col min="15619" max="15619" width="16.85546875" style="4" customWidth="1"/>
    <col min="15620" max="15620" width="12.42578125" style="4" customWidth="1"/>
    <col min="15621" max="15870" width="9.140625" style="4"/>
    <col min="15871" max="15871" width="5.28515625" style="4" customWidth="1"/>
    <col min="15872" max="15872" width="13.5703125" style="4" customWidth="1"/>
    <col min="15873" max="15873" width="35.28515625" style="4" customWidth="1"/>
    <col min="15874" max="15874" width="19.7109375" style="4" customWidth="1"/>
    <col min="15875" max="15875" width="16.85546875" style="4" customWidth="1"/>
    <col min="15876" max="15876" width="12.42578125" style="4" customWidth="1"/>
    <col min="15877" max="16126" width="9.140625" style="4"/>
    <col min="16127" max="16127" width="5.28515625" style="4" customWidth="1"/>
    <col min="16128" max="16128" width="13.5703125" style="4" customWidth="1"/>
    <col min="16129" max="16129" width="35.28515625" style="4" customWidth="1"/>
    <col min="16130" max="16130" width="19.7109375" style="4" customWidth="1"/>
    <col min="16131" max="16131" width="16.85546875" style="4" customWidth="1"/>
    <col min="16132" max="16132" width="12.42578125" style="4" customWidth="1"/>
    <col min="16133" max="16384" width="9.140625" style="4"/>
  </cols>
  <sheetData>
    <row r="1" spans="1:10">
      <c r="A1" s="39" t="s">
        <v>0</v>
      </c>
      <c r="B1" s="39"/>
      <c r="C1" s="39"/>
      <c r="D1" s="39"/>
      <c r="E1" s="39"/>
      <c r="F1" s="40"/>
      <c r="G1" s="39"/>
      <c r="H1" s="39"/>
      <c r="I1" s="39"/>
      <c r="J1" s="39"/>
    </row>
    <row r="2" spans="1:10" ht="12.75" customHeight="1">
      <c r="D2" s="4"/>
      <c r="E2" s="4"/>
      <c r="F2" s="31"/>
    </row>
    <row r="3" spans="1:10" s="2" customFormat="1" ht="37.5" customHeight="1">
      <c r="A3" s="8" t="s">
        <v>1</v>
      </c>
      <c r="B3" s="8" t="s">
        <v>2</v>
      </c>
      <c r="C3" s="8" t="s">
        <v>3</v>
      </c>
      <c r="D3" s="8" t="s">
        <v>4</v>
      </c>
      <c r="E3" s="8" t="s">
        <v>5</v>
      </c>
      <c r="F3" s="32" t="s">
        <v>6</v>
      </c>
      <c r="G3" s="8" t="s">
        <v>7</v>
      </c>
      <c r="H3" s="8" t="s">
        <v>8</v>
      </c>
      <c r="I3" s="8" t="s">
        <v>9</v>
      </c>
      <c r="J3" s="8" t="s">
        <v>10</v>
      </c>
    </row>
    <row r="4" spans="1:10">
      <c r="A4" s="9"/>
      <c r="B4" s="10"/>
      <c r="C4" s="11"/>
      <c r="D4" s="12"/>
      <c r="E4" s="13"/>
      <c r="F4" s="33"/>
      <c r="G4" s="13"/>
      <c r="H4" s="13"/>
      <c r="I4" s="10"/>
      <c r="J4" s="10"/>
    </row>
    <row r="5" spans="1:10" ht="25.5" customHeight="1">
      <c r="A5" s="38" t="s">
        <v>11</v>
      </c>
      <c r="B5" s="15" t="s">
        <v>12</v>
      </c>
      <c r="C5" s="16">
        <v>858</v>
      </c>
      <c r="D5" s="15" t="s">
        <v>13</v>
      </c>
      <c r="E5" s="17">
        <v>14888040000</v>
      </c>
      <c r="F5" s="34">
        <f>1162433035+959475033</f>
        <v>2121908068</v>
      </c>
      <c r="G5" s="17">
        <v>1070741848</v>
      </c>
      <c r="H5" s="25">
        <f>G5/E5*100</f>
        <v>7.1919597744229602</v>
      </c>
      <c r="I5" s="25">
        <f>G5/F5*100</f>
        <v>50.461274178066802</v>
      </c>
      <c r="J5" s="26" t="s">
        <v>14</v>
      </c>
    </row>
    <row r="6" spans="1:10" ht="51">
      <c r="A6" s="38" t="s">
        <v>15</v>
      </c>
      <c r="B6" s="15" t="s">
        <v>16</v>
      </c>
      <c r="C6" s="16">
        <v>862</v>
      </c>
      <c r="D6" s="15" t="s">
        <v>17</v>
      </c>
      <c r="E6" s="17">
        <v>1065636039</v>
      </c>
      <c r="F6" s="35">
        <f>47347748+96110588</f>
        <v>143458336</v>
      </c>
      <c r="G6" s="17">
        <v>115189535</v>
      </c>
      <c r="H6" s="25">
        <f>G6/E6*100</f>
        <v>10.8094631548023</v>
      </c>
      <c r="I6" s="25">
        <f>G6/F6*100</f>
        <v>80.294765861497197</v>
      </c>
      <c r="J6" s="27" t="s">
        <v>18</v>
      </c>
    </row>
    <row r="7" spans="1:10" ht="255">
      <c r="A7" s="14"/>
      <c r="B7" s="15"/>
      <c r="C7" s="16"/>
      <c r="D7" s="15"/>
      <c r="E7" s="17"/>
      <c r="F7" s="35"/>
      <c r="G7" s="17"/>
      <c r="H7" s="25"/>
      <c r="I7" s="25"/>
      <c r="J7" s="27" t="s">
        <v>19</v>
      </c>
    </row>
    <row r="8" spans="1:10" ht="51">
      <c r="A8" s="38" t="s">
        <v>20</v>
      </c>
      <c r="B8" s="15" t="s">
        <v>21</v>
      </c>
      <c r="C8" s="16">
        <v>859</v>
      </c>
      <c r="D8" s="15" t="s">
        <v>22</v>
      </c>
      <c r="E8" s="17">
        <v>507459431</v>
      </c>
      <c r="F8" s="35">
        <f>6945624+48100827</f>
        <v>55046451</v>
      </c>
      <c r="G8" s="17">
        <v>44942163</v>
      </c>
      <c r="H8" s="25">
        <f t="shared" ref="H8:H20" si="0">G8/E8*100</f>
        <v>8.8563065842400306</v>
      </c>
      <c r="I8" s="25">
        <f t="shared" ref="I8:I20" si="1">G8/F8*100</f>
        <v>81.644070023696898</v>
      </c>
      <c r="J8" s="27" t="s">
        <v>23</v>
      </c>
    </row>
    <row r="9" spans="1:10" ht="45">
      <c r="A9" s="38" t="s">
        <v>24</v>
      </c>
      <c r="B9" s="15" t="s">
        <v>25</v>
      </c>
      <c r="C9" s="16">
        <v>266</v>
      </c>
      <c r="D9" s="15" t="s">
        <v>26</v>
      </c>
      <c r="E9" s="17">
        <v>289558894</v>
      </c>
      <c r="F9" s="35">
        <f>5061350+52931675</f>
        <v>57993025</v>
      </c>
      <c r="G9" s="17">
        <v>40192529</v>
      </c>
      <c r="H9" s="25">
        <f t="shared" si="0"/>
        <v>13.880605926060801</v>
      </c>
      <c r="I9" s="25">
        <f t="shared" si="1"/>
        <v>69.305798412826405</v>
      </c>
      <c r="J9" s="27" t="s">
        <v>27</v>
      </c>
    </row>
    <row r="10" spans="1:10" ht="28.5" customHeight="1">
      <c r="A10" s="38" t="s">
        <v>28</v>
      </c>
      <c r="B10" s="15" t="s">
        <v>29</v>
      </c>
      <c r="C10" s="16">
        <v>267</v>
      </c>
      <c r="D10" s="15" t="s">
        <v>30</v>
      </c>
      <c r="E10" s="17">
        <v>1662556605</v>
      </c>
      <c r="F10" s="35">
        <f>12000000+38800000</f>
        <v>50800000</v>
      </c>
      <c r="G10" s="17">
        <v>30600000</v>
      </c>
      <c r="H10" s="25">
        <f t="shared" si="0"/>
        <v>1.84053883687166</v>
      </c>
      <c r="I10" s="25">
        <f t="shared" si="1"/>
        <v>60.236220472440898</v>
      </c>
      <c r="J10" s="27" t="s">
        <v>31</v>
      </c>
    </row>
    <row r="11" spans="1:10" ht="26.25" customHeight="1">
      <c r="A11" s="38" t="s">
        <v>32</v>
      </c>
      <c r="B11" s="15" t="s">
        <v>33</v>
      </c>
      <c r="C11" s="16">
        <v>268</v>
      </c>
      <c r="D11" s="15" t="s">
        <v>34</v>
      </c>
      <c r="E11" s="17">
        <v>403272327</v>
      </c>
      <c r="F11" s="35">
        <f>10275493+47720562</f>
        <v>57996055</v>
      </c>
      <c r="G11" s="17">
        <v>45098864</v>
      </c>
      <c r="H11" s="25">
        <f t="shared" si="0"/>
        <v>11.183228052243701</v>
      </c>
      <c r="I11" s="25">
        <f t="shared" si="1"/>
        <v>77.761951222371906</v>
      </c>
      <c r="J11" s="27" t="s">
        <v>27</v>
      </c>
    </row>
    <row r="12" spans="1:10" ht="26.25" customHeight="1">
      <c r="A12" s="38" t="s">
        <v>35</v>
      </c>
      <c r="B12" s="15" t="s">
        <v>36</v>
      </c>
      <c r="C12" s="16">
        <v>263</v>
      </c>
      <c r="D12" s="15" t="s">
        <v>37</v>
      </c>
      <c r="E12" s="17">
        <v>587213519</v>
      </c>
      <c r="F12" s="35">
        <f>24499663+53876427</f>
        <v>78376090</v>
      </c>
      <c r="G12" s="17">
        <v>65801496</v>
      </c>
      <c r="H12" s="25">
        <f t="shared" si="0"/>
        <v>11.2057188519871</v>
      </c>
      <c r="I12" s="25">
        <f t="shared" si="1"/>
        <v>83.956084055736895</v>
      </c>
      <c r="J12" s="27" t="s">
        <v>38</v>
      </c>
    </row>
    <row r="13" spans="1:10" ht="26.25" customHeight="1">
      <c r="A13" s="38" t="s">
        <v>39</v>
      </c>
      <c r="B13" s="15" t="s">
        <v>40</v>
      </c>
      <c r="C13" s="16">
        <v>264</v>
      </c>
      <c r="D13" s="15" t="s">
        <v>41</v>
      </c>
      <c r="E13" s="17">
        <v>594228095</v>
      </c>
      <c r="F13" s="35">
        <f>656020+55492163</f>
        <v>56148183</v>
      </c>
      <c r="G13" s="17">
        <v>54887252</v>
      </c>
      <c r="H13" s="25">
        <f t="shared" si="0"/>
        <v>9.2367312252376692</v>
      </c>
      <c r="I13" s="25">
        <f t="shared" si="1"/>
        <v>97.754279955951603</v>
      </c>
      <c r="J13" s="27"/>
    </row>
    <row r="14" spans="1:10" ht="26.25" customHeight="1">
      <c r="A14" s="38" t="s">
        <v>42</v>
      </c>
      <c r="B14" s="15" t="s">
        <v>43</v>
      </c>
      <c r="C14" s="16">
        <v>265</v>
      </c>
      <c r="D14" s="15" t="s">
        <v>44</v>
      </c>
      <c r="E14" s="17">
        <v>501648476</v>
      </c>
      <c r="F14" s="35">
        <f>144800000+72496000</f>
        <v>217296000</v>
      </c>
      <c r="G14" s="17">
        <v>163400000</v>
      </c>
      <c r="H14" s="25">
        <f t="shared" si="0"/>
        <v>32.572609669405203</v>
      </c>
      <c r="I14" s="25">
        <f t="shared" si="1"/>
        <v>75.196966350047902</v>
      </c>
      <c r="J14" s="27" t="s">
        <v>45</v>
      </c>
    </row>
    <row r="15" spans="1:10" ht="76.5">
      <c r="A15" s="38" t="s">
        <v>46</v>
      </c>
      <c r="B15" s="15" t="s">
        <v>47</v>
      </c>
      <c r="C15" s="16">
        <v>763</v>
      </c>
      <c r="D15" s="15" t="s">
        <v>48</v>
      </c>
      <c r="E15" s="17">
        <v>630976088</v>
      </c>
      <c r="F15" s="35">
        <f>25888009+48658630</f>
        <v>74546639</v>
      </c>
      <c r="G15" s="17">
        <v>60206635</v>
      </c>
      <c r="H15" s="25">
        <f t="shared" si="0"/>
        <v>9.5418251412405297</v>
      </c>
      <c r="I15" s="25">
        <f t="shared" si="1"/>
        <v>80.763714914095601</v>
      </c>
      <c r="J15" s="27" t="s">
        <v>49</v>
      </c>
    </row>
    <row r="16" spans="1:10" ht="30">
      <c r="A16" s="38" t="s">
        <v>50</v>
      </c>
      <c r="B16" s="15" t="s">
        <v>51</v>
      </c>
      <c r="C16" s="16">
        <v>3528</v>
      </c>
      <c r="D16" s="15" t="s">
        <v>52</v>
      </c>
      <c r="E16" s="17">
        <v>904664000</v>
      </c>
      <c r="F16" s="35">
        <f>2000000+25700000</f>
        <v>27700000</v>
      </c>
      <c r="G16" s="17">
        <v>26200000</v>
      </c>
      <c r="H16" s="25">
        <f t="shared" si="0"/>
        <v>2.8961028624992302</v>
      </c>
      <c r="I16" s="25">
        <f t="shared" si="1"/>
        <v>94.584837545126305</v>
      </c>
      <c r="J16" s="27"/>
    </row>
    <row r="17" spans="1:11" ht="150" customHeight="1">
      <c r="A17" s="38" t="s">
        <v>53</v>
      </c>
      <c r="B17" s="15" t="s">
        <v>54</v>
      </c>
      <c r="C17" s="16">
        <v>757</v>
      </c>
      <c r="D17" s="15" t="s">
        <v>55</v>
      </c>
      <c r="E17" s="17">
        <v>900710051</v>
      </c>
      <c r="F17" s="35">
        <f>28318800+119093869</f>
        <v>147412669</v>
      </c>
      <c r="G17" s="17">
        <v>86760960</v>
      </c>
      <c r="H17" s="25">
        <f t="shared" si="0"/>
        <v>9.6325071429673699</v>
      </c>
      <c r="I17" s="25">
        <f t="shared" si="1"/>
        <v>58.8558368751874</v>
      </c>
      <c r="J17" s="27" t="s">
        <v>56</v>
      </c>
    </row>
    <row r="18" spans="1:11" ht="105">
      <c r="A18" s="38" t="s">
        <v>57</v>
      </c>
      <c r="B18" s="15" t="s">
        <v>58</v>
      </c>
      <c r="C18" s="16">
        <v>795</v>
      </c>
      <c r="D18" s="15" t="s">
        <v>59</v>
      </c>
      <c r="E18" s="17">
        <v>1765363693</v>
      </c>
      <c r="F18" s="35">
        <f>26703941+44928428</f>
        <v>71632369</v>
      </c>
      <c r="G18" s="17">
        <v>74784454</v>
      </c>
      <c r="H18" s="25">
        <f t="shared" si="0"/>
        <v>4.2362066409621102</v>
      </c>
      <c r="I18" s="25">
        <f t="shared" si="1"/>
        <v>104.400364030959</v>
      </c>
      <c r="J18" s="26"/>
      <c r="K18" s="28"/>
    </row>
    <row r="19" spans="1:11" ht="75">
      <c r="A19" s="38" t="s">
        <v>60</v>
      </c>
      <c r="B19" s="15" t="s">
        <v>61</v>
      </c>
      <c r="C19" s="16">
        <v>791</v>
      </c>
      <c r="D19" s="15" t="s">
        <v>62</v>
      </c>
      <c r="E19" s="17">
        <v>4964099731</v>
      </c>
      <c r="F19" s="35">
        <f>13800000+37382250</f>
        <v>51182250</v>
      </c>
      <c r="G19" s="17">
        <v>34200000</v>
      </c>
      <c r="H19" s="25">
        <f t="shared" si="0"/>
        <v>0.68894667418598599</v>
      </c>
      <c r="I19" s="25">
        <f t="shared" si="1"/>
        <v>66.820040150638206</v>
      </c>
      <c r="J19" s="26" t="s">
        <v>63</v>
      </c>
    </row>
    <row r="20" spans="1:11" s="3" customFormat="1">
      <c r="A20" s="19"/>
      <c r="B20" s="19"/>
      <c r="C20" s="20"/>
      <c r="D20" s="21" t="s">
        <v>64</v>
      </c>
      <c r="E20" s="22">
        <f>SUM(E5:E19)</f>
        <v>29665426949</v>
      </c>
      <c r="F20" s="36">
        <f>SUM(F5:F19)</f>
        <v>3211496135</v>
      </c>
      <c r="G20" s="22">
        <f>SUM(G5:G19)</f>
        <v>1913005736</v>
      </c>
      <c r="H20" s="22">
        <f t="shared" si="0"/>
        <v>6.4486034173342199</v>
      </c>
      <c r="I20" s="37">
        <f t="shared" si="1"/>
        <v>59.5674307420582</v>
      </c>
      <c r="J20" s="9"/>
    </row>
  </sheetData>
  <mergeCells count="1">
    <mergeCell ref="A1:J1"/>
  </mergeCells>
  <pageMargins left="0" right="0" top="0.34" bottom="0.3" header="0.17" footer="0.17"/>
  <pageSetup paperSize="257" scale="95" orientation="landscape"/>
  <headerFooter alignWithMargins="0"/>
</worksheet>
</file>

<file path=xl/worksheets/sheet2.xml><?xml version="1.0" encoding="utf-8"?>
<worksheet xmlns="http://schemas.openxmlformats.org/spreadsheetml/2006/main" xmlns:r="http://schemas.openxmlformats.org/officeDocument/2006/relationships">
  <dimension ref="A1:XFC19"/>
  <sheetViews>
    <sheetView workbookViewId="0">
      <selection activeCell="M7" sqref="M7"/>
    </sheetView>
  </sheetViews>
  <sheetFormatPr defaultColWidth="9" defaultRowHeight="15"/>
  <cols>
    <col min="1" max="1" width="5.28515625" style="4" customWidth="1"/>
    <col min="2" max="2" width="13.85546875" style="4" customWidth="1"/>
    <col min="3" max="3" width="13.85546875" style="5" customWidth="1"/>
    <col min="4" max="4" width="35.28515625" style="6" customWidth="1"/>
    <col min="5" max="6" width="17.7109375" style="6" customWidth="1"/>
    <col min="7" max="8" width="16.5703125" style="4" customWidth="1"/>
    <col min="9" max="10" width="16.5703125" style="7" customWidth="1"/>
    <col min="11" max="11" width="16.5703125" style="4" customWidth="1"/>
    <col min="12" max="12" width="10.85546875" style="4" customWidth="1"/>
    <col min="13" max="13" width="10.28515625" style="4" customWidth="1"/>
    <col min="14" max="14" width="34.85546875" style="4" customWidth="1"/>
    <col min="15" max="258" width="9.140625" style="4"/>
    <col min="259" max="259" width="5.28515625" style="4" customWidth="1"/>
    <col min="260" max="260" width="13.5703125" style="4" customWidth="1"/>
    <col min="261" max="261" width="35.28515625" style="4" customWidth="1"/>
    <col min="262" max="262" width="19.7109375" style="4" customWidth="1"/>
    <col min="263" max="263" width="16.85546875" style="4" customWidth="1"/>
    <col min="264" max="264" width="12.42578125" style="4" customWidth="1"/>
    <col min="265" max="514" width="9.140625" style="4"/>
    <col min="515" max="515" width="5.28515625" style="4" customWidth="1"/>
    <col min="516" max="516" width="13.5703125" style="4" customWidth="1"/>
    <col min="517" max="517" width="35.28515625" style="4" customWidth="1"/>
    <col min="518" max="518" width="19.7109375" style="4" customWidth="1"/>
    <col min="519" max="519" width="16.85546875" style="4" customWidth="1"/>
    <col min="520" max="520" width="12.42578125" style="4" customWidth="1"/>
    <col min="521" max="770" width="9.140625" style="4"/>
    <col min="771" max="771" width="5.28515625" style="4" customWidth="1"/>
    <col min="772" max="772" width="13.5703125" style="4" customWidth="1"/>
    <col min="773" max="773" width="35.28515625" style="4" customWidth="1"/>
    <col min="774" max="774" width="19.7109375" style="4" customWidth="1"/>
    <col min="775" max="775" width="16.85546875" style="4" customWidth="1"/>
    <col min="776" max="776" width="12.42578125" style="4" customWidth="1"/>
    <col min="777" max="1026" width="9.140625" style="4"/>
    <col min="1027" max="1027" width="5.28515625" style="4" customWidth="1"/>
    <col min="1028" max="1028" width="13.5703125" style="4" customWidth="1"/>
    <col min="1029" max="1029" width="35.28515625" style="4" customWidth="1"/>
    <col min="1030" max="1030" width="19.7109375" style="4" customWidth="1"/>
    <col min="1031" max="1031" width="16.85546875" style="4" customWidth="1"/>
    <col min="1032" max="1032" width="12.42578125" style="4" customWidth="1"/>
    <col min="1033" max="1282" width="9.140625" style="4"/>
    <col min="1283" max="1283" width="5.28515625" style="4" customWidth="1"/>
    <col min="1284" max="1284" width="13.5703125" style="4" customWidth="1"/>
    <col min="1285" max="1285" width="35.28515625" style="4" customWidth="1"/>
    <col min="1286" max="1286" width="19.7109375" style="4" customWidth="1"/>
    <col min="1287" max="1287" width="16.85546875" style="4" customWidth="1"/>
    <col min="1288" max="1288" width="12.42578125" style="4" customWidth="1"/>
    <col min="1289" max="1538" width="9.140625" style="4"/>
    <col min="1539" max="1539" width="5.28515625" style="4" customWidth="1"/>
    <col min="1540" max="1540" width="13.5703125" style="4" customWidth="1"/>
    <col min="1541" max="1541" width="35.28515625" style="4" customWidth="1"/>
    <col min="1542" max="1542" width="19.7109375" style="4" customWidth="1"/>
    <col min="1543" max="1543" width="16.85546875" style="4" customWidth="1"/>
    <col min="1544" max="1544" width="12.42578125" style="4" customWidth="1"/>
    <col min="1545" max="1794" width="9.140625" style="4"/>
    <col min="1795" max="1795" width="5.28515625" style="4" customWidth="1"/>
    <col min="1796" max="1796" width="13.5703125" style="4" customWidth="1"/>
    <col min="1797" max="1797" width="35.28515625" style="4" customWidth="1"/>
    <col min="1798" max="1798" width="19.7109375" style="4" customWidth="1"/>
    <col min="1799" max="1799" width="16.85546875" style="4" customWidth="1"/>
    <col min="1800" max="1800" width="12.42578125" style="4" customWidth="1"/>
    <col min="1801" max="2050" width="9.140625" style="4"/>
    <col min="2051" max="2051" width="5.28515625" style="4" customWidth="1"/>
    <col min="2052" max="2052" width="13.5703125" style="4" customWidth="1"/>
    <col min="2053" max="2053" width="35.28515625" style="4" customWidth="1"/>
    <col min="2054" max="2054" width="19.7109375" style="4" customWidth="1"/>
    <col min="2055" max="2055" width="16.85546875" style="4" customWidth="1"/>
    <col min="2056" max="2056" width="12.42578125" style="4" customWidth="1"/>
    <col min="2057" max="2306" width="9.140625" style="4"/>
    <col min="2307" max="2307" width="5.28515625" style="4" customWidth="1"/>
    <col min="2308" max="2308" width="13.5703125" style="4" customWidth="1"/>
    <col min="2309" max="2309" width="35.28515625" style="4" customWidth="1"/>
    <col min="2310" max="2310" width="19.7109375" style="4" customWidth="1"/>
    <col min="2311" max="2311" width="16.85546875" style="4" customWidth="1"/>
    <col min="2312" max="2312" width="12.42578125" style="4" customWidth="1"/>
    <col min="2313" max="2562" width="9.140625" style="4"/>
    <col min="2563" max="2563" width="5.28515625" style="4" customWidth="1"/>
    <col min="2564" max="2564" width="13.5703125" style="4" customWidth="1"/>
    <col min="2565" max="2565" width="35.28515625" style="4" customWidth="1"/>
    <col min="2566" max="2566" width="19.7109375" style="4" customWidth="1"/>
    <col min="2567" max="2567" width="16.85546875" style="4" customWidth="1"/>
    <col min="2568" max="2568" width="12.42578125" style="4" customWidth="1"/>
    <col min="2569" max="2818" width="9.140625" style="4"/>
    <col min="2819" max="2819" width="5.28515625" style="4" customWidth="1"/>
    <col min="2820" max="2820" width="13.5703125" style="4" customWidth="1"/>
    <col min="2821" max="2821" width="35.28515625" style="4" customWidth="1"/>
    <col min="2822" max="2822" width="19.7109375" style="4" customWidth="1"/>
    <col min="2823" max="2823" width="16.85546875" style="4" customWidth="1"/>
    <col min="2824" max="2824" width="12.42578125" style="4" customWidth="1"/>
    <col min="2825" max="3074" width="9.140625" style="4"/>
    <col min="3075" max="3075" width="5.28515625" style="4" customWidth="1"/>
    <col min="3076" max="3076" width="13.5703125" style="4" customWidth="1"/>
    <col min="3077" max="3077" width="35.28515625" style="4" customWidth="1"/>
    <col min="3078" max="3078" width="19.7109375" style="4" customWidth="1"/>
    <col min="3079" max="3079" width="16.85546875" style="4" customWidth="1"/>
    <col min="3080" max="3080" width="12.42578125" style="4" customWidth="1"/>
    <col min="3081" max="3330" width="9.140625" style="4"/>
    <col min="3331" max="3331" width="5.28515625" style="4" customWidth="1"/>
    <col min="3332" max="3332" width="13.5703125" style="4" customWidth="1"/>
    <col min="3333" max="3333" width="35.28515625" style="4" customWidth="1"/>
    <col min="3334" max="3334" width="19.7109375" style="4" customWidth="1"/>
    <col min="3335" max="3335" width="16.85546875" style="4" customWidth="1"/>
    <col min="3336" max="3336" width="12.42578125" style="4" customWidth="1"/>
    <col min="3337" max="3586" width="9.140625" style="4"/>
    <col min="3587" max="3587" width="5.28515625" style="4" customWidth="1"/>
    <col min="3588" max="3588" width="13.5703125" style="4" customWidth="1"/>
    <col min="3589" max="3589" width="35.28515625" style="4" customWidth="1"/>
    <col min="3590" max="3590" width="19.7109375" style="4" customWidth="1"/>
    <col min="3591" max="3591" width="16.85546875" style="4" customWidth="1"/>
    <col min="3592" max="3592" width="12.42578125" style="4" customWidth="1"/>
    <col min="3593" max="3842" width="9.140625" style="4"/>
    <col min="3843" max="3843" width="5.28515625" style="4" customWidth="1"/>
    <col min="3844" max="3844" width="13.5703125" style="4" customWidth="1"/>
    <col min="3845" max="3845" width="35.28515625" style="4" customWidth="1"/>
    <col min="3846" max="3846" width="19.7109375" style="4" customWidth="1"/>
    <col min="3847" max="3847" width="16.85546875" style="4" customWidth="1"/>
    <col min="3848" max="3848" width="12.42578125" style="4" customWidth="1"/>
    <col min="3849" max="4098" width="9.140625" style="4"/>
    <col min="4099" max="4099" width="5.28515625" style="4" customWidth="1"/>
    <col min="4100" max="4100" width="13.5703125" style="4" customWidth="1"/>
    <col min="4101" max="4101" width="35.28515625" style="4" customWidth="1"/>
    <col min="4102" max="4102" width="19.7109375" style="4" customWidth="1"/>
    <col min="4103" max="4103" width="16.85546875" style="4" customWidth="1"/>
    <col min="4104" max="4104" width="12.42578125" style="4" customWidth="1"/>
    <col min="4105" max="4354" width="9.140625" style="4"/>
    <col min="4355" max="4355" width="5.28515625" style="4" customWidth="1"/>
    <col min="4356" max="4356" width="13.5703125" style="4" customWidth="1"/>
    <col min="4357" max="4357" width="35.28515625" style="4" customWidth="1"/>
    <col min="4358" max="4358" width="19.7109375" style="4" customWidth="1"/>
    <col min="4359" max="4359" width="16.85546875" style="4" customWidth="1"/>
    <col min="4360" max="4360" width="12.42578125" style="4" customWidth="1"/>
    <col min="4361" max="4610" width="9.140625" style="4"/>
    <col min="4611" max="4611" width="5.28515625" style="4" customWidth="1"/>
    <col min="4612" max="4612" width="13.5703125" style="4" customWidth="1"/>
    <col min="4613" max="4613" width="35.28515625" style="4" customWidth="1"/>
    <col min="4614" max="4614" width="19.7109375" style="4" customWidth="1"/>
    <col min="4615" max="4615" width="16.85546875" style="4" customWidth="1"/>
    <col min="4616" max="4616" width="12.42578125" style="4" customWidth="1"/>
    <col min="4617" max="4866" width="9.140625" style="4"/>
    <col min="4867" max="4867" width="5.28515625" style="4" customWidth="1"/>
    <col min="4868" max="4868" width="13.5703125" style="4" customWidth="1"/>
    <col min="4869" max="4869" width="35.28515625" style="4" customWidth="1"/>
    <col min="4870" max="4870" width="19.7109375" style="4" customWidth="1"/>
    <col min="4871" max="4871" width="16.85546875" style="4" customWidth="1"/>
    <col min="4872" max="4872" width="12.42578125" style="4" customWidth="1"/>
    <col min="4873" max="5122" width="9.140625" style="4"/>
    <col min="5123" max="5123" width="5.28515625" style="4" customWidth="1"/>
    <col min="5124" max="5124" width="13.5703125" style="4" customWidth="1"/>
    <col min="5125" max="5125" width="35.28515625" style="4" customWidth="1"/>
    <col min="5126" max="5126" width="19.7109375" style="4" customWidth="1"/>
    <col min="5127" max="5127" width="16.85546875" style="4" customWidth="1"/>
    <col min="5128" max="5128" width="12.42578125" style="4" customWidth="1"/>
    <col min="5129" max="5378" width="9.140625" style="4"/>
    <col min="5379" max="5379" width="5.28515625" style="4" customWidth="1"/>
    <col min="5380" max="5380" width="13.5703125" style="4" customWidth="1"/>
    <col min="5381" max="5381" width="35.28515625" style="4" customWidth="1"/>
    <col min="5382" max="5382" width="19.7109375" style="4" customWidth="1"/>
    <col min="5383" max="5383" width="16.85546875" style="4" customWidth="1"/>
    <col min="5384" max="5384" width="12.42578125" style="4" customWidth="1"/>
    <col min="5385" max="5634" width="9.140625" style="4"/>
    <col min="5635" max="5635" width="5.28515625" style="4" customWidth="1"/>
    <col min="5636" max="5636" width="13.5703125" style="4" customWidth="1"/>
    <col min="5637" max="5637" width="35.28515625" style="4" customWidth="1"/>
    <col min="5638" max="5638" width="19.7109375" style="4" customWidth="1"/>
    <col min="5639" max="5639" width="16.85546875" style="4" customWidth="1"/>
    <col min="5640" max="5640" width="12.42578125" style="4" customWidth="1"/>
    <col min="5641" max="5890" width="9.140625" style="4"/>
    <col min="5891" max="5891" width="5.28515625" style="4" customWidth="1"/>
    <col min="5892" max="5892" width="13.5703125" style="4" customWidth="1"/>
    <col min="5893" max="5893" width="35.28515625" style="4" customWidth="1"/>
    <col min="5894" max="5894" width="19.7109375" style="4" customWidth="1"/>
    <col min="5895" max="5895" width="16.85546875" style="4" customWidth="1"/>
    <col min="5896" max="5896" width="12.42578125" style="4" customWidth="1"/>
    <col min="5897" max="6146" width="9.140625" style="4"/>
    <col min="6147" max="6147" width="5.28515625" style="4" customWidth="1"/>
    <col min="6148" max="6148" width="13.5703125" style="4" customWidth="1"/>
    <col min="6149" max="6149" width="35.28515625" style="4" customWidth="1"/>
    <col min="6150" max="6150" width="19.7109375" style="4" customWidth="1"/>
    <col min="6151" max="6151" width="16.85546875" style="4" customWidth="1"/>
    <col min="6152" max="6152" width="12.42578125" style="4" customWidth="1"/>
    <col min="6153" max="6402" width="9.140625" style="4"/>
    <col min="6403" max="6403" width="5.28515625" style="4" customWidth="1"/>
    <col min="6404" max="6404" width="13.5703125" style="4" customWidth="1"/>
    <col min="6405" max="6405" width="35.28515625" style="4" customWidth="1"/>
    <col min="6406" max="6406" width="19.7109375" style="4" customWidth="1"/>
    <col min="6407" max="6407" width="16.85546875" style="4" customWidth="1"/>
    <col min="6408" max="6408" width="12.42578125" style="4" customWidth="1"/>
    <col min="6409" max="6658" width="9.140625" style="4"/>
    <col min="6659" max="6659" width="5.28515625" style="4" customWidth="1"/>
    <col min="6660" max="6660" width="13.5703125" style="4" customWidth="1"/>
    <col min="6661" max="6661" width="35.28515625" style="4" customWidth="1"/>
    <col min="6662" max="6662" width="19.7109375" style="4" customWidth="1"/>
    <col min="6663" max="6663" width="16.85546875" style="4" customWidth="1"/>
    <col min="6664" max="6664" width="12.42578125" style="4" customWidth="1"/>
    <col min="6665" max="6914" width="9.140625" style="4"/>
    <col min="6915" max="6915" width="5.28515625" style="4" customWidth="1"/>
    <col min="6916" max="6916" width="13.5703125" style="4" customWidth="1"/>
    <col min="6917" max="6917" width="35.28515625" style="4" customWidth="1"/>
    <col min="6918" max="6918" width="19.7109375" style="4" customWidth="1"/>
    <col min="6919" max="6919" width="16.85546875" style="4" customWidth="1"/>
    <col min="6920" max="6920" width="12.42578125" style="4" customWidth="1"/>
    <col min="6921" max="7170" width="9.140625" style="4"/>
    <col min="7171" max="7171" width="5.28515625" style="4" customWidth="1"/>
    <col min="7172" max="7172" width="13.5703125" style="4" customWidth="1"/>
    <col min="7173" max="7173" width="35.28515625" style="4" customWidth="1"/>
    <col min="7174" max="7174" width="19.7109375" style="4" customWidth="1"/>
    <col min="7175" max="7175" width="16.85546875" style="4" customWidth="1"/>
    <col min="7176" max="7176" width="12.42578125" style="4" customWidth="1"/>
    <col min="7177" max="7426" width="9.140625" style="4"/>
    <col min="7427" max="7427" width="5.28515625" style="4" customWidth="1"/>
    <col min="7428" max="7428" width="13.5703125" style="4" customWidth="1"/>
    <col min="7429" max="7429" width="35.28515625" style="4" customWidth="1"/>
    <col min="7430" max="7430" width="19.7109375" style="4" customWidth="1"/>
    <col min="7431" max="7431" width="16.85546875" style="4" customWidth="1"/>
    <col min="7432" max="7432" width="12.42578125" style="4" customWidth="1"/>
    <col min="7433" max="7682" width="9.140625" style="4"/>
    <col min="7683" max="7683" width="5.28515625" style="4" customWidth="1"/>
    <col min="7684" max="7684" width="13.5703125" style="4" customWidth="1"/>
    <col min="7685" max="7685" width="35.28515625" style="4" customWidth="1"/>
    <col min="7686" max="7686" width="19.7109375" style="4" customWidth="1"/>
    <col min="7687" max="7687" width="16.85546875" style="4" customWidth="1"/>
    <col min="7688" max="7688" width="12.42578125" style="4" customWidth="1"/>
    <col min="7689" max="7938" width="9.140625" style="4"/>
    <col min="7939" max="7939" width="5.28515625" style="4" customWidth="1"/>
    <col min="7940" max="7940" width="13.5703125" style="4" customWidth="1"/>
    <col min="7941" max="7941" width="35.28515625" style="4" customWidth="1"/>
    <col min="7942" max="7942" width="19.7109375" style="4" customWidth="1"/>
    <col min="7943" max="7943" width="16.85546875" style="4" customWidth="1"/>
    <col min="7944" max="7944" width="12.42578125" style="4" customWidth="1"/>
    <col min="7945" max="8194" width="9.140625" style="4"/>
    <col min="8195" max="8195" width="5.28515625" style="4" customWidth="1"/>
    <col min="8196" max="8196" width="13.5703125" style="4" customWidth="1"/>
    <col min="8197" max="8197" width="35.28515625" style="4" customWidth="1"/>
    <col min="8198" max="8198" width="19.7109375" style="4" customWidth="1"/>
    <col min="8199" max="8199" width="16.85546875" style="4" customWidth="1"/>
    <col min="8200" max="8200" width="12.42578125" style="4" customWidth="1"/>
    <col min="8201" max="8450" width="9.140625" style="4"/>
    <col min="8451" max="8451" width="5.28515625" style="4" customWidth="1"/>
    <col min="8452" max="8452" width="13.5703125" style="4" customWidth="1"/>
    <col min="8453" max="8453" width="35.28515625" style="4" customWidth="1"/>
    <col min="8454" max="8454" width="19.7109375" style="4" customWidth="1"/>
    <col min="8455" max="8455" width="16.85546875" style="4" customWidth="1"/>
    <col min="8456" max="8456" width="12.42578125" style="4" customWidth="1"/>
    <col min="8457" max="8706" width="9.140625" style="4"/>
    <col min="8707" max="8707" width="5.28515625" style="4" customWidth="1"/>
    <col min="8708" max="8708" width="13.5703125" style="4" customWidth="1"/>
    <col min="8709" max="8709" width="35.28515625" style="4" customWidth="1"/>
    <col min="8710" max="8710" width="19.7109375" style="4" customWidth="1"/>
    <col min="8711" max="8711" width="16.85546875" style="4" customWidth="1"/>
    <col min="8712" max="8712" width="12.42578125" style="4" customWidth="1"/>
    <col min="8713" max="8962" width="9.140625" style="4"/>
    <col min="8963" max="8963" width="5.28515625" style="4" customWidth="1"/>
    <col min="8964" max="8964" width="13.5703125" style="4" customWidth="1"/>
    <col min="8965" max="8965" width="35.28515625" style="4" customWidth="1"/>
    <col min="8966" max="8966" width="19.7109375" style="4" customWidth="1"/>
    <col min="8967" max="8967" width="16.85546875" style="4" customWidth="1"/>
    <col min="8968" max="8968" width="12.42578125" style="4" customWidth="1"/>
    <col min="8969" max="9218" width="9.140625" style="4"/>
    <col min="9219" max="9219" width="5.28515625" style="4" customWidth="1"/>
    <col min="9220" max="9220" width="13.5703125" style="4" customWidth="1"/>
    <col min="9221" max="9221" width="35.28515625" style="4" customWidth="1"/>
    <col min="9222" max="9222" width="19.7109375" style="4" customWidth="1"/>
    <col min="9223" max="9223" width="16.85546875" style="4" customWidth="1"/>
    <col min="9224" max="9224" width="12.42578125" style="4" customWidth="1"/>
    <col min="9225" max="9474" width="9.140625" style="4"/>
    <col min="9475" max="9475" width="5.28515625" style="4" customWidth="1"/>
    <col min="9476" max="9476" width="13.5703125" style="4" customWidth="1"/>
    <col min="9477" max="9477" width="35.28515625" style="4" customWidth="1"/>
    <col min="9478" max="9478" width="19.7109375" style="4" customWidth="1"/>
    <col min="9479" max="9479" width="16.85546875" style="4" customWidth="1"/>
    <col min="9480" max="9480" width="12.42578125" style="4" customWidth="1"/>
    <col min="9481" max="9730" width="9.140625" style="4"/>
    <col min="9731" max="9731" width="5.28515625" style="4" customWidth="1"/>
    <col min="9732" max="9732" width="13.5703125" style="4" customWidth="1"/>
    <col min="9733" max="9733" width="35.28515625" style="4" customWidth="1"/>
    <col min="9734" max="9734" width="19.7109375" style="4" customWidth="1"/>
    <col min="9735" max="9735" width="16.85546875" style="4" customWidth="1"/>
    <col min="9736" max="9736" width="12.42578125" style="4" customWidth="1"/>
    <col min="9737" max="9986" width="9.140625" style="4"/>
    <col min="9987" max="9987" width="5.28515625" style="4" customWidth="1"/>
    <col min="9988" max="9988" width="13.5703125" style="4" customWidth="1"/>
    <col min="9989" max="9989" width="35.28515625" style="4" customWidth="1"/>
    <col min="9990" max="9990" width="19.7109375" style="4" customWidth="1"/>
    <col min="9991" max="9991" width="16.85546875" style="4" customWidth="1"/>
    <col min="9992" max="9992" width="12.42578125" style="4" customWidth="1"/>
    <col min="9993" max="10242" width="9.140625" style="4"/>
    <col min="10243" max="10243" width="5.28515625" style="4" customWidth="1"/>
    <col min="10244" max="10244" width="13.5703125" style="4" customWidth="1"/>
    <col min="10245" max="10245" width="35.28515625" style="4" customWidth="1"/>
    <col min="10246" max="10246" width="19.7109375" style="4" customWidth="1"/>
    <col min="10247" max="10247" width="16.85546875" style="4" customWidth="1"/>
    <col min="10248" max="10248" width="12.42578125" style="4" customWidth="1"/>
    <col min="10249" max="10498" width="9.140625" style="4"/>
    <col min="10499" max="10499" width="5.28515625" style="4" customWidth="1"/>
    <col min="10500" max="10500" width="13.5703125" style="4" customWidth="1"/>
    <col min="10501" max="10501" width="35.28515625" style="4" customWidth="1"/>
    <col min="10502" max="10502" width="19.7109375" style="4" customWidth="1"/>
    <col min="10503" max="10503" width="16.85546875" style="4" customWidth="1"/>
    <col min="10504" max="10504" width="12.42578125" style="4" customWidth="1"/>
    <col min="10505" max="10754" width="9.140625" style="4"/>
    <col min="10755" max="10755" width="5.28515625" style="4" customWidth="1"/>
    <col min="10756" max="10756" width="13.5703125" style="4" customWidth="1"/>
    <col min="10757" max="10757" width="35.28515625" style="4" customWidth="1"/>
    <col min="10758" max="10758" width="19.7109375" style="4" customWidth="1"/>
    <col min="10759" max="10759" width="16.85546875" style="4" customWidth="1"/>
    <col min="10760" max="10760" width="12.42578125" style="4" customWidth="1"/>
    <col min="10761" max="11010" width="9.140625" style="4"/>
    <col min="11011" max="11011" width="5.28515625" style="4" customWidth="1"/>
    <col min="11012" max="11012" width="13.5703125" style="4" customWidth="1"/>
    <col min="11013" max="11013" width="35.28515625" style="4" customWidth="1"/>
    <col min="11014" max="11014" width="19.7109375" style="4" customWidth="1"/>
    <col min="11015" max="11015" width="16.85546875" style="4" customWidth="1"/>
    <col min="11016" max="11016" width="12.42578125" style="4" customWidth="1"/>
    <col min="11017" max="11266" width="9.140625" style="4"/>
    <col min="11267" max="11267" width="5.28515625" style="4" customWidth="1"/>
    <col min="11268" max="11268" width="13.5703125" style="4" customWidth="1"/>
    <col min="11269" max="11269" width="35.28515625" style="4" customWidth="1"/>
    <col min="11270" max="11270" width="19.7109375" style="4" customWidth="1"/>
    <col min="11271" max="11271" width="16.85546875" style="4" customWidth="1"/>
    <col min="11272" max="11272" width="12.42578125" style="4" customWidth="1"/>
    <col min="11273" max="11522" width="9.140625" style="4"/>
    <col min="11523" max="11523" width="5.28515625" style="4" customWidth="1"/>
    <col min="11524" max="11524" width="13.5703125" style="4" customWidth="1"/>
    <col min="11525" max="11525" width="35.28515625" style="4" customWidth="1"/>
    <col min="11526" max="11526" width="19.7109375" style="4" customWidth="1"/>
    <col min="11527" max="11527" width="16.85546875" style="4" customWidth="1"/>
    <col min="11528" max="11528" width="12.42578125" style="4" customWidth="1"/>
    <col min="11529" max="11778" width="9.140625" style="4"/>
    <col min="11779" max="11779" width="5.28515625" style="4" customWidth="1"/>
    <col min="11780" max="11780" width="13.5703125" style="4" customWidth="1"/>
    <col min="11781" max="11781" width="35.28515625" style="4" customWidth="1"/>
    <col min="11782" max="11782" width="19.7109375" style="4" customWidth="1"/>
    <col min="11783" max="11783" width="16.85546875" style="4" customWidth="1"/>
    <col min="11784" max="11784" width="12.42578125" style="4" customWidth="1"/>
    <col min="11785" max="12034" width="9.140625" style="4"/>
    <col min="12035" max="12035" width="5.28515625" style="4" customWidth="1"/>
    <col min="12036" max="12036" width="13.5703125" style="4" customWidth="1"/>
    <col min="12037" max="12037" width="35.28515625" style="4" customWidth="1"/>
    <col min="12038" max="12038" width="19.7109375" style="4" customWidth="1"/>
    <col min="12039" max="12039" width="16.85546875" style="4" customWidth="1"/>
    <col min="12040" max="12040" width="12.42578125" style="4" customWidth="1"/>
    <col min="12041" max="12290" width="9.140625" style="4"/>
    <col min="12291" max="12291" width="5.28515625" style="4" customWidth="1"/>
    <col min="12292" max="12292" width="13.5703125" style="4" customWidth="1"/>
    <col min="12293" max="12293" width="35.28515625" style="4" customWidth="1"/>
    <col min="12294" max="12294" width="19.7109375" style="4" customWidth="1"/>
    <col min="12295" max="12295" width="16.85546875" style="4" customWidth="1"/>
    <col min="12296" max="12296" width="12.42578125" style="4" customWidth="1"/>
    <col min="12297" max="12546" width="9.140625" style="4"/>
    <col min="12547" max="12547" width="5.28515625" style="4" customWidth="1"/>
    <col min="12548" max="12548" width="13.5703125" style="4" customWidth="1"/>
    <col min="12549" max="12549" width="35.28515625" style="4" customWidth="1"/>
    <col min="12550" max="12550" width="19.7109375" style="4" customWidth="1"/>
    <col min="12551" max="12551" width="16.85546875" style="4" customWidth="1"/>
    <col min="12552" max="12552" width="12.42578125" style="4" customWidth="1"/>
    <col min="12553" max="12802" width="9.140625" style="4"/>
    <col min="12803" max="12803" width="5.28515625" style="4" customWidth="1"/>
    <col min="12804" max="12804" width="13.5703125" style="4" customWidth="1"/>
    <col min="12805" max="12805" width="35.28515625" style="4" customWidth="1"/>
    <col min="12806" max="12806" width="19.7109375" style="4" customWidth="1"/>
    <col min="12807" max="12807" width="16.85546875" style="4" customWidth="1"/>
    <col min="12808" max="12808" width="12.42578125" style="4" customWidth="1"/>
    <col min="12809" max="13058" width="9.140625" style="4"/>
    <col min="13059" max="13059" width="5.28515625" style="4" customWidth="1"/>
    <col min="13060" max="13060" width="13.5703125" style="4" customWidth="1"/>
    <col min="13061" max="13061" width="35.28515625" style="4" customWidth="1"/>
    <col min="13062" max="13062" width="19.7109375" style="4" customWidth="1"/>
    <col min="13063" max="13063" width="16.85546875" style="4" customWidth="1"/>
    <col min="13064" max="13064" width="12.42578125" style="4" customWidth="1"/>
    <col min="13065" max="13314" width="9.140625" style="4"/>
    <col min="13315" max="13315" width="5.28515625" style="4" customWidth="1"/>
    <col min="13316" max="13316" width="13.5703125" style="4" customWidth="1"/>
    <col min="13317" max="13317" width="35.28515625" style="4" customWidth="1"/>
    <col min="13318" max="13318" width="19.7109375" style="4" customWidth="1"/>
    <col min="13319" max="13319" width="16.85546875" style="4" customWidth="1"/>
    <col min="13320" max="13320" width="12.42578125" style="4" customWidth="1"/>
    <col min="13321" max="13570" width="9.140625" style="4"/>
    <col min="13571" max="13571" width="5.28515625" style="4" customWidth="1"/>
    <col min="13572" max="13572" width="13.5703125" style="4" customWidth="1"/>
    <col min="13573" max="13573" width="35.28515625" style="4" customWidth="1"/>
    <col min="13574" max="13574" width="19.7109375" style="4" customWidth="1"/>
    <col min="13575" max="13575" width="16.85546875" style="4" customWidth="1"/>
    <col min="13576" max="13576" width="12.42578125" style="4" customWidth="1"/>
    <col min="13577" max="13826" width="9.140625" style="4"/>
    <col min="13827" max="13827" width="5.28515625" style="4" customWidth="1"/>
    <col min="13828" max="13828" width="13.5703125" style="4" customWidth="1"/>
    <col min="13829" max="13829" width="35.28515625" style="4" customWidth="1"/>
    <col min="13830" max="13830" width="19.7109375" style="4" customWidth="1"/>
    <col min="13831" max="13831" width="16.85546875" style="4" customWidth="1"/>
    <col min="13832" max="13832" width="12.42578125" style="4" customWidth="1"/>
    <col min="13833" max="14082" width="9.140625" style="4"/>
    <col min="14083" max="14083" width="5.28515625" style="4" customWidth="1"/>
    <col min="14084" max="14084" width="13.5703125" style="4" customWidth="1"/>
    <col min="14085" max="14085" width="35.28515625" style="4" customWidth="1"/>
    <col min="14086" max="14086" width="19.7109375" style="4" customWidth="1"/>
    <col min="14087" max="14087" width="16.85546875" style="4" customWidth="1"/>
    <col min="14088" max="14088" width="12.42578125" style="4" customWidth="1"/>
    <col min="14089" max="14338" width="9.140625" style="4"/>
    <col min="14339" max="14339" width="5.28515625" style="4" customWidth="1"/>
    <col min="14340" max="14340" width="13.5703125" style="4" customWidth="1"/>
    <col min="14341" max="14341" width="35.28515625" style="4" customWidth="1"/>
    <col min="14342" max="14342" width="19.7109375" style="4" customWidth="1"/>
    <col min="14343" max="14343" width="16.85546875" style="4" customWidth="1"/>
    <col min="14344" max="14344" width="12.42578125" style="4" customWidth="1"/>
    <col min="14345" max="14594" width="9.140625" style="4"/>
    <col min="14595" max="14595" width="5.28515625" style="4" customWidth="1"/>
    <col min="14596" max="14596" width="13.5703125" style="4" customWidth="1"/>
    <col min="14597" max="14597" width="35.28515625" style="4" customWidth="1"/>
    <col min="14598" max="14598" width="19.7109375" style="4" customWidth="1"/>
    <col min="14599" max="14599" width="16.85546875" style="4" customWidth="1"/>
    <col min="14600" max="14600" width="12.42578125" style="4" customWidth="1"/>
    <col min="14601" max="14850" width="9.140625" style="4"/>
    <col min="14851" max="14851" width="5.28515625" style="4" customWidth="1"/>
    <col min="14852" max="14852" width="13.5703125" style="4" customWidth="1"/>
    <col min="14853" max="14853" width="35.28515625" style="4" customWidth="1"/>
    <col min="14854" max="14854" width="19.7109375" style="4" customWidth="1"/>
    <col min="14855" max="14855" width="16.85546875" style="4" customWidth="1"/>
    <col min="14856" max="14856" width="12.42578125" style="4" customWidth="1"/>
    <col min="14857" max="15106" width="9.140625" style="4"/>
    <col min="15107" max="15107" width="5.28515625" style="4" customWidth="1"/>
    <col min="15108" max="15108" width="13.5703125" style="4" customWidth="1"/>
    <col min="15109" max="15109" width="35.28515625" style="4" customWidth="1"/>
    <col min="15110" max="15110" width="19.7109375" style="4" customWidth="1"/>
    <col min="15111" max="15111" width="16.85546875" style="4" customWidth="1"/>
    <col min="15112" max="15112" width="12.42578125" style="4" customWidth="1"/>
    <col min="15113" max="15362" width="9.140625" style="4"/>
    <col min="15363" max="15363" width="5.28515625" style="4" customWidth="1"/>
    <col min="15364" max="15364" width="13.5703125" style="4" customWidth="1"/>
    <col min="15365" max="15365" width="35.28515625" style="4" customWidth="1"/>
    <col min="15366" max="15366" width="19.7109375" style="4" customWidth="1"/>
    <col min="15367" max="15367" width="16.85546875" style="4" customWidth="1"/>
    <col min="15368" max="15368" width="12.42578125" style="4" customWidth="1"/>
    <col min="15369" max="15618" width="9.140625" style="4"/>
    <col min="15619" max="15619" width="5.28515625" style="4" customWidth="1"/>
    <col min="15620" max="15620" width="13.5703125" style="4" customWidth="1"/>
    <col min="15621" max="15621" width="35.28515625" style="4" customWidth="1"/>
    <col min="15622" max="15622" width="19.7109375" style="4" customWidth="1"/>
    <col min="15623" max="15623" width="16.85546875" style="4" customWidth="1"/>
    <col min="15624" max="15624" width="12.42578125" style="4" customWidth="1"/>
    <col min="15625" max="15874" width="9.140625" style="4"/>
    <col min="15875" max="15875" width="5.28515625" style="4" customWidth="1"/>
    <col min="15876" max="15876" width="13.5703125" style="4" customWidth="1"/>
    <col min="15877" max="15877" width="35.28515625" style="4" customWidth="1"/>
    <col min="15878" max="15878" width="19.7109375" style="4" customWidth="1"/>
    <col min="15879" max="15879" width="16.85546875" style="4" customWidth="1"/>
    <col min="15880" max="15880" width="12.42578125" style="4" customWidth="1"/>
    <col min="15881" max="16130" width="9.140625" style="4"/>
    <col min="16131" max="16131" width="5.28515625" style="4" customWidth="1"/>
    <col min="16132" max="16132" width="13.5703125" style="4" customWidth="1"/>
    <col min="16133" max="16133" width="35.28515625" style="4" customWidth="1"/>
    <col min="16134" max="16134" width="19.7109375" style="4" customWidth="1"/>
    <col min="16135" max="16135" width="16.85546875" style="4" customWidth="1"/>
    <col min="16136" max="16136" width="12.42578125" style="4" customWidth="1"/>
    <col min="16137" max="16383" width="9.140625" style="4"/>
  </cols>
  <sheetData>
    <row r="1" spans="1:14">
      <c r="A1" s="39" t="s">
        <v>65</v>
      </c>
      <c r="B1" s="39"/>
      <c r="C1" s="39"/>
      <c r="D1" s="39"/>
      <c r="E1" s="39"/>
      <c r="F1" s="39"/>
      <c r="G1" s="39"/>
      <c r="H1" s="39"/>
      <c r="I1" s="39"/>
      <c r="J1" s="39"/>
      <c r="K1" s="39"/>
      <c r="L1" s="39"/>
      <c r="M1" s="39"/>
      <c r="N1" s="39"/>
    </row>
    <row r="2" spans="1:14" ht="12.75" customHeight="1">
      <c r="D2" s="4"/>
      <c r="E2" s="4"/>
      <c r="F2" s="4"/>
      <c r="I2" s="4"/>
      <c r="J2" s="4"/>
    </row>
    <row r="3" spans="1:14" s="2" customFormat="1" ht="37.5" customHeight="1">
      <c r="A3" s="8" t="s">
        <v>1</v>
      </c>
      <c r="B3" s="8" t="s">
        <v>2</v>
      </c>
      <c r="C3" s="8" t="s">
        <v>3</v>
      </c>
      <c r="D3" s="8" t="s">
        <v>4</v>
      </c>
      <c r="E3" s="8" t="s">
        <v>5</v>
      </c>
      <c r="F3" s="8" t="s">
        <v>6</v>
      </c>
      <c r="G3" s="8" t="s">
        <v>66</v>
      </c>
      <c r="H3" s="8" t="s">
        <v>67</v>
      </c>
      <c r="I3" s="8" t="s">
        <v>68</v>
      </c>
      <c r="J3" s="8" t="s">
        <v>69</v>
      </c>
      <c r="K3" s="8" t="s">
        <v>70</v>
      </c>
      <c r="L3" s="8" t="s">
        <v>8</v>
      </c>
      <c r="M3" s="8" t="s">
        <v>9</v>
      </c>
      <c r="N3" s="8" t="s">
        <v>10</v>
      </c>
    </row>
    <row r="4" spans="1:14">
      <c r="A4" s="9"/>
      <c r="B4" s="10"/>
      <c r="C4" s="11"/>
      <c r="D4" s="12"/>
      <c r="E4" s="13"/>
      <c r="F4" s="13"/>
      <c r="G4" s="13"/>
      <c r="H4" s="13"/>
      <c r="I4" s="24"/>
      <c r="J4" s="24"/>
      <c r="K4" s="13"/>
      <c r="L4" s="13"/>
      <c r="M4" s="10"/>
      <c r="N4" s="10"/>
    </row>
    <row r="5" spans="1:14" ht="25.5" customHeight="1">
      <c r="A5" s="38" t="s">
        <v>11</v>
      </c>
      <c r="B5" s="15" t="s">
        <v>12</v>
      </c>
      <c r="C5" s="16"/>
      <c r="D5" s="15" t="s">
        <v>13</v>
      </c>
      <c r="E5" s="17">
        <v>14888040000</v>
      </c>
      <c r="F5" s="17">
        <v>3277760861</v>
      </c>
      <c r="G5" s="17">
        <v>1070741848</v>
      </c>
      <c r="H5" s="17">
        <f>F5-G5</f>
        <v>2207019013</v>
      </c>
      <c r="I5" s="17"/>
      <c r="J5" s="17"/>
      <c r="K5" s="17"/>
      <c r="L5" s="25">
        <f>K5/E5</f>
        <v>0</v>
      </c>
      <c r="M5" s="25">
        <f>K5/F5</f>
        <v>0</v>
      </c>
      <c r="N5" s="26"/>
    </row>
    <row r="6" spans="1:14" ht="30">
      <c r="A6" s="38" t="s">
        <v>15</v>
      </c>
      <c r="B6" s="15" t="s">
        <v>16</v>
      </c>
      <c r="C6" s="16">
        <v>862</v>
      </c>
      <c r="D6" s="15" t="s">
        <v>17</v>
      </c>
      <c r="E6" s="17">
        <v>1065636039</v>
      </c>
      <c r="F6" s="18">
        <v>278350111</v>
      </c>
      <c r="G6" s="17">
        <v>115189535</v>
      </c>
      <c r="H6" s="17">
        <f t="shared" ref="H6:H19" si="0">F6-G6</f>
        <v>163160576</v>
      </c>
      <c r="I6" s="17">
        <v>12394243</v>
      </c>
      <c r="J6" s="17">
        <f>H6-I6</f>
        <v>150766333</v>
      </c>
      <c r="K6" s="17"/>
      <c r="L6" s="25">
        <f t="shared" ref="L6:L19" si="1">K6/E6</f>
        <v>0</v>
      </c>
      <c r="M6" s="25">
        <f t="shared" ref="M6:M19" si="2">K6/F6</f>
        <v>0</v>
      </c>
      <c r="N6" s="27"/>
    </row>
    <row r="7" spans="1:14" ht="30">
      <c r="A7" s="38" t="s">
        <v>20</v>
      </c>
      <c r="B7" s="15" t="s">
        <v>21</v>
      </c>
      <c r="C7" s="16">
        <v>859</v>
      </c>
      <c r="D7" s="15" t="s">
        <v>22</v>
      </c>
      <c r="E7" s="17">
        <v>507459431</v>
      </c>
      <c r="F7" s="18">
        <v>96038298</v>
      </c>
      <c r="G7" s="17">
        <v>44942163</v>
      </c>
      <c r="H7" s="17">
        <f t="shared" si="0"/>
        <v>51096135</v>
      </c>
      <c r="I7" s="17">
        <v>17176172</v>
      </c>
      <c r="J7" s="17">
        <f t="shared" ref="J7:J18" si="3">H7-I7</f>
        <v>33919963</v>
      </c>
      <c r="K7" s="17"/>
      <c r="L7" s="25">
        <f t="shared" si="1"/>
        <v>0</v>
      </c>
      <c r="M7" s="25">
        <f t="shared" si="2"/>
        <v>0</v>
      </c>
      <c r="N7" s="27"/>
    </row>
    <row r="8" spans="1:14" ht="45">
      <c r="A8" s="38" t="s">
        <v>24</v>
      </c>
      <c r="B8" s="15" t="s">
        <v>25</v>
      </c>
      <c r="C8" s="16">
        <v>266</v>
      </c>
      <c r="D8" s="15" t="s">
        <v>26</v>
      </c>
      <c r="E8" s="17">
        <v>289558894</v>
      </c>
      <c r="F8" s="18">
        <v>81342400</v>
      </c>
      <c r="G8" s="17">
        <v>40192529</v>
      </c>
      <c r="H8" s="17">
        <f t="shared" si="0"/>
        <v>41149871</v>
      </c>
      <c r="I8" s="17">
        <v>24043174</v>
      </c>
      <c r="J8" s="17">
        <f t="shared" si="3"/>
        <v>17106697</v>
      </c>
      <c r="K8" s="17"/>
      <c r="L8" s="25">
        <f t="shared" si="1"/>
        <v>0</v>
      </c>
      <c r="M8" s="25">
        <f t="shared" si="2"/>
        <v>0</v>
      </c>
      <c r="N8" s="27"/>
    </row>
    <row r="9" spans="1:14" ht="28.5" customHeight="1">
      <c r="A9" s="38" t="s">
        <v>28</v>
      </c>
      <c r="B9" s="15" t="s">
        <v>29</v>
      </c>
      <c r="C9" s="16">
        <v>267</v>
      </c>
      <c r="D9" s="15" t="s">
        <v>30</v>
      </c>
      <c r="E9" s="17">
        <v>1662556605</v>
      </c>
      <c r="F9" s="18">
        <v>68477100</v>
      </c>
      <c r="G9" s="17">
        <v>30600000</v>
      </c>
      <c r="H9" s="17">
        <f t="shared" si="0"/>
        <v>37877100</v>
      </c>
      <c r="I9" s="17">
        <v>15900000</v>
      </c>
      <c r="J9" s="17">
        <f t="shared" si="3"/>
        <v>21977100</v>
      </c>
      <c r="K9" s="17"/>
      <c r="L9" s="25">
        <f t="shared" si="1"/>
        <v>0</v>
      </c>
      <c r="M9" s="25">
        <f t="shared" si="2"/>
        <v>0</v>
      </c>
      <c r="N9" s="27"/>
    </row>
    <row r="10" spans="1:14" ht="26.25" customHeight="1">
      <c r="A10" s="38" t="s">
        <v>32</v>
      </c>
      <c r="B10" s="15" t="s">
        <v>33</v>
      </c>
      <c r="C10" s="16">
        <v>268</v>
      </c>
      <c r="D10" s="15" t="s">
        <v>34</v>
      </c>
      <c r="E10" s="17">
        <v>403272327</v>
      </c>
      <c r="F10" s="18">
        <v>86026717</v>
      </c>
      <c r="G10" s="17">
        <v>45098864</v>
      </c>
      <c r="H10" s="17">
        <f t="shared" si="0"/>
        <v>40927853</v>
      </c>
      <c r="I10" s="17">
        <v>16195336</v>
      </c>
      <c r="J10" s="17">
        <f t="shared" si="3"/>
        <v>24732517</v>
      </c>
      <c r="K10" s="17"/>
      <c r="L10" s="25">
        <f t="shared" si="1"/>
        <v>0</v>
      </c>
      <c r="M10" s="25">
        <f t="shared" si="2"/>
        <v>0</v>
      </c>
      <c r="N10" s="27"/>
    </row>
    <row r="11" spans="1:14" ht="26.25" customHeight="1">
      <c r="A11" s="38" t="s">
        <v>35</v>
      </c>
      <c r="B11" s="15" t="s">
        <v>36</v>
      </c>
      <c r="C11" s="16">
        <v>263</v>
      </c>
      <c r="D11" s="15" t="s">
        <v>37</v>
      </c>
      <c r="E11" s="17">
        <v>587213519</v>
      </c>
      <c r="F11" s="18">
        <v>127792437</v>
      </c>
      <c r="G11" s="17">
        <v>65801496</v>
      </c>
      <c r="H11" s="17">
        <f t="shared" si="0"/>
        <v>61990941</v>
      </c>
      <c r="I11" s="17">
        <v>38812518</v>
      </c>
      <c r="J11" s="17">
        <f t="shared" si="3"/>
        <v>23178423</v>
      </c>
      <c r="K11" s="17"/>
      <c r="L11" s="25">
        <f t="shared" si="1"/>
        <v>0</v>
      </c>
      <c r="M11" s="25">
        <f t="shared" si="2"/>
        <v>0</v>
      </c>
      <c r="N11" s="27"/>
    </row>
    <row r="12" spans="1:14" ht="26.25" customHeight="1">
      <c r="A12" s="38" t="s">
        <v>39</v>
      </c>
      <c r="B12" s="15" t="s">
        <v>40</v>
      </c>
      <c r="C12" s="16">
        <v>264</v>
      </c>
      <c r="D12" s="15" t="s">
        <v>41</v>
      </c>
      <c r="E12" s="17">
        <v>594228095</v>
      </c>
      <c r="F12" s="18">
        <v>124297086</v>
      </c>
      <c r="G12" s="17">
        <v>54887252</v>
      </c>
      <c r="H12" s="17">
        <f t="shared" si="0"/>
        <v>69409834</v>
      </c>
      <c r="I12" s="17">
        <v>43358014</v>
      </c>
      <c r="J12" s="17">
        <f t="shared" si="3"/>
        <v>26051820</v>
      </c>
      <c r="K12" s="17"/>
      <c r="L12" s="25">
        <f t="shared" si="1"/>
        <v>0</v>
      </c>
      <c r="M12" s="25">
        <f t="shared" si="2"/>
        <v>0</v>
      </c>
      <c r="N12" s="27"/>
    </row>
    <row r="13" spans="1:14" ht="26.25" customHeight="1">
      <c r="A13" s="38" t="s">
        <v>42</v>
      </c>
      <c r="B13" s="15" t="s">
        <v>43</v>
      </c>
      <c r="C13" s="16">
        <v>265</v>
      </c>
      <c r="D13" s="15" t="s">
        <v>44</v>
      </c>
      <c r="E13" s="17">
        <v>501648476</v>
      </c>
      <c r="F13" s="18">
        <v>239492619</v>
      </c>
      <c r="G13" s="17">
        <v>163400000</v>
      </c>
      <c r="H13" s="17">
        <f t="shared" si="0"/>
        <v>76092619</v>
      </c>
      <c r="I13" s="17">
        <v>20400000</v>
      </c>
      <c r="J13" s="17">
        <f t="shared" si="3"/>
        <v>55692619</v>
      </c>
      <c r="K13" s="17"/>
      <c r="L13" s="25">
        <f t="shared" si="1"/>
        <v>0</v>
      </c>
      <c r="M13" s="25">
        <f t="shared" si="2"/>
        <v>0</v>
      </c>
      <c r="N13" s="27"/>
    </row>
    <row r="14" spans="1:14" ht="30">
      <c r="A14" s="38" t="s">
        <v>46</v>
      </c>
      <c r="B14" s="15" t="s">
        <v>47</v>
      </c>
      <c r="C14" s="16">
        <v>763</v>
      </c>
      <c r="D14" s="15" t="s">
        <v>48</v>
      </c>
      <c r="E14" s="17">
        <v>630976088</v>
      </c>
      <c r="F14" s="18">
        <v>132117269</v>
      </c>
      <c r="G14" s="17">
        <v>60206635</v>
      </c>
      <c r="H14" s="17">
        <f t="shared" si="0"/>
        <v>71910634</v>
      </c>
      <c r="I14" s="17">
        <v>22768137</v>
      </c>
      <c r="J14" s="17">
        <f t="shared" si="3"/>
        <v>49142497</v>
      </c>
      <c r="K14" s="17"/>
      <c r="L14" s="25">
        <f t="shared" si="1"/>
        <v>0</v>
      </c>
      <c r="M14" s="25">
        <f t="shared" si="2"/>
        <v>0</v>
      </c>
      <c r="N14" s="27"/>
    </row>
    <row r="15" spans="1:14" ht="30">
      <c r="A15" s="38" t="s">
        <v>50</v>
      </c>
      <c r="B15" s="15" t="s">
        <v>51</v>
      </c>
      <c r="C15" s="16">
        <v>3528</v>
      </c>
      <c r="D15" s="15" t="s">
        <v>52</v>
      </c>
      <c r="E15" s="17">
        <v>904664000</v>
      </c>
      <c r="F15" s="18">
        <v>45838000</v>
      </c>
      <c r="G15" s="17">
        <v>26200000</v>
      </c>
      <c r="H15" s="17">
        <f t="shared" si="0"/>
        <v>19638000</v>
      </c>
      <c r="I15" s="17">
        <v>18138000</v>
      </c>
      <c r="J15" s="17">
        <f t="shared" si="3"/>
        <v>1500000</v>
      </c>
      <c r="K15" s="17"/>
      <c r="L15" s="25">
        <f t="shared" si="1"/>
        <v>0</v>
      </c>
      <c r="M15" s="25">
        <f t="shared" si="2"/>
        <v>0</v>
      </c>
      <c r="N15" s="27"/>
    </row>
    <row r="16" spans="1:14" ht="150" customHeight="1">
      <c r="A16" s="38" t="s">
        <v>53</v>
      </c>
      <c r="B16" s="15" t="s">
        <v>54</v>
      </c>
      <c r="C16" s="16">
        <v>757</v>
      </c>
      <c r="D16" s="15" t="s">
        <v>55</v>
      </c>
      <c r="E16" s="17">
        <v>900710051</v>
      </c>
      <c r="F16" s="18">
        <v>217013788</v>
      </c>
      <c r="G16" s="17">
        <v>86760960</v>
      </c>
      <c r="H16" s="17">
        <f t="shared" si="0"/>
        <v>130252828</v>
      </c>
      <c r="I16" s="17">
        <f>22451224+42000000</f>
        <v>64451224</v>
      </c>
      <c r="J16" s="17">
        <f t="shared" si="3"/>
        <v>65801604</v>
      </c>
      <c r="K16" s="17"/>
      <c r="L16" s="25">
        <f t="shared" si="1"/>
        <v>0</v>
      </c>
      <c r="M16" s="25">
        <f t="shared" si="2"/>
        <v>0</v>
      </c>
      <c r="N16" s="27"/>
    </row>
    <row r="17" spans="1:15" ht="105">
      <c r="A17" s="38" t="s">
        <v>57</v>
      </c>
      <c r="B17" s="15" t="s">
        <v>58</v>
      </c>
      <c r="C17" s="16">
        <v>795</v>
      </c>
      <c r="D17" s="15" t="s">
        <v>59</v>
      </c>
      <c r="E17" s="17">
        <v>1765363693</v>
      </c>
      <c r="F17" s="18">
        <v>305560079</v>
      </c>
      <c r="G17" s="17">
        <v>74784454</v>
      </c>
      <c r="H17" s="17">
        <f t="shared" si="0"/>
        <v>230775625</v>
      </c>
      <c r="I17" s="17">
        <f>22107461+118900000</f>
        <v>141007461</v>
      </c>
      <c r="J17" s="17">
        <f t="shared" si="3"/>
        <v>89768164</v>
      </c>
      <c r="K17" s="17"/>
      <c r="L17" s="25">
        <f t="shared" si="1"/>
        <v>0</v>
      </c>
      <c r="M17" s="25">
        <f t="shared" si="2"/>
        <v>0</v>
      </c>
      <c r="N17" s="26"/>
      <c r="O17" s="28"/>
    </row>
    <row r="18" spans="1:15" ht="75">
      <c r="A18" s="38" t="s">
        <v>60</v>
      </c>
      <c r="B18" s="15" t="s">
        <v>61</v>
      </c>
      <c r="C18" s="16">
        <v>791</v>
      </c>
      <c r="D18" s="15" t="s">
        <v>62</v>
      </c>
      <c r="E18" s="17">
        <v>4964099731</v>
      </c>
      <c r="F18" s="18">
        <v>741875954</v>
      </c>
      <c r="G18" s="17">
        <v>34200000</v>
      </c>
      <c r="H18" s="17">
        <f t="shared" si="0"/>
        <v>707675954</v>
      </c>
      <c r="I18" s="17">
        <f>51439704+77400000</f>
        <v>128839704</v>
      </c>
      <c r="J18" s="17">
        <f t="shared" si="3"/>
        <v>578836250</v>
      </c>
      <c r="K18" s="17"/>
      <c r="L18" s="25">
        <f t="shared" si="1"/>
        <v>0</v>
      </c>
      <c r="M18" s="25">
        <f t="shared" si="2"/>
        <v>0</v>
      </c>
      <c r="N18" s="26"/>
    </row>
    <row r="19" spans="1:15" s="3" customFormat="1">
      <c r="A19" s="19"/>
      <c r="B19" s="19"/>
      <c r="C19" s="20"/>
      <c r="D19" s="21" t="s">
        <v>64</v>
      </c>
      <c r="E19" s="22">
        <f>SUM(E5:E18)</f>
        <v>29665426949</v>
      </c>
      <c r="F19" s="22">
        <f>SUM(F5:F18)</f>
        <v>5821982719</v>
      </c>
      <c r="G19" s="22">
        <f>SUM(G5:G18)</f>
        <v>1913005736</v>
      </c>
      <c r="H19" s="23">
        <f t="shared" si="0"/>
        <v>3908976983</v>
      </c>
      <c r="I19" s="29">
        <f>SUM(I5:I18)</f>
        <v>563483983</v>
      </c>
      <c r="J19" s="29">
        <f>SUM(J5:J18)</f>
        <v>1138473987</v>
      </c>
      <c r="K19" s="22"/>
      <c r="L19" s="25">
        <f t="shared" si="1"/>
        <v>0</v>
      </c>
      <c r="M19" s="25">
        <f t="shared" si="2"/>
        <v>0</v>
      </c>
      <c r="N19" s="9"/>
    </row>
  </sheetData>
  <mergeCells count="1">
    <mergeCell ref="A1:N1"/>
  </mergeCells>
  <pageMargins left="0" right="0" top="0.34" bottom="0.3" header="0.17" footer="0.17"/>
  <pageSetup paperSize="257" scale="95" orientation="landscape"/>
  <headerFooter alignWithMargins="0"/>
</worksheet>
</file>

<file path=xl/worksheets/sheet3.xml><?xml version="1.0" encoding="utf-8"?>
<worksheet xmlns="http://schemas.openxmlformats.org/spreadsheetml/2006/main" xmlns:r="http://schemas.openxmlformats.org/officeDocument/2006/relationships">
  <dimension ref="A1:C3"/>
  <sheetViews>
    <sheetView workbookViewId="0">
      <selection activeCell="D13" sqref="D13"/>
    </sheetView>
  </sheetViews>
  <sheetFormatPr defaultColWidth="9" defaultRowHeight="15"/>
  <cols>
    <col min="2" max="2" width="36.5703125" customWidth="1"/>
    <col min="3" max="3" width="12.5703125" style="1" customWidth="1"/>
  </cols>
  <sheetData>
    <row r="1" spans="1:3">
      <c r="B1" t="s">
        <v>71</v>
      </c>
    </row>
    <row r="2" spans="1:3">
      <c r="A2">
        <v>1</v>
      </c>
      <c r="B2" t="s">
        <v>72</v>
      </c>
      <c r="C2" s="1">
        <v>1133000</v>
      </c>
    </row>
    <row r="3" spans="1:3">
      <c r="A3">
        <v>2</v>
      </c>
      <c r="B3" t="s">
        <v>73</v>
      </c>
      <c r="C3" s="1">
        <v>470112500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election activeCell="F34" sqref="F34"/>
    </sheetView>
  </sheetViews>
  <sheetFormatPr defaultColWidth="9" defaultRowHeight="15"/>
  <cols>
    <col min="1" max="1" width="32" style="1" customWidth="1"/>
    <col min="2" max="2" width="10.5703125" style="1" customWidth="1"/>
    <col min="3" max="8" width="9.140625" style="1"/>
  </cols>
  <sheetData>
    <row r="1" spans="1:1">
      <c r="A1" s="1">
        <v>22654041</v>
      </c>
    </row>
    <row r="2" spans="1:1">
      <c r="A2" s="1">
        <v>1093865</v>
      </c>
    </row>
    <row r="3" spans="1:1">
      <c r="A3" s="1">
        <f>A1-A2</f>
        <v>21560176</v>
      </c>
    </row>
    <row r="8" spans="1:1">
      <c r="A8" s="1">
        <v>9162042</v>
      </c>
    </row>
    <row r="9" spans="1:1">
      <c r="A9" s="1">
        <v>6029523</v>
      </c>
    </row>
    <row r="10" spans="1:1">
      <c r="A10" s="1">
        <v>0</v>
      </c>
    </row>
    <row r="11" spans="1:1">
      <c r="A11" s="1">
        <f>SUM(A8:A10)</f>
        <v>15191565</v>
      </c>
    </row>
    <row r="15" spans="1:1">
      <c r="A15" s="1">
        <v>15288000</v>
      </c>
    </row>
    <row r="16" spans="1:1">
      <c r="A16" s="1">
        <v>4298908</v>
      </c>
    </row>
    <row r="17" spans="1:2">
      <c r="A17" s="1">
        <f>SUM(A15:A16)</f>
        <v>19586908</v>
      </c>
    </row>
    <row r="21" spans="1:2">
      <c r="A21" s="1" t="s">
        <v>74</v>
      </c>
      <c r="B21" s="1">
        <v>-82500</v>
      </c>
    </row>
    <row r="22" spans="1:2">
      <c r="A22" s="1" t="s">
        <v>75</v>
      </c>
      <c r="B22" s="1">
        <v>500500</v>
      </c>
    </row>
    <row r="23" spans="1:2">
      <c r="A23" s="1" t="s">
        <v>76</v>
      </c>
      <c r="B23" s="1">
        <v>90000</v>
      </c>
    </row>
    <row r="24" spans="1:2">
      <c r="B24" s="1">
        <f>SUM(B21:B23)</f>
        <v>508000</v>
      </c>
    </row>
    <row r="26" spans="1:2">
      <c r="B26" s="1">
        <v>5000000</v>
      </c>
    </row>
    <row r="27" spans="1:2">
      <c r="B27" s="1">
        <v>4000000</v>
      </c>
    </row>
    <row r="28" spans="1:2">
      <c r="B28" s="1">
        <f>SUM(B26:B27)</f>
        <v>9000000</v>
      </c>
    </row>
    <row r="30" spans="1:2">
      <c r="A30" s="1" t="s">
        <v>77</v>
      </c>
      <c r="B30" s="1">
        <v>500000</v>
      </c>
    </row>
    <row r="31" spans="1:2">
      <c r="A31" s="1" t="s">
        <v>78</v>
      </c>
      <c r="B31" s="1">
        <v>1000000</v>
      </c>
    </row>
    <row r="32" spans="1:2">
      <c r="A32" s="1" t="s">
        <v>79</v>
      </c>
      <c r="B32" s="1">
        <v>100000</v>
      </c>
    </row>
    <row r="33" spans="1:2">
      <c r="A33" s="1" t="s">
        <v>80</v>
      </c>
      <c r="B33" s="1">
        <v>150000</v>
      </c>
    </row>
    <row r="34" spans="1:2">
      <c r="A34" s="1" t="s">
        <v>81</v>
      </c>
      <c r="B34" s="1">
        <v>100000</v>
      </c>
    </row>
    <row r="35" spans="1:2">
      <c r="A35" s="1" t="s">
        <v>82</v>
      </c>
      <c r="B35" s="1">
        <v>250000</v>
      </c>
    </row>
    <row r="36" spans="1:2">
      <c r="A36" s="1" t="s">
        <v>83</v>
      </c>
      <c r="B36" s="1">
        <v>300000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realisasi sd Feb</vt:lpstr>
      <vt:lpstr>realisasi sd Maret</vt: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PLKP145-10</dc:creator>
  <cp:lastModifiedBy>Pompy Bachtiar</cp:lastModifiedBy>
  <cp:lastPrinted>2022-03-02T05:17:00Z</cp:lastPrinted>
  <dcterms:created xsi:type="dcterms:W3CDTF">2022-03-02T00:52:00Z</dcterms:created>
  <dcterms:modified xsi:type="dcterms:W3CDTF">2022-03-25T11:05:18Z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42A75040D04E400D89FBFFBCE52F0822</vt:lpwstr>
  </property>
  <property fmtid="{D5CDD505-2E9C-101B-9397-08002B2CF9AE}" pid="3" name="KSOProductBuildVer">
    <vt:lpwstr>1057-11.2.0.11029</vt:lpwstr>
  </property>
</Properties>
</file>