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Stary_Laptop-Acer\Adrian-studia\Semestr_10_ISZ\master_thesis\Project\data\"/>
    </mc:Choice>
  </mc:AlternateContent>
  <xr:revisionPtr revIDLastSave="0" documentId="13_ncr:1_{381DE685-D303-41C1-B96E-6DC56CFEC617}" xr6:coauthVersionLast="47" xr6:coauthVersionMax="47" xr10:uidLastSave="{00000000-0000-0000-0000-000000000000}"/>
  <bookViews>
    <workbookView xWindow="-19155" yWindow="945" windowWidth="17280" windowHeight="8970" activeTab="1" xr2:uid="{00000000-000D-0000-FFFF-FFFF00000000}"/>
  </bookViews>
  <sheets>
    <sheet name="Tabelle" sheetId="3" r:id="rId1"/>
    <sheet name="Tabelle1" sheetId="1" r:id="rId2"/>
    <sheet name="Sheet1" sheetId="2" r:id="rId3"/>
  </sheets>
  <definedNames>
    <definedName name="_xlnm._FilterDatabase" localSheetId="0" hidden="1">Tabelle!$A$1:$J$366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zuzycie" name="zuzycie" connection="Connection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66" i="3" l="1"/>
  <c r="J365" i="3"/>
  <c r="J364" i="3"/>
  <c r="J363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34" i="3"/>
  <c r="J333" i="3"/>
  <c r="J332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6" i="3"/>
  <c r="J297" i="3"/>
  <c r="J298" i="3"/>
  <c r="J299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1" i="3"/>
  <c r="J172" i="3"/>
  <c r="J173" i="3"/>
  <c r="J174" i="3"/>
  <c r="J175" i="3"/>
  <c r="J176" i="3"/>
  <c r="J177" i="3"/>
  <c r="J178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G153" i="3"/>
  <c r="J152" i="3"/>
  <c r="G152" i="3"/>
  <c r="J151" i="3"/>
  <c r="G151" i="3"/>
  <c r="J150" i="3"/>
  <c r="G150" i="3"/>
  <c r="J149" i="3"/>
  <c r="G149" i="3"/>
  <c r="J148" i="3"/>
  <c r="G148" i="3"/>
  <c r="J147" i="3"/>
  <c r="G147" i="3"/>
  <c r="J146" i="3"/>
  <c r="G146" i="3"/>
  <c r="J145" i="3"/>
  <c r="G145" i="3"/>
  <c r="J144" i="3"/>
  <c r="G144" i="3"/>
  <c r="J143" i="3"/>
  <c r="G143" i="3"/>
  <c r="J142" i="3"/>
  <c r="G142" i="3"/>
  <c r="J141" i="3"/>
  <c r="G141" i="3"/>
  <c r="J140" i="3"/>
  <c r="G140" i="3"/>
  <c r="J139" i="3"/>
  <c r="G139" i="3"/>
  <c r="J138" i="3"/>
  <c r="G138" i="3"/>
  <c r="J137" i="3"/>
  <c r="G137" i="3"/>
  <c r="J136" i="3"/>
  <c r="G136" i="3"/>
  <c r="J135" i="3"/>
  <c r="J134" i="3"/>
  <c r="G134" i="3"/>
  <c r="J133" i="3"/>
  <c r="G133" i="3"/>
  <c r="J132" i="3"/>
  <c r="G132" i="3"/>
  <c r="J131" i="3"/>
  <c r="G131" i="3"/>
  <c r="J130" i="3"/>
  <c r="G130" i="3"/>
  <c r="J129" i="3"/>
  <c r="G129" i="3"/>
  <c r="J128" i="3"/>
  <c r="G128" i="3"/>
  <c r="J127" i="3"/>
  <c r="G127" i="3"/>
  <c r="J126" i="3"/>
  <c r="G126" i="3"/>
  <c r="J125" i="3"/>
  <c r="G125" i="3"/>
  <c r="J124" i="3"/>
  <c r="G124" i="3"/>
  <c r="J123" i="3"/>
  <c r="G123" i="3"/>
  <c r="J122" i="3"/>
  <c r="G122" i="3"/>
  <c r="J121" i="3"/>
  <c r="G121" i="3"/>
  <c r="J120" i="3"/>
  <c r="G120" i="3"/>
  <c r="J119" i="3"/>
  <c r="G119" i="3"/>
  <c r="J118" i="3"/>
  <c r="G118" i="3"/>
  <c r="J117" i="3"/>
  <c r="G117" i="3"/>
  <c r="J116" i="3"/>
  <c r="G116" i="3"/>
  <c r="J115" i="3"/>
  <c r="G115" i="3"/>
  <c r="J114" i="3"/>
  <c r="G114" i="3"/>
  <c r="J113" i="3"/>
  <c r="G113" i="3"/>
  <c r="J112" i="3"/>
  <c r="G112" i="3"/>
  <c r="J111" i="3"/>
  <c r="G111" i="3"/>
  <c r="J110" i="3"/>
  <c r="G110" i="3"/>
  <c r="J109" i="3"/>
  <c r="G109" i="3"/>
  <c r="J108" i="3"/>
  <c r="G108" i="3"/>
  <c r="J107" i="3"/>
  <c r="G107" i="3"/>
  <c r="J106" i="3"/>
  <c r="J105" i="3"/>
  <c r="G105" i="3"/>
  <c r="J104" i="3"/>
  <c r="G104" i="3"/>
  <c r="J103" i="3"/>
  <c r="G103" i="3"/>
  <c r="J102" i="3"/>
  <c r="G102" i="3"/>
  <c r="J101" i="3"/>
  <c r="G101" i="3"/>
  <c r="J100" i="3"/>
  <c r="G100" i="3"/>
  <c r="J99" i="3"/>
  <c r="G99" i="3"/>
  <c r="J98" i="3"/>
  <c r="G98" i="3"/>
  <c r="J97" i="3"/>
  <c r="G97" i="3"/>
  <c r="J96" i="3"/>
  <c r="G96" i="3"/>
  <c r="J95" i="3"/>
  <c r="J94" i="3"/>
  <c r="G94" i="3"/>
  <c r="J93" i="3"/>
  <c r="J92" i="3"/>
  <c r="G92" i="3"/>
  <c r="J91" i="3"/>
  <c r="G91" i="3"/>
  <c r="J90" i="3"/>
  <c r="G90" i="3"/>
  <c r="J89" i="3"/>
  <c r="J88" i="3"/>
  <c r="G88" i="3"/>
  <c r="J87" i="3"/>
  <c r="G87" i="3"/>
  <c r="J86" i="3"/>
  <c r="G86" i="3"/>
  <c r="J85" i="3"/>
  <c r="G85" i="3"/>
  <c r="J84" i="3"/>
  <c r="G84" i="3"/>
  <c r="J83" i="3"/>
  <c r="G83" i="3"/>
  <c r="J82" i="3"/>
  <c r="G82" i="3"/>
  <c r="J81" i="3"/>
  <c r="J80" i="3"/>
  <c r="G80" i="3"/>
  <c r="J79" i="3"/>
  <c r="G79" i="3"/>
  <c r="J78" i="3"/>
  <c r="G78" i="3"/>
  <c r="J77" i="3"/>
  <c r="J76" i="3"/>
  <c r="J75" i="3"/>
  <c r="G75" i="3"/>
  <c r="J74" i="3"/>
  <c r="G74" i="3"/>
  <c r="J73" i="3"/>
  <c r="G73" i="3"/>
  <c r="J72" i="3"/>
  <c r="G72" i="3"/>
  <c r="J71" i="3"/>
  <c r="J70" i="3"/>
  <c r="G70" i="3"/>
  <c r="J69" i="3"/>
  <c r="G69" i="3"/>
  <c r="J68" i="3"/>
  <c r="G68" i="3"/>
  <c r="J67" i="3"/>
  <c r="J66" i="3"/>
  <c r="G66" i="3"/>
  <c r="J65" i="3"/>
  <c r="J64" i="3"/>
  <c r="G64" i="3"/>
  <c r="J63" i="3"/>
  <c r="G63" i="3"/>
  <c r="J62" i="3"/>
  <c r="G62" i="3"/>
  <c r="J61" i="3"/>
  <c r="G61" i="3"/>
  <c r="J60" i="3"/>
  <c r="G60" i="3"/>
  <c r="J59" i="3"/>
  <c r="G59" i="3"/>
  <c r="J58" i="3"/>
  <c r="G58" i="3"/>
  <c r="J57" i="3"/>
  <c r="G57" i="3"/>
  <c r="J56" i="3"/>
  <c r="G56" i="3"/>
  <c r="J55" i="3"/>
  <c r="G55" i="3"/>
  <c r="J54" i="3"/>
  <c r="J53" i="3"/>
  <c r="G53" i="3"/>
  <c r="J52" i="3"/>
  <c r="J51" i="3"/>
  <c r="G51" i="3"/>
  <c r="J50" i="3"/>
  <c r="G50" i="3"/>
  <c r="J49" i="3"/>
  <c r="G49" i="3"/>
  <c r="J48" i="3"/>
  <c r="G48" i="3"/>
  <c r="J47" i="3"/>
  <c r="G47" i="3"/>
  <c r="J46" i="3"/>
  <c r="G46" i="3"/>
  <c r="J45" i="3"/>
  <c r="J44" i="3"/>
  <c r="G44" i="3"/>
  <c r="J43" i="3"/>
  <c r="G43" i="3"/>
  <c r="J42" i="3"/>
  <c r="G42" i="3"/>
  <c r="J41" i="3"/>
  <c r="G41" i="3"/>
  <c r="J40" i="3"/>
  <c r="G40" i="3"/>
  <c r="J39" i="3"/>
  <c r="J38" i="3"/>
  <c r="G38" i="3"/>
  <c r="J37" i="3"/>
  <c r="G37" i="3"/>
  <c r="J36" i="3"/>
  <c r="J35" i="3"/>
  <c r="G35" i="3"/>
  <c r="J34" i="3"/>
  <c r="G34" i="3"/>
  <c r="J33" i="3"/>
  <c r="G33" i="3"/>
  <c r="J32" i="3"/>
  <c r="G32" i="3"/>
  <c r="J31" i="3"/>
  <c r="G31" i="3"/>
  <c r="J30" i="3"/>
  <c r="J29" i="3"/>
  <c r="J28" i="3"/>
  <c r="J27" i="3"/>
  <c r="G27" i="3"/>
  <c r="J26" i="3"/>
  <c r="G26" i="3"/>
  <c r="J25" i="3"/>
  <c r="G25" i="3"/>
  <c r="J24" i="3"/>
  <c r="G24" i="3"/>
  <c r="J23" i="3"/>
  <c r="G23" i="3"/>
  <c r="J22" i="3"/>
  <c r="G22" i="3"/>
  <c r="J21" i="3"/>
  <c r="G21" i="3"/>
  <c r="J20" i="3"/>
  <c r="J19" i="3"/>
  <c r="J18" i="3"/>
  <c r="J17" i="3"/>
  <c r="J16" i="3"/>
  <c r="G16" i="3"/>
  <c r="J15" i="3"/>
  <c r="J14" i="3"/>
  <c r="G14" i="3"/>
  <c r="J13" i="3"/>
  <c r="G13" i="3"/>
  <c r="J12" i="3"/>
  <c r="G12" i="3"/>
  <c r="J11" i="3"/>
  <c r="G11" i="3"/>
  <c r="J10" i="3"/>
  <c r="G10" i="3"/>
  <c r="J9" i="3"/>
  <c r="G9" i="3"/>
  <c r="J8" i="3"/>
  <c r="G8" i="3"/>
  <c r="J7" i="3"/>
  <c r="J6" i="3"/>
  <c r="G6" i="3"/>
  <c r="J5" i="3"/>
  <c r="G5" i="3"/>
  <c r="J4" i="3"/>
  <c r="G4" i="3"/>
  <c r="J3" i="3"/>
  <c r="J2" i="3"/>
  <c r="B2" i="2"/>
  <c r="A2" i="2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5" i="1"/>
  <c r="G104" i="1"/>
  <c r="G103" i="1"/>
  <c r="G102" i="1"/>
  <c r="G101" i="1"/>
  <c r="G100" i="1"/>
  <c r="G99" i="1"/>
  <c r="G98" i="1"/>
  <c r="G97" i="1"/>
  <c r="G96" i="1"/>
  <c r="G94" i="1"/>
  <c r="G92" i="1"/>
  <c r="G91" i="1"/>
  <c r="G90" i="1"/>
  <c r="G88" i="1"/>
  <c r="G87" i="1"/>
  <c r="G86" i="1"/>
  <c r="G85" i="1"/>
  <c r="G84" i="1"/>
  <c r="G83" i="1"/>
  <c r="G82" i="1"/>
  <c r="G80" i="1"/>
  <c r="G79" i="1"/>
  <c r="G78" i="1"/>
  <c r="G75" i="1"/>
  <c r="G74" i="1"/>
  <c r="G73" i="1"/>
  <c r="G72" i="1"/>
  <c r="G70" i="1"/>
  <c r="G69" i="1"/>
  <c r="G68" i="1"/>
  <c r="G66" i="1"/>
  <c r="G64" i="1"/>
  <c r="G63" i="1"/>
  <c r="G62" i="1"/>
  <c r="G61" i="1"/>
  <c r="G60" i="1"/>
  <c r="G59" i="1"/>
  <c r="G58" i="1"/>
  <c r="G57" i="1"/>
  <c r="G56" i="1"/>
  <c r="G55" i="1"/>
  <c r="G53" i="1"/>
  <c r="G51" i="1"/>
  <c r="G50" i="1"/>
  <c r="G49" i="1"/>
  <c r="G48" i="1"/>
  <c r="G47" i="1"/>
  <c r="G46" i="1"/>
  <c r="G44" i="1"/>
  <c r="G43" i="1"/>
  <c r="G42" i="1"/>
  <c r="G41" i="1"/>
  <c r="G40" i="1"/>
  <c r="G38" i="1"/>
  <c r="G37" i="1"/>
  <c r="G35" i="1"/>
  <c r="G34" i="1"/>
  <c r="G33" i="1"/>
  <c r="G32" i="1"/>
  <c r="G31" i="1"/>
  <c r="G27" i="1"/>
  <c r="G26" i="1"/>
  <c r="G25" i="1"/>
  <c r="G24" i="1"/>
  <c r="G23" i="1"/>
  <c r="G22" i="1"/>
  <c r="G21" i="1"/>
  <c r="G16" i="1"/>
  <c r="G14" i="1"/>
  <c r="G13" i="1"/>
  <c r="G12" i="1"/>
  <c r="G11" i="1"/>
  <c r="G10" i="1"/>
  <c r="G9" i="1"/>
  <c r="G8" i="1"/>
  <c r="G6" i="1"/>
  <c r="G5" i="1"/>
  <c r="G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0FE01D-82CA-4BE0-A5F6-05E5369991E2}" name="Connection" type="104" refreshedVersion="0" background="1">
    <extLst>
      <ext xmlns:x15="http://schemas.microsoft.com/office/spreadsheetml/2010/11/main" uri="{DE250136-89BD-433C-8126-D09CA5730AF9}">
        <x15:connection id="zuzycie"/>
      </ext>
    </extLst>
  </connection>
  <connection id="2" xr16:uid="{FE8324C5-6FF5-4AE0-8145-511455E5D517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<sst xmlns="http://schemas.openxmlformats.org/spreadsheetml/2006/main" count="539" uniqueCount="36">
  <si>
    <t>produkcja (kWh)</t>
  </si>
  <si>
    <t>średnia temperatura (°C)</t>
  </si>
  <si>
    <t>średnie nasłonecznienie (W/m^2)</t>
  </si>
  <si>
    <t>średnie zachmurzenie (%)</t>
  </si>
  <si>
    <t>wschód słońca</t>
  </si>
  <si>
    <t>zachód słońca</t>
  </si>
  <si>
    <t>zużycie (kWh)</t>
  </si>
  <si>
    <t>długość dnia</t>
  </si>
  <si>
    <t>dzień tygodnia</t>
  </si>
  <si>
    <t>data</t>
  </si>
  <si>
    <t>poniedziałek</t>
  </si>
  <si>
    <t>wtorek</t>
  </si>
  <si>
    <t>środa</t>
  </si>
  <si>
    <t>czwartek</t>
  </si>
  <si>
    <t>piątek</t>
  </si>
  <si>
    <t>sobota</t>
  </si>
  <si>
    <t>niedziela</t>
  </si>
  <si>
    <t>sigma_1</t>
  </si>
  <si>
    <t>sigma_2</t>
  </si>
  <si>
    <t>date</t>
  </si>
  <si>
    <t>day of the week</t>
  </si>
  <si>
    <t>average temperature (°C)</t>
  </si>
  <si>
    <t>consumption (kWh)</t>
  </si>
  <si>
    <t>production (kWh)</t>
  </si>
  <si>
    <t>average insolation (W/m^2)</t>
  </si>
  <si>
    <t>average cloudiness (%)</t>
  </si>
  <si>
    <t>day length</t>
  </si>
  <si>
    <t>sunrise</t>
  </si>
  <si>
    <t>sunset</t>
  </si>
  <si>
    <t>Thursday</t>
  </si>
  <si>
    <t>Friday</t>
  </si>
  <si>
    <t>Saturday</t>
  </si>
  <si>
    <t>Sunday</t>
  </si>
  <si>
    <t>Monday</t>
  </si>
  <si>
    <t>Tuesday</t>
  </si>
  <si>
    <t>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</si>
</sst>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2" fontId="0" fillId="0" borderId="0" xfId="0" applyNumberFormat="1"/>
    <xf numFmtId="165" fontId="0" fillId="0" borderId="0" xfId="0" applyNumberFormat="1"/>
    <xf numFmtId="165" fontId="1" fillId="0" borderId="0" xfId="0" applyNumberFormat="1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DD059-1323-4105-9BCB-0A75008962E6}">
  <dimension ref="A1:J366"/>
  <sheetViews>
    <sheetView zoomScaleNormal="100" workbookViewId="0">
      <selection activeCell="F6" sqref="F6"/>
    </sheetView>
  </sheetViews>
  <sheetFormatPr defaultRowHeight="14.4" x14ac:dyDescent="0.3"/>
  <cols>
    <col min="1" max="1" width="10.109375" bestFit="1" customWidth="1"/>
    <col min="2" max="2" width="15.33203125" customWidth="1"/>
    <col min="3" max="3" width="15.109375" style="4" customWidth="1"/>
    <col min="4" max="4" width="16" style="4" customWidth="1"/>
    <col min="5" max="5" width="25.88671875" style="5" customWidth="1"/>
    <col min="6" max="6" width="32.44140625" style="4" customWidth="1"/>
    <col min="7" max="7" width="25.5546875" style="4" customWidth="1"/>
    <col min="8" max="8" width="15.33203125" style="2" customWidth="1"/>
    <col min="9" max="9" width="15.5546875" style="2" customWidth="1"/>
    <col min="10" max="10" width="11.6640625" style="4" customWidth="1"/>
  </cols>
  <sheetData>
    <row r="1" spans="1:10" x14ac:dyDescent="0.3">
      <c r="A1" s="3" t="s">
        <v>9</v>
      </c>
      <c r="B1" s="3" t="s">
        <v>8</v>
      </c>
      <c r="C1" s="3" t="s">
        <v>6</v>
      </c>
      <c r="D1" s="3" t="s">
        <v>0</v>
      </c>
      <c r="E1" s="6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7</v>
      </c>
    </row>
    <row r="2" spans="1:10" x14ac:dyDescent="0.3">
      <c r="A2" s="1">
        <v>44931</v>
      </c>
      <c r="B2" s="1" t="s">
        <v>13</v>
      </c>
      <c r="C2" s="4">
        <v>8.3000000000000007</v>
      </c>
      <c r="D2" s="4">
        <v>1.2</v>
      </c>
      <c r="E2" s="5">
        <v>6.3</v>
      </c>
      <c r="F2" s="4">
        <v>28.65</v>
      </c>
      <c r="G2" s="4">
        <v>100</v>
      </c>
      <c r="H2" s="2">
        <v>0.32083333333333336</v>
      </c>
      <c r="I2" s="2">
        <v>0.65277777777777779</v>
      </c>
      <c r="J2" s="4">
        <f>(I2-H2)*24</f>
        <v>7.9666666666666668</v>
      </c>
    </row>
    <row r="3" spans="1:10" x14ac:dyDescent="0.3">
      <c r="A3" s="1">
        <v>44932</v>
      </c>
      <c r="B3" s="1" t="s">
        <v>14</v>
      </c>
      <c r="C3" s="4">
        <v>9.1</v>
      </c>
      <c r="D3" s="4">
        <v>1.1000000000000001</v>
      </c>
      <c r="E3" s="5">
        <v>-0.3</v>
      </c>
      <c r="F3" s="4">
        <v>66.78</v>
      </c>
      <c r="G3" s="4">
        <v>100</v>
      </c>
      <c r="H3" s="2">
        <v>0.32013888888888892</v>
      </c>
      <c r="I3" s="2">
        <v>0.65347222222222223</v>
      </c>
      <c r="J3" s="4">
        <f t="shared" ref="J3:J66" si="0">(I3-H3)*24</f>
        <v>8</v>
      </c>
    </row>
    <row r="4" spans="1:10" x14ac:dyDescent="0.3">
      <c r="A4" s="1">
        <v>44933</v>
      </c>
      <c r="B4" s="1" t="s">
        <v>15</v>
      </c>
      <c r="C4" s="4">
        <v>16.100000000000001</v>
      </c>
      <c r="D4" s="4">
        <v>2.2000000000000002</v>
      </c>
      <c r="E4" s="5">
        <v>2.8</v>
      </c>
      <c r="F4" s="4">
        <v>110.11</v>
      </c>
      <c r="G4" s="4">
        <f>(92+96+100+97+94+91+83+76+69+76)/10</f>
        <v>87.4</v>
      </c>
      <c r="H4" s="2">
        <v>0.32013888888888892</v>
      </c>
      <c r="I4" s="2">
        <v>0.65416666666666667</v>
      </c>
      <c r="J4" s="4">
        <f t="shared" si="0"/>
        <v>8.0166666666666657</v>
      </c>
    </row>
    <row r="5" spans="1:10" x14ac:dyDescent="0.3">
      <c r="A5" s="1">
        <v>44934</v>
      </c>
      <c r="B5" s="1" t="s">
        <v>16</v>
      </c>
      <c r="C5" s="4">
        <v>13.7</v>
      </c>
      <c r="D5" s="4">
        <v>2.5</v>
      </c>
      <c r="E5" s="5">
        <v>1.1000000000000001</v>
      </c>
      <c r="F5" s="4">
        <v>88.56</v>
      </c>
      <c r="G5" s="4">
        <f>(50+47+45+44+43+42+41+40+39+49)/10</f>
        <v>44</v>
      </c>
      <c r="H5" s="2">
        <v>0.31944444444444448</v>
      </c>
      <c r="I5" s="2">
        <v>0.65555555555555556</v>
      </c>
      <c r="J5" s="4">
        <f t="shared" si="0"/>
        <v>8.0666666666666664</v>
      </c>
    </row>
    <row r="6" spans="1:10" x14ac:dyDescent="0.3">
      <c r="A6" s="1">
        <v>44935</v>
      </c>
      <c r="B6" s="1" t="s">
        <v>10</v>
      </c>
      <c r="C6" s="4">
        <v>8.5</v>
      </c>
      <c r="D6" s="4">
        <v>1.9</v>
      </c>
      <c r="E6" s="5">
        <v>5</v>
      </c>
      <c r="F6" s="4">
        <v>25.28</v>
      </c>
      <c r="G6" s="4">
        <f>(77+53+30+33+36+38+59+79+100+100)/10</f>
        <v>60.5</v>
      </c>
      <c r="H6" s="2">
        <v>0.31944444444444448</v>
      </c>
      <c r="I6" s="2">
        <v>0.65625</v>
      </c>
      <c r="J6" s="4">
        <f t="shared" si="0"/>
        <v>8.0833333333333321</v>
      </c>
    </row>
    <row r="7" spans="1:10" x14ac:dyDescent="0.3">
      <c r="A7" s="1">
        <v>44936</v>
      </c>
      <c r="B7" s="1" t="s">
        <v>11</v>
      </c>
      <c r="C7" s="4">
        <v>9.1</v>
      </c>
      <c r="D7" s="4">
        <v>0.7</v>
      </c>
      <c r="E7" s="5">
        <v>3.6</v>
      </c>
      <c r="F7" s="4">
        <v>15</v>
      </c>
      <c r="G7" s="4">
        <v>100</v>
      </c>
      <c r="H7" s="2">
        <v>0.31875000000000003</v>
      </c>
      <c r="I7" s="2">
        <v>0.65763888888888888</v>
      </c>
      <c r="J7" s="4">
        <f t="shared" si="0"/>
        <v>8.1333333333333329</v>
      </c>
    </row>
    <row r="8" spans="1:10" x14ac:dyDescent="0.3">
      <c r="A8" s="1">
        <v>44937</v>
      </c>
      <c r="B8" s="1" t="s">
        <v>12</v>
      </c>
      <c r="C8" s="4">
        <v>7.8</v>
      </c>
      <c r="D8" s="4">
        <v>1</v>
      </c>
      <c r="E8" s="5">
        <v>3</v>
      </c>
      <c r="F8" s="4">
        <v>75.61</v>
      </c>
      <c r="G8" s="4">
        <f>(100+100+100+96+91+87+91+96+100+100)/10</f>
        <v>96.1</v>
      </c>
      <c r="H8" s="2">
        <v>0.31875000000000003</v>
      </c>
      <c r="I8" s="2">
        <v>0.65833333333333333</v>
      </c>
      <c r="J8" s="4">
        <f t="shared" si="0"/>
        <v>8.1499999999999986</v>
      </c>
    </row>
    <row r="9" spans="1:10" x14ac:dyDescent="0.3">
      <c r="A9" s="1">
        <v>44938</v>
      </c>
      <c r="B9" s="1" t="s">
        <v>13</v>
      </c>
      <c r="C9" s="4">
        <v>7.9</v>
      </c>
      <c r="D9" s="4">
        <v>1.8</v>
      </c>
      <c r="E9" s="5">
        <v>3.9</v>
      </c>
      <c r="F9" s="4">
        <v>109.22</v>
      </c>
      <c r="G9" s="4">
        <f>AVERAGE(51,65,79,86,93,100,100,100,100,100)</f>
        <v>87.4</v>
      </c>
      <c r="H9" s="2">
        <v>0.31805555555555554</v>
      </c>
      <c r="I9" s="2">
        <v>0.65902777777777777</v>
      </c>
      <c r="J9" s="4">
        <f t="shared" si="0"/>
        <v>8.1833333333333336</v>
      </c>
    </row>
    <row r="10" spans="1:10" x14ac:dyDescent="0.3">
      <c r="A10" s="1">
        <v>44939</v>
      </c>
      <c r="B10" s="1" t="s">
        <v>14</v>
      </c>
      <c r="C10" s="4">
        <v>10.4</v>
      </c>
      <c r="D10" s="4">
        <v>2.4</v>
      </c>
      <c r="E10" s="5">
        <v>4.9000000000000004</v>
      </c>
      <c r="F10" s="4">
        <v>62.61</v>
      </c>
      <c r="G10" s="4">
        <f>AVERAGE(100,100,100,88,76,63,76,88,100,100)</f>
        <v>89.1</v>
      </c>
      <c r="H10" s="2">
        <v>0.31736111111111115</v>
      </c>
      <c r="I10" s="2">
        <v>0.66041666666666665</v>
      </c>
      <c r="J10" s="4">
        <f t="shared" si="0"/>
        <v>8.2333333333333325</v>
      </c>
    </row>
    <row r="11" spans="1:10" x14ac:dyDescent="0.3">
      <c r="A11" s="1">
        <v>44940</v>
      </c>
      <c r="B11" s="1" t="s">
        <v>15</v>
      </c>
      <c r="C11" s="4">
        <v>11.3</v>
      </c>
      <c r="D11" s="4">
        <v>3.3</v>
      </c>
      <c r="E11" s="5">
        <v>3.9</v>
      </c>
      <c r="F11" s="4">
        <v>80</v>
      </c>
      <c r="G11" s="4">
        <f>AVERAGE(81,66,51,68,84,100,100,100,100,79)</f>
        <v>82.9</v>
      </c>
      <c r="H11" s="2">
        <v>0.31666666666666665</v>
      </c>
      <c r="I11" s="2">
        <v>0.66111111111111109</v>
      </c>
      <c r="J11" s="4">
        <f t="shared" si="0"/>
        <v>8.2666666666666657</v>
      </c>
    </row>
    <row r="12" spans="1:10" x14ac:dyDescent="0.3">
      <c r="A12" s="1">
        <v>44941</v>
      </c>
      <c r="B12" s="1" t="s">
        <v>16</v>
      </c>
      <c r="C12" s="4">
        <v>14.1</v>
      </c>
      <c r="D12" s="4">
        <v>1.8</v>
      </c>
      <c r="E12" s="5">
        <v>3.9</v>
      </c>
      <c r="F12" s="4">
        <v>25.06</v>
      </c>
      <c r="G12" s="4">
        <f>AVERAGE(66,83,100,96,92,87,92,96,100,100)</f>
        <v>91.2</v>
      </c>
      <c r="H12" s="2">
        <v>0.31666666666666665</v>
      </c>
      <c r="I12" s="2">
        <v>0.66249999999999998</v>
      </c>
      <c r="J12" s="4">
        <f t="shared" si="0"/>
        <v>8.3000000000000007</v>
      </c>
    </row>
    <row r="13" spans="1:10" x14ac:dyDescent="0.3">
      <c r="A13" s="1">
        <v>44942</v>
      </c>
      <c r="B13" s="1" t="s">
        <v>10</v>
      </c>
      <c r="C13" s="4">
        <v>8.6999999999999993</v>
      </c>
      <c r="D13" s="4">
        <v>1.6</v>
      </c>
      <c r="E13" s="5">
        <v>2.7</v>
      </c>
      <c r="F13" s="4">
        <v>76.56</v>
      </c>
      <c r="G13" s="4">
        <f>AVERAGE(48,38,29,35,41,47,48,49,50,67)</f>
        <v>45.2</v>
      </c>
      <c r="H13" s="2">
        <v>0.31597222222222221</v>
      </c>
      <c r="I13" s="2">
        <v>0.66388888888888886</v>
      </c>
      <c r="J13" s="4">
        <f t="shared" si="0"/>
        <v>8.35</v>
      </c>
    </row>
    <row r="14" spans="1:10" x14ac:dyDescent="0.3">
      <c r="A14" s="1">
        <v>44943</v>
      </c>
      <c r="B14" s="1" t="s">
        <v>11</v>
      </c>
      <c r="C14" s="4">
        <v>9.4</v>
      </c>
      <c r="D14" s="4">
        <v>1.9</v>
      </c>
      <c r="E14" s="5">
        <v>1.9</v>
      </c>
      <c r="F14" s="4">
        <v>89.67</v>
      </c>
      <c r="G14" s="4">
        <f>AVERAGE(100,100,100,83,65,48,65,83,100,100)</f>
        <v>84.4</v>
      </c>
      <c r="H14" s="2">
        <v>0.31527777777777777</v>
      </c>
      <c r="I14" s="2">
        <v>0.6645833333333333</v>
      </c>
      <c r="J14" s="4">
        <f t="shared" si="0"/>
        <v>8.3833333333333329</v>
      </c>
    </row>
    <row r="15" spans="1:10" x14ac:dyDescent="0.3">
      <c r="A15" s="1">
        <v>44944</v>
      </c>
      <c r="B15" s="1" t="s">
        <v>12</v>
      </c>
      <c r="C15" s="4">
        <v>7.9</v>
      </c>
      <c r="D15" s="4">
        <v>1.1000000000000001</v>
      </c>
      <c r="E15" s="5">
        <v>3.2</v>
      </c>
      <c r="F15" s="4">
        <v>15.94</v>
      </c>
      <c r="G15" s="4">
        <v>99.3</v>
      </c>
      <c r="H15" s="2">
        <v>0.31458333333333333</v>
      </c>
      <c r="I15" s="2">
        <v>0.66597222222222219</v>
      </c>
      <c r="J15" s="4">
        <f t="shared" si="0"/>
        <v>8.4333333333333336</v>
      </c>
    </row>
    <row r="16" spans="1:10" x14ac:dyDescent="0.3">
      <c r="A16" s="1">
        <v>44945</v>
      </c>
      <c r="B16" s="1" t="s">
        <v>13</v>
      </c>
      <c r="C16" s="4">
        <v>9.1999999999999993</v>
      </c>
      <c r="D16" s="4">
        <v>0.8</v>
      </c>
      <c r="E16" s="5">
        <v>0.4</v>
      </c>
      <c r="F16" s="4">
        <v>14.44</v>
      </c>
      <c r="G16" s="4">
        <f>AVERAGE(85,70,55,53,51,50,54,59,63,76)</f>
        <v>61.6</v>
      </c>
      <c r="H16" s="2">
        <v>0.31388888888888888</v>
      </c>
      <c r="I16" s="2">
        <v>0.66736111111111107</v>
      </c>
      <c r="J16" s="4">
        <f t="shared" si="0"/>
        <v>8.4833333333333325</v>
      </c>
    </row>
    <row r="17" spans="1:10" x14ac:dyDescent="0.3">
      <c r="A17" s="1">
        <v>44946</v>
      </c>
      <c r="B17" s="1" t="s">
        <v>14</v>
      </c>
      <c r="C17" s="4">
        <v>9.6</v>
      </c>
      <c r="D17" s="4">
        <v>0.2</v>
      </c>
      <c r="E17" s="5">
        <v>-0.4</v>
      </c>
      <c r="F17" s="4">
        <v>8.11</v>
      </c>
      <c r="G17" s="4">
        <v>100</v>
      </c>
      <c r="H17" s="2">
        <v>0.31319444444444444</v>
      </c>
      <c r="I17" s="2">
        <v>0.66805555555555562</v>
      </c>
      <c r="J17" s="4">
        <f t="shared" si="0"/>
        <v>8.5166666666666693</v>
      </c>
    </row>
    <row r="18" spans="1:10" x14ac:dyDescent="0.3">
      <c r="A18" s="1">
        <v>44947</v>
      </c>
      <c r="B18" s="1" t="s">
        <v>15</v>
      </c>
      <c r="C18" s="4">
        <v>15.5</v>
      </c>
      <c r="D18" s="4">
        <v>2</v>
      </c>
      <c r="E18" s="5">
        <v>0.6</v>
      </c>
      <c r="F18" s="4">
        <v>2.17</v>
      </c>
      <c r="G18" s="4">
        <v>100</v>
      </c>
      <c r="H18" s="2">
        <v>0.31180555555555556</v>
      </c>
      <c r="I18" s="2">
        <v>0.6694444444444444</v>
      </c>
      <c r="J18" s="4">
        <f t="shared" si="0"/>
        <v>8.5833333333333321</v>
      </c>
    </row>
    <row r="19" spans="1:10" x14ac:dyDescent="0.3">
      <c r="A19" s="1">
        <v>44948</v>
      </c>
      <c r="B19" s="1" t="s">
        <v>16</v>
      </c>
      <c r="C19" s="4">
        <v>14.5</v>
      </c>
      <c r="D19" s="4">
        <v>1.1000000000000001</v>
      </c>
      <c r="E19" s="5">
        <v>1</v>
      </c>
      <c r="F19" s="4">
        <v>5.1100000000000003</v>
      </c>
      <c r="G19" s="4">
        <v>100</v>
      </c>
      <c r="H19" s="2">
        <v>0.31111111111111112</v>
      </c>
      <c r="I19" s="2">
        <v>0.67083333333333339</v>
      </c>
      <c r="J19" s="4">
        <f t="shared" si="0"/>
        <v>8.6333333333333346</v>
      </c>
    </row>
    <row r="20" spans="1:10" x14ac:dyDescent="0.3">
      <c r="A20" s="1">
        <v>44949</v>
      </c>
      <c r="B20" s="1" t="s">
        <v>10</v>
      </c>
      <c r="C20" s="4">
        <v>9.1</v>
      </c>
      <c r="D20" s="4">
        <v>1.4</v>
      </c>
      <c r="E20" s="5">
        <v>1.4</v>
      </c>
      <c r="F20" s="4">
        <v>31.67</v>
      </c>
      <c r="G20" s="4">
        <v>100</v>
      </c>
      <c r="H20" s="2">
        <v>0.31041666666666667</v>
      </c>
      <c r="I20" s="2">
        <v>0.67152777777777783</v>
      </c>
      <c r="J20" s="4">
        <f t="shared" si="0"/>
        <v>8.6666666666666679</v>
      </c>
    </row>
    <row r="21" spans="1:10" x14ac:dyDescent="0.3">
      <c r="A21" s="1">
        <v>44950</v>
      </c>
      <c r="B21" s="1" t="s">
        <v>11</v>
      </c>
      <c r="C21" s="4">
        <v>8.3000000000000007</v>
      </c>
      <c r="D21" s="4">
        <v>1.5</v>
      </c>
      <c r="E21" s="5">
        <v>2</v>
      </c>
      <c r="F21" s="4">
        <v>15.94</v>
      </c>
      <c r="G21" s="4">
        <f>AVERAGE(19,14,10,9,8,7,5,2,0,0)</f>
        <v>7.4</v>
      </c>
      <c r="H21" s="2">
        <v>0.30972222222222223</v>
      </c>
      <c r="I21" s="2">
        <v>0.67291666666666661</v>
      </c>
      <c r="J21" s="4">
        <f t="shared" si="0"/>
        <v>8.716666666666665</v>
      </c>
    </row>
    <row r="22" spans="1:10" x14ac:dyDescent="0.3">
      <c r="A22" s="1">
        <v>44951</v>
      </c>
      <c r="B22" s="1" t="s">
        <v>12</v>
      </c>
      <c r="C22" s="4">
        <v>8</v>
      </c>
      <c r="D22" s="4">
        <v>1.2</v>
      </c>
      <c r="E22" s="5">
        <v>0.3</v>
      </c>
      <c r="F22" s="4">
        <v>23.72</v>
      </c>
      <c r="G22" s="4">
        <f>AVERAGE(21,15,9,13,16,19,19,19,19,14)</f>
        <v>16.399999999999999</v>
      </c>
      <c r="H22" s="2">
        <v>0.30902777777777779</v>
      </c>
      <c r="I22" s="2">
        <v>0.6743055555555556</v>
      </c>
      <c r="J22" s="4">
        <f t="shared" si="0"/>
        <v>8.7666666666666675</v>
      </c>
    </row>
    <row r="23" spans="1:10" x14ac:dyDescent="0.3">
      <c r="A23" s="1">
        <v>44952</v>
      </c>
      <c r="B23" s="1" t="s">
        <v>13</v>
      </c>
      <c r="C23" s="4">
        <v>9.4</v>
      </c>
      <c r="D23" s="4">
        <v>2</v>
      </c>
      <c r="E23" s="5">
        <v>-1</v>
      </c>
      <c r="F23" s="4">
        <v>39.72</v>
      </c>
      <c r="G23" s="4">
        <f>AVERAGE(2,3,3,5,7,10,7,5,2,3)</f>
        <v>4.7</v>
      </c>
      <c r="H23" s="2">
        <v>0.30763888888888891</v>
      </c>
      <c r="I23" s="2">
        <v>0.67569444444444438</v>
      </c>
      <c r="J23" s="4">
        <f t="shared" si="0"/>
        <v>8.8333333333333321</v>
      </c>
    </row>
    <row r="24" spans="1:10" x14ac:dyDescent="0.3">
      <c r="A24" s="1">
        <v>44953</v>
      </c>
      <c r="B24" s="1" t="s">
        <v>14</v>
      </c>
      <c r="C24" s="4">
        <v>9.9</v>
      </c>
      <c r="D24" s="4">
        <v>1.6</v>
      </c>
      <c r="E24" s="5">
        <v>-1.6</v>
      </c>
      <c r="F24" s="4">
        <v>30.5</v>
      </c>
      <c r="G24" s="4">
        <f>AVERAGE(26,23,20,23,26,28,31,33,35,32)</f>
        <v>27.7</v>
      </c>
      <c r="H24" s="2">
        <v>0.30694444444444441</v>
      </c>
      <c r="I24" s="2">
        <v>0.67638888888888893</v>
      </c>
      <c r="J24" s="4">
        <f t="shared" si="0"/>
        <v>8.8666666666666689</v>
      </c>
    </row>
    <row r="25" spans="1:10" x14ac:dyDescent="0.3">
      <c r="A25" s="1">
        <v>44954</v>
      </c>
      <c r="B25" s="1" t="s">
        <v>15</v>
      </c>
      <c r="C25" s="4">
        <v>16.2</v>
      </c>
      <c r="D25" s="4">
        <v>1.1000000000000001</v>
      </c>
      <c r="E25" s="5">
        <v>-1.3</v>
      </c>
      <c r="F25" s="4">
        <v>45.89</v>
      </c>
      <c r="G25" s="4">
        <f>AVERAGE(6,8,10,27,44,61,60,58,57,66)</f>
        <v>39.700000000000003</v>
      </c>
      <c r="H25" s="2">
        <v>0.30555555555555552</v>
      </c>
      <c r="I25" s="2">
        <v>0.6777777777777777</v>
      </c>
      <c r="J25" s="4">
        <f t="shared" si="0"/>
        <v>8.9333333333333318</v>
      </c>
    </row>
    <row r="26" spans="1:10" x14ac:dyDescent="0.3">
      <c r="A26" s="1">
        <v>44955</v>
      </c>
      <c r="B26" s="1" t="s">
        <v>16</v>
      </c>
      <c r="C26" s="4">
        <v>13.1</v>
      </c>
      <c r="D26" s="4">
        <v>4.4000000000000004</v>
      </c>
      <c r="E26" s="5">
        <v>-1.5</v>
      </c>
      <c r="F26" s="4">
        <v>79.94</v>
      </c>
      <c r="G26" s="4">
        <f>AVERAGE(28,15,3,6,10,14,40,66,93,95)</f>
        <v>37</v>
      </c>
      <c r="H26" s="2">
        <v>0.30486111111111108</v>
      </c>
      <c r="I26" s="2">
        <v>0.6791666666666667</v>
      </c>
      <c r="J26" s="4">
        <f t="shared" si="0"/>
        <v>8.9833333333333343</v>
      </c>
    </row>
    <row r="27" spans="1:10" x14ac:dyDescent="0.3">
      <c r="A27" s="1">
        <v>44956</v>
      </c>
      <c r="B27" s="1" t="s">
        <v>10</v>
      </c>
      <c r="C27" s="4">
        <v>8.3000000000000007</v>
      </c>
      <c r="D27" s="4">
        <v>1</v>
      </c>
      <c r="E27" s="5">
        <v>-0.8</v>
      </c>
      <c r="F27" s="4">
        <v>30.55</v>
      </c>
      <c r="G27" s="4">
        <f>AVERAGE(93,96,100,100,100,100,100,100,100,100)</f>
        <v>98.9</v>
      </c>
      <c r="H27" s="2">
        <v>0.3034722222222222</v>
      </c>
      <c r="I27" s="2">
        <v>0.68055555555555547</v>
      </c>
      <c r="J27" s="4">
        <f t="shared" si="0"/>
        <v>9.0499999999999989</v>
      </c>
    </row>
    <row r="28" spans="1:10" x14ac:dyDescent="0.3">
      <c r="A28" s="1">
        <v>44957</v>
      </c>
      <c r="B28" s="1" t="s">
        <v>11</v>
      </c>
      <c r="C28" s="4">
        <v>8.9</v>
      </c>
      <c r="D28" s="4">
        <v>3</v>
      </c>
      <c r="E28" s="5">
        <v>1.2</v>
      </c>
      <c r="F28" s="4">
        <v>44.1</v>
      </c>
      <c r="G28" s="4">
        <v>100</v>
      </c>
      <c r="H28" s="2">
        <v>0.30277777777777776</v>
      </c>
      <c r="I28" s="2">
        <v>0.68194444444444446</v>
      </c>
      <c r="J28" s="4">
        <f t="shared" si="0"/>
        <v>9.1000000000000014</v>
      </c>
    </row>
    <row r="29" spans="1:10" x14ac:dyDescent="0.3">
      <c r="A29" s="1">
        <v>44958</v>
      </c>
      <c r="B29" s="1" t="s">
        <v>12</v>
      </c>
      <c r="C29" s="4">
        <v>8.0455878414765483</v>
      </c>
      <c r="D29" s="4">
        <v>3.7</v>
      </c>
      <c r="E29" s="5">
        <v>2</v>
      </c>
      <c r="F29" s="4">
        <v>44.6</v>
      </c>
      <c r="G29" s="4">
        <v>100</v>
      </c>
      <c r="H29" s="2">
        <v>0.30138888888888887</v>
      </c>
      <c r="I29" s="2">
        <v>0.68333333333333324</v>
      </c>
      <c r="J29" s="4">
        <f t="shared" si="0"/>
        <v>9.1666666666666643</v>
      </c>
    </row>
    <row r="30" spans="1:10" x14ac:dyDescent="0.3">
      <c r="A30" s="1">
        <v>44959</v>
      </c>
      <c r="B30" s="1" t="s">
        <v>13</v>
      </c>
      <c r="C30" s="4">
        <v>8.8465778300766349</v>
      </c>
      <c r="D30" s="4">
        <v>2.1</v>
      </c>
      <c r="E30" s="5">
        <v>1.3</v>
      </c>
      <c r="F30" s="4">
        <v>32.65</v>
      </c>
      <c r="G30" s="4">
        <v>100</v>
      </c>
      <c r="H30" s="2">
        <v>0.30069444444444443</v>
      </c>
      <c r="I30" s="2">
        <v>0.68402777777777779</v>
      </c>
      <c r="J30" s="4">
        <f t="shared" si="0"/>
        <v>9.2000000000000011</v>
      </c>
    </row>
    <row r="31" spans="1:10" x14ac:dyDescent="0.3">
      <c r="A31" s="1">
        <v>44960</v>
      </c>
      <c r="B31" s="1" t="s">
        <v>14</v>
      </c>
      <c r="C31" s="4">
        <v>10.467124500793961</v>
      </c>
      <c r="D31" s="4">
        <v>7.2</v>
      </c>
      <c r="E31" s="5">
        <v>-0.8</v>
      </c>
      <c r="F31" s="4">
        <v>77.55</v>
      </c>
      <c r="G31" s="4">
        <f>AVERAGE(99,98,98,99,99,100,100,100,100,100)</f>
        <v>99.3</v>
      </c>
      <c r="H31" s="2">
        <v>0.29930555555555555</v>
      </c>
      <c r="I31" s="2">
        <v>0.68541666666666667</v>
      </c>
      <c r="J31" s="4">
        <f t="shared" si="0"/>
        <v>9.2666666666666675</v>
      </c>
    </row>
    <row r="32" spans="1:10" x14ac:dyDescent="0.3">
      <c r="A32" s="1">
        <v>44961</v>
      </c>
      <c r="B32" s="1" t="s">
        <v>15</v>
      </c>
      <c r="C32" s="4">
        <v>14.541256937583157</v>
      </c>
      <c r="D32" s="4">
        <v>0.8</v>
      </c>
      <c r="E32" s="5">
        <v>-3.3</v>
      </c>
      <c r="F32" s="4">
        <v>19.95</v>
      </c>
      <c r="G32" s="4">
        <f>AVERAGE(61,80,100,81,62,43,43,44,44,36)</f>
        <v>59.4</v>
      </c>
      <c r="H32" s="2">
        <v>0.2986111111111111</v>
      </c>
      <c r="I32" s="2">
        <v>0.68680555555555556</v>
      </c>
      <c r="J32" s="4">
        <f t="shared" si="0"/>
        <v>9.3166666666666664</v>
      </c>
    </row>
    <row r="33" spans="1:10" x14ac:dyDescent="0.3">
      <c r="A33" s="1">
        <v>44962</v>
      </c>
      <c r="B33" s="1" t="s">
        <v>16</v>
      </c>
      <c r="C33" s="4">
        <v>14.186264562514122</v>
      </c>
      <c r="D33" s="4">
        <v>4</v>
      </c>
      <c r="E33" s="5">
        <v>-4</v>
      </c>
      <c r="F33" s="4">
        <v>78.349999999999994</v>
      </c>
      <c r="G33" s="4">
        <f>AVERAGE(91,96,100,100,100,100,92,84,76,76)</f>
        <v>91.5</v>
      </c>
      <c r="H33" s="2">
        <v>0.29722222222222222</v>
      </c>
      <c r="I33" s="2">
        <v>0.68819444444444444</v>
      </c>
      <c r="J33" s="4">
        <f t="shared" si="0"/>
        <v>9.3833333333333329</v>
      </c>
    </row>
    <row r="34" spans="1:10" x14ac:dyDescent="0.3">
      <c r="A34" s="1">
        <v>44963</v>
      </c>
      <c r="B34" s="1" t="s">
        <v>10</v>
      </c>
      <c r="C34" s="4">
        <v>8.9455155723271709</v>
      </c>
      <c r="D34" s="4">
        <v>6.6</v>
      </c>
      <c r="E34" s="5">
        <v>-5.9</v>
      </c>
      <c r="F34" s="4">
        <v>180.6</v>
      </c>
      <c r="G34" s="4">
        <f>AVERAGE(64,67,70,80,90,100,100,100,100,82)</f>
        <v>85.3</v>
      </c>
      <c r="H34" s="2">
        <v>0.29583333333333334</v>
      </c>
      <c r="I34" s="2">
        <v>0.68958333333333333</v>
      </c>
      <c r="J34" s="4">
        <f t="shared" si="0"/>
        <v>9.4499999999999993</v>
      </c>
    </row>
    <row r="35" spans="1:10" x14ac:dyDescent="0.3">
      <c r="A35" s="1">
        <v>44964</v>
      </c>
      <c r="B35" s="1" t="s">
        <v>11</v>
      </c>
      <c r="C35" s="4">
        <v>9.3500844712532221</v>
      </c>
      <c r="D35" s="4">
        <v>1.2</v>
      </c>
      <c r="E35" s="5">
        <v>-2</v>
      </c>
      <c r="F35" s="4">
        <v>35.35</v>
      </c>
      <c r="G35" s="4">
        <f>AVERAGE(98,99,100,100,100,100,100,100,100,80)</f>
        <v>97.7</v>
      </c>
      <c r="H35" s="2">
        <v>0.29444444444444445</v>
      </c>
      <c r="I35" s="2">
        <v>0.69097222222222221</v>
      </c>
      <c r="J35" s="4">
        <f t="shared" si="0"/>
        <v>9.5166666666666657</v>
      </c>
    </row>
    <row r="36" spans="1:10" x14ac:dyDescent="0.3">
      <c r="A36" s="1">
        <v>44965</v>
      </c>
      <c r="B36" s="1" t="s">
        <v>12</v>
      </c>
      <c r="C36" s="4">
        <v>8.1507482940525158</v>
      </c>
      <c r="D36" s="4">
        <v>16.8</v>
      </c>
      <c r="E36" s="5">
        <v>-4.0999999999999996</v>
      </c>
      <c r="F36" s="4">
        <v>136.19999999999999</v>
      </c>
      <c r="G36" s="4">
        <v>2.2999999999999998</v>
      </c>
      <c r="H36" s="2">
        <v>0.29375000000000001</v>
      </c>
      <c r="I36" s="2">
        <v>0.69236111111111109</v>
      </c>
      <c r="J36" s="4">
        <f t="shared" si="0"/>
        <v>9.5666666666666664</v>
      </c>
    </row>
    <row r="37" spans="1:10" x14ac:dyDescent="0.3">
      <c r="A37" s="1">
        <v>44966</v>
      </c>
      <c r="B37" s="1" t="s">
        <v>13</v>
      </c>
      <c r="C37" s="4">
        <v>8.9517382826526024</v>
      </c>
      <c r="D37" s="4">
        <v>16.2</v>
      </c>
      <c r="E37" s="5">
        <v>-4.3</v>
      </c>
      <c r="F37" s="4">
        <v>194.75</v>
      </c>
      <c r="G37" s="4">
        <f>AVERAGE(8,9,10,13,15,17,20,22,25,32)</f>
        <v>17.100000000000001</v>
      </c>
      <c r="H37" s="2">
        <v>0.29236111111111113</v>
      </c>
      <c r="I37" s="2">
        <v>0.69374999999999998</v>
      </c>
      <c r="J37" s="4">
        <f t="shared" si="0"/>
        <v>9.6333333333333329</v>
      </c>
    </row>
    <row r="38" spans="1:10" x14ac:dyDescent="0.3">
      <c r="A38" s="1">
        <v>44967</v>
      </c>
      <c r="B38" s="1" t="s">
        <v>14</v>
      </c>
      <c r="C38" s="4">
        <v>10.572284953369929</v>
      </c>
      <c r="D38" s="4">
        <v>5</v>
      </c>
      <c r="E38" s="5">
        <v>-0.4</v>
      </c>
      <c r="F38" s="4">
        <v>113.29</v>
      </c>
      <c r="G38" s="4">
        <f>AVERAGE(25,34,44,38,32,27,51,76,100,100)</f>
        <v>52.7</v>
      </c>
      <c r="H38" s="2">
        <v>0.29097222222222224</v>
      </c>
      <c r="I38" s="2">
        <v>0.69444444444444453</v>
      </c>
      <c r="J38" s="4">
        <f t="shared" si="0"/>
        <v>9.6833333333333353</v>
      </c>
    </row>
    <row r="39" spans="1:10" x14ac:dyDescent="0.3">
      <c r="A39" s="1">
        <v>44968</v>
      </c>
      <c r="B39" s="1" t="s">
        <v>15</v>
      </c>
      <c r="C39" s="4">
        <v>14.646417390159124</v>
      </c>
      <c r="D39" s="4">
        <v>4.4000000000000004</v>
      </c>
      <c r="E39" s="5">
        <v>1.4</v>
      </c>
      <c r="F39" s="4">
        <v>62.05</v>
      </c>
      <c r="G39" s="4">
        <v>100</v>
      </c>
      <c r="H39" s="2">
        <v>0.28958333333333336</v>
      </c>
      <c r="I39" s="2">
        <v>0.6958333333333333</v>
      </c>
      <c r="J39" s="4">
        <f t="shared" si="0"/>
        <v>9.7499999999999982</v>
      </c>
    </row>
    <row r="40" spans="1:10" x14ac:dyDescent="0.3">
      <c r="A40" s="1">
        <v>44969</v>
      </c>
      <c r="B40" s="1" t="s">
        <v>16</v>
      </c>
      <c r="C40" s="4">
        <v>14.291425015090089</v>
      </c>
      <c r="D40" s="4">
        <v>17.5</v>
      </c>
      <c r="E40" s="5">
        <v>0.1</v>
      </c>
      <c r="F40" s="4">
        <v>135.33000000000001</v>
      </c>
      <c r="G40" s="4">
        <f>AVERAGE(56,54,51,36,20,5,6,7,8,6)</f>
        <v>24.9</v>
      </c>
      <c r="H40" s="2">
        <v>0.28819444444444448</v>
      </c>
      <c r="I40" s="2">
        <v>0.6972222222222223</v>
      </c>
      <c r="J40" s="4">
        <f t="shared" si="0"/>
        <v>9.8166666666666682</v>
      </c>
    </row>
    <row r="41" spans="1:10" x14ac:dyDescent="0.3">
      <c r="A41" s="1">
        <v>44970</v>
      </c>
      <c r="B41" s="1" t="s">
        <v>10</v>
      </c>
      <c r="C41" s="4">
        <v>9.0506760249031402</v>
      </c>
      <c r="D41" s="4">
        <v>4.2</v>
      </c>
      <c r="E41" s="5">
        <v>3.5</v>
      </c>
      <c r="F41" s="4">
        <v>46.67</v>
      </c>
      <c r="G41" s="4">
        <f>AVERAGE(95,98,100,100,100,100,100,100,100,98)</f>
        <v>99.1</v>
      </c>
      <c r="H41" s="2">
        <v>0.28680555555555554</v>
      </c>
      <c r="I41" s="2">
        <v>0.69861111111111107</v>
      </c>
      <c r="J41" s="4">
        <f t="shared" si="0"/>
        <v>9.8833333333333329</v>
      </c>
    </row>
    <row r="42" spans="1:10" x14ac:dyDescent="0.3">
      <c r="A42" s="1">
        <v>44971</v>
      </c>
      <c r="B42" s="1" t="s">
        <v>11</v>
      </c>
      <c r="C42" s="4">
        <v>9.4552449238291896</v>
      </c>
      <c r="D42" s="4">
        <v>3.6</v>
      </c>
      <c r="E42" s="5">
        <v>2.9</v>
      </c>
      <c r="F42" s="4">
        <v>49.38</v>
      </c>
      <c r="G42" s="4">
        <f>AVERAGE(78,78,77,72,66,61,57,53,49,45)</f>
        <v>63.6</v>
      </c>
      <c r="H42" s="2">
        <v>0.28541666666666665</v>
      </c>
      <c r="I42" s="2">
        <v>0.70000000000000007</v>
      </c>
      <c r="J42" s="4">
        <f t="shared" si="0"/>
        <v>9.9500000000000028</v>
      </c>
    </row>
    <row r="43" spans="1:10" x14ac:dyDescent="0.3">
      <c r="A43" s="1">
        <v>44972</v>
      </c>
      <c r="B43" s="1" t="s">
        <v>12</v>
      </c>
      <c r="C43" s="4">
        <v>8.2559087466284833</v>
      </c>
      <c r="D43" s="4">
        <v>6.1</v>
      </c>
      <c r="E43" s="5">
        <v>1.9</v>
      </c>
      <c r="F43" s="4">
        <v>183.41</v>
      </c>
      <c r="G43" s="4">
        <f>AVERAGE(80,76,73,67,62,56,46,36,26,18)</f>
        <v>54</v>
      </c>
      <c r="H43" s="2">
        <v>0.28402777777777777</v>
      </c>
      <c r="I43" s="2">
        <v>0.70138888888888884</v>
      </c>
      <c r="J43" s="4">
        <f t="shared" si="0"/>
        <v>10.016666666666666</v>
      </c>
    </row>
    <row r="44" spans="1:10" x14ac:dyDescent="0.3">
      <c r="A44" s="1">
        <v>44973</v>
      </c>
      <c r="B44" s="1" t="s">
        <v>13</v>
      </c>
      <c r="C44" s="4">
        <v>9.0568987352285681</v>
      </c>
      <c r="D44" s="4">
        <v>14.7</v>
      </c>
      <c r="E44" s="5">
        <v>3.6</v>
      </c>
      <c r="F44" s="4">
        <v>185.95</v>
      </c>
      <c r="G44" s="4">
        <f>AVERAGE(10,9,8,8,8,8,10,13,15,12)</f>
        <v>10.1</v>
      </c>
      <c r="H44" s="2">
        <v>0.28263888888888888</v>
      </c>
      <c r="I44" s="2">
        <v>0.70277777777777783</v>
      </c>
      <c r="J44" s="4">
        <f t="shared" si="0"/>
        <v>10.083333333333336</v>
      </c>
    </row>
    <row r="45" spans="1:10" x14ac:dyDescent="0.3">
      <c r="A45" s="1">
        <v>44974</v>
      </c>
      <c r="B45" s="1" t="s">
        <v>14</v>
      </c>
      <c r="C45" s="4">
        <v>10.677445405945896</v>
      </c>
      <c r="D45" s="4">
        <v>4.5</v>
      </c>
      <c r="E45" s="5">
        <v>5</v>
      </c>
      <c r="F45" s="4">
        <v>49.67</v>
      </c>
      <c r="G45" s="4">
        <v>100</v>
      </c>
      <c r="H45" s="2">
        <v>0.28125</v>
      </c>
      <c r="I45" s="2">
        <v>0.70347222222222217</v>
      </c>
      <c r="J45" s="4">
        <f t="shared" si="0"/>
        <v>10.133333333333333</v>
      </c>
    </row>
    <row r="46" spans="1:10" x14ac:dyDescent="0.3">
      <c r="A46" s="1">
        <v>44975</v>
      </c>
      <c r="B46" s="1" t="s">
        <v>15</v>
      </c>
      <c r="C46" s="4">
        <v>14.751577842735092</v>
      </c>
      <c r="D46" s="4">
        <v>10.6</v>
      </c>
      <c r="E46" s="5">
        <v>4.7</v>
      </c>
      <c r="F46" s="4">
        <v>51.67</v>
      </c>
      <c r="G46" s="4">
        <f>AVERAGE(100,100,100,100,100,100,88,77,65,51)</f>
        <v>88.1</v>
      </c>
      <c r="H46" s="2">
        <v>0.27986111111111101</v>
      </c>
      <c r="I46" s="2">
        <v>0.70486111111111116</v>
      </c>
      <c r="J46" s="4">
        <f t="shared" si="0"/>
        <v>10.200000000000003</v>
      </c>
    </row>
    <row r="47" spans="1:10" x14ac:dyDescent="0.3">
      <c r="A47" s="1">
        <v>44976</v>
      </c>
      <c r="B47" s="1" t="s">
        <v>16</v>
      </c>
      <c r="C47" s="4">
        <v>14.396585467666057</v>
      </c>
      <c r="D47" s="4">
        <v>6.4</v>
      </c>
      <c r="E47" s="5">
        <v>2.4</v>
      </c>
      <c r="F47" s="4">
        <v>38.380000000000003</v>
      </c>
      <c r="G47" s="4">
        <f>AVERAGE(75,87,100,88,76,64,76,88,100,79)</f>
        <v>83.3</v>
      </c>
      <c r="H47" s="2">
        <v>0.27847222222222201</v>
      </c>
      <c r="I47" s="2">
        <v>0.70624999999999993</v>
      </c>
      <c r="J47" s="4">
        <f t="shared" si="0"/>
        <v>10.266666666666669</v>
      </c>
    </row>
    <row r="48" spans="1:10" x14ac:dyDescent="0.3">
      <c r="A48" s="1">
        <v>44977</v>
      </c>
      <c r="B48" s="1" t="s">
        <v>10</v>
      </c>
      <c r="C48" s="4">
        <v>9.1558364774791059</v>
      </c>
      <c r="D48" s="4">
        <v>5.9</v>
      </c>
      <c r="E48" s="5">
        <v>4.2</v>
      </c>
      <c r="F48" s="4">
        <v>93.59</v>
      </c>
      <c r="G48" s="4">
        <f>AVERAGE(80,86,91,94,97,100,100,100,100,100,100)</f>
        <v>95.272727272727266</v>
      </c>
      <c r="H48" s="2">
        <v>0.27708333333333302</v>
      </c>
      <c r="I48" s="2">
        <v>0.70763888888888904</v>
      </c>
      <c r="J48" s="4">
        <f t="shared" si="0"/>
        <v>10.333333333333345</v>
      </c>
    </row>
    <row r="49" spans="1:10" x14ac:dyDescent="0.3">
      <c r="A49" s="1">
        <v>44978</v>
      </c>
      <c r="B49" s="1" t="s">
        <v>11</v>
      </c>
      <c r="C49" s="4">
        <v>9.5604053764051571</v>
      </c>
      <c r="D49" s="4">
        <v>8.5</v>
      </c>
      <c r="E49" s="5">
        <v>6.1</v>
      </c>
      <c r="F49" s="4">
        <v>86.36</v>
      </c>
      <c r="G49" s="4">
        <f>AVERAGE(100,100,100,84,69,53,59,64,69,80,90)</f>
        <v>78.909090909090907</v>
      </c>
      <c r="H49" s="2">
        <v>0.27569444444444402</v>
      </c>
      <c r="I49" s="2">
        <v>0.70902777777777704</v>
      </c>
      <c r="J49" s="4">
        <f t="shared" si="0"/>
        <v>10.399999999999991</v>
      </c>
    </row>
    <row r="50" spans="1:10" x14ac:dyDescent="0.3">
      <c r="A50" s="1">
        <v>44979</v>
      </c>
      <c r="B50" s="1" t="s">
        <v>12</v>
      </c>
      <c r="C50" s="4">
        <v>8.86</v>
      </c>
      <c r="D50" s="4">
        <v>5.2</v>
      </c>
      <c r="E50" s="5">
        <v>0.7</v>
      </c>
      <c r="F50" s="4">
        <v>73.95</v>
      </c>
      <c r="G50" s="4">
        <f>AVERAGE(97,94,91,87,83,79,82,85,88,92,96)</f>
        <v>88.545454545454547</v>
      </c>
      <c r="H50" s="2">
        <v>0.27430555555555602</v>
      </c>
      <c r="I50" s="2">
        <v>0.71041666666666603</v>
      </c>
      <c r="J50" s="4">
        <f t="shared" si="0"/>
        <v>10.46666666666664</v>
      </c>
    </row>
    <row r="51" spans="1:10" x14ac:dyDescent="0.3">
      <c r="A51" s="1">
        <v>44980</v>
      </c>
      <c r="B51" s="1" t="s">
        <v>13</v>
      </c>
      <c r="C51" s="4">
        <v>9.1620591878045357</v>
      </c>
      <c r="D51" s="4">
        <v>18.399999999999999</v>
      </c>
      <c r="E51" s="5">
        <v>2.1</v>
      </c>
      <c r="F51" s="4">
        <v>129.68</v>
      </c>
      <c r="G51" s="4">
        <f>AVERAGE(14,15,16,26,37,47,65,82,100,100,100)</f>
        <v>54.727272727272727</v>
      </c>
      <c r="H51" s="2">
        <v>0.27291666666666697</v>
      </c>
      <c r="I51" s="2">
        <v>0.71180555555555503</v>
      </c>
      <c r="J51" s="4">
        <f t="shared" si="0"/>
        <v>10.533333333333314</v>
      </c>
    </row>
    <row r="52" spans="1:10" x14ac:dyDescent="0.3">
      <c r="A52" s="1">
        <v>44981</v>
      </c>
      <c r="B52" s="1" t="s">
        <v>14</v>
      </c>
      <c r="C52" s="4">
        <v>10.782605858521864</v>
      </c>
      <c r="D52" s="4">
        <v>2.1</v>
      </c>
      <c r="E52" s="5">
        <v>5.5</v>
      </c>
      <c r="F52" s="4">
        <v>44.59</v>
      </c>
      <c r="G52" s="4">
        <v>100</v>
      </c>
      <c r="H52" s="2">
        <v>0.27152777777777798</v>
      </c>
      <c r="I52" s="2">
        <v>0.71319444444444402</v>
      </c>
      <c r="J52" s="4">
        <f t="shared" si="0"/>
        <v>10.599999999999985</v>
      </c>
    </row>
    <row r="53" spans="1:10" x14ac:dyDescent="0.3">
      <c r="A53" s="1">
        <v>44982</v>
      </c>
      <c r="B53" s="1" t="s">
        <v>15</v>
      </c>
      <c r="C53" s="4">
        <v>14.856738295311059</v>
      </c>
      <c r="D53" s="4">
        <v>8.1999999999999993</v>
      </c>
      <c r="E53" s="5">
        <v>2.5</v>
      </c>
      <c r="F53" s="4">
        <v>66.14</v>
      </c>
      <c r="G53" s="4">
        <f>AVERAGE(100,100,100,100,100,100,95,90,85,90,95)</f>
        <v>95.909090909090907</v>
      </c>
      <c r="H53" s="2">
        <v>0.27013888888888898</v>
      </c>
      <c r="I53" s="2">
        <v>0.71458333333333302</v>
      </c>
      <c r="J53" s="4">
        <f t="shared" si="0"/>
        <v>10.666666666666657</v>
      </c>
    </row>
    <row r="54" spans="1:10" x14ac:dyDescent="0.3">
      <c r="A54" s="1">
        <v>44983</v>
      </c>
      <c r="B54" s="1" t="s">
        <v>16</v>
      </c>
      <c r="C54" s="4">
        <v>14.501745920242024</v>
      </c>
      <c r="D54" s="4">
        <v>1.9</v>
      </c>
      <c r="E54" s="5">
        <v>-1.2</v>
      </c>
      <c r="F54" s="4">
        <v>84.73</v>
      </c>
      <c r="G54" s="4">
        <v>100</v>
      </c>
      <c r="H54" s="2">
        <v>0.26874999999999999</v>
      </c>
      <c r="I54" s="2">
        <v>0.71527777777777779</v>
      </c>
      <c r="J54" s="4">
        <f t="shared" si="0"/>
        <v>10.716666666666667</v>
      </c>
    </row>
    <row r="55" spans="1:10" x14ac:dyDescent="0.3">
      <c r="A55" s="1">
        <v>44984</v>
      </c>
      <c r="B55" s="1" t="s">
        <v>10</v>
      </c>
      <c r="C55" s="4">
        <v>9.2609969300550752</v>
      </c>
      <c r="D55" s="4">
        <v>7.3</v>
      </c>
      <c r="E55" s="5">
        <v>-1</v>
      </c>
      <c r="F55" s="4">
        <v>77.819999999999993</v>
      </c>
      <c r="G55" s="4">
        <f>AVERAGE(22,22,23,27,31,36,32,28,24,21,18)</f>
        <v>25.818181818181817</v>
      </c>
      <c r="H55" s="2">
        <v>0.26736111111111099</v>
      </c>
      <c r="I55" s="2">
        <v>0.71666666666666667</v>
      </c>
      <c r="J55" s="4">
        <f t="shared" si="0"/>
        <v>10.783333333333337</v>
      </c>
    </row>
    <row r="56" spans="1:10" x14ac:dyDescent="0.3">
      <c r="A56" s="1">
        <v>44985</v>
      </c>
      <c r="B56" s="1" t="s">
        <v>11</v>
      </c>
      <c r="C56" s="4">
        <v>9.6655658289811246</v>
      </c>
      <c r="D56" s="4">
        <v>22.2</v>
      </c>
      <c r="E56" s="5">
        <v>-1.5</v>
      </c>
      <c r="F56" s="4">
        <v>214.04</v>
      </c>
      <c r="G56" s="4">
        <f>AVERAGE(3,2,2,1,1,0,0,0,0,0,0)</f>
        <v>0.81818181818181823</v>
      </c>
      <c r="H56" s="2">
        <v>0.26527777777777778</v>
      </c>
      <c r="I56" s="2">
        <v>0.71805555555555556</v>
      </c>
      <c r="J56" s="4">
        <f t="shared" si="0"/>
        <v>10.866666666666667</v>
      </c>
    </row>
    <row r="57" spans="1:10" x14ac:dyDescent="0.3">
      <c r="A57" s="1">
        <v>44986</v>
      </c>
      <c r="B57" s="1" t="s">
        <v>12</v>
      </c>
      <c r="C57" s="4">
        <v>6.514120198462102</v>
      </c>
      <c r="D57" s="4">
        <v>23.3</v>
      </c>
      <c r="E57" s="5">
        <v>1.1000000000000001</v>
      </c>
      <c r="F57" s="4">
        <v>251</v>
      </c>
      <c r="G57" s="4">
        <f>AVERAGE(33,24,15,7,12,17,23,43,64,85,90,95)</f>
        <v>42.333333333333336</v>
      </c>
      <c r="H57" s="2">
        <v>0.2638888888888889</v>
      </c>
      <c r="I57" s="2">
        <v>0.71944444444444444</v>
      </c>
      <c r="J57" s="4">
        <f t="shared" si="0"/>
        <v>10.933333333333334</v>
      </c>
    </row>
    <row r="58" spans="1:10" x14ac:dyDescent="0.3">
      <c r="A58" s="1">
        <v>44987</v>
      </c>
      <c r="B58" s="1" t="s">
        <v>13</v>
      </c>
      <c r="C58" s="4">
        <v>7.4627623500353266</v>
      </c>
      <c r="D58" s="4">
        <v>4.5</v>
      </c>
      <c r="E58" s="5">
        <v>0.5</v>
      </c>
      <c r="F58" s="4">
        <v>255</v>
      </c>
      <c r="G58" s="4">
        <f>AVERAGE(58,59,61,62,75,87,100,94,88,82,80,79)</f>
        <v>77.083333333333329</v>
      </c>
      <c r="H58" s="2">
        <v>0.26250000000000001</v>
      </c>
      <c r="I58" s="2">
        <v>0.72013888888888899</v>
      </c>
      <c r="J58" s="4">
        <f t="shared" si="0"/>
        <v>10.983333333333336</v>
      </c>
    </row>
    <row r="59" spans="1:10" x14ac:dyDescent="0.3">
      <c r="A59" s="1">
        <v>44988</v>
      </c>
      <c r="B59" s="1" t="s">
        <v>14</v>
      </c>
      <c r="C59" s="4">
        <v>8.6211640683668325</v>
      </c>
      <c r="D59" s="4">
        <v>9.6999999999999993</v>
      </c>
      <c r="E59" s="5">
        <v>0.8</v>
      </c>
      <c r="F59" s="4">
        <v>42.87</v>
      </c>
      <c r="G59" s="4">
        <f>AVERAGE(11,12,14,15,17,18,20,15,10,5,7,10)</f>
        <v>12.833333333333334</v>
      </c>
      <c r="H59" s="2">
        <v>0.26111111111111113</v>
      </c>
      <c r="I59" s="2">
        <v>0.72152777777777777</v>
      </c>
      <c r="J59" s="4">
        <f t="shared" si="0"/>
        <v>11.049999999999999</v>
      </c>
    </row>
    <row r="60" spans="1:10" x14ac:dyDescent="0.3">
      <c r="A60" s="1">
        <v>44989</v>
      </c>
      <c r="B60" s="1" t="s">
        <v>15</v>
      </c>
      <c r="C60" s="4">
        <v>13.104359003946335</v>
      </c>
      <c r="D60" s="4">
        <v>1.7</v>
      </c>
      <c r="E60" s="5">
        <v>0</v>
      </c>
      <c r="F60" s="4">
        <v>29.87</v>
      </c>
      <c r="G60" s="4">
        <f>AVERAGE(4,36,68,100,100,100,100,100,100,100,78,56)</f>
        <v>78.5</v>
      </c>
      <c r="H60" s="2">
        <v>0.2590277777777778</v>
      </c>
      <c r="I60" s="2">
        <v>0.72291666666666676</v>
      </c>
      <c r="J60" s="4">
        <f t="shared" si="0"/>
        <v>11.133333333333335</v>
      </c>
    </row>
    <row r="61" spans="1:10" x14ac:dyDescent="0.3">
      <c r="A61" s="1">
        <v>44990</v>
      </c>
      <c r="B61" s="1" t="s">
        <v>16</v>
      </c>
      <c r="C61" s="4">
        <v>12.869829425182488</v>
      </c>
      <c r="D61" s="4">
        <v>10.9</v>
      </c>
      <c r="E61" s="5">
        <v>-2.1</v>
      </c>
      <c r="F61" s="4">
        <v>69.709999999999994</v>
      </c>
      <c r="G61" s="4">
        <f>AVERAGE(2,8,13,19,16,13,10,40,70,100,100,100)</f>
        <v>40.916666666666664</v>
      </c>
      <c r="H61" s="2">
        <v>0.25763888888888892</v>
      </c>
      <c r="I61" s="2">
        <v>0.72430555555555554</v>
      </c>
      <c r="J61" s="4">
        <f t="shared" si="0"/>
        <v>11.2</v>
      </c>
    </row>
    <row r="62" spans="1:10" x14ac:dyDescent="0.3">
      <c r="A62" s="1">
        <v>44991</v>
      </c>
      <c r="B62" s="1" t="s">
        <v>10</v>
      </c>
      <c r="C62" s="4">
        <v>7.5346657985006544</v>
      </c>
      <c r="D62" s="4">
        <v>5.2</v>
      </c>
      <c r="E62" s="5">
        <v>-0.5</v>
      </c>
      <c r="F62" s="4">
        <v>147.29</v>
      </c>
      <c r="G62" s="4">
        <f>AVERAGE(50,35,21,6,8,9,11,34,56,79,68,56)</f>
        <v>36.083333333333336</v>
      </c>
      <c r="H62" s="2">
        <v>0.25625000000000003</v>
      </c>
      <c r="I62" s="2">
        <v>0.72569444444444453</v>
      </c>
      <c r="J62" s="4">
        <f t="shared" si="0"/>
        <v>11.266666666666667</v>
      </c>
    </row>
    <row r="63" spans="1:10" x14ac:dyDescent="0.3">
      <c r="A63" s="1">
        <v>44992</v>
      </c>
      <c r="B63" s="1" t="s">
        <v>11</v>
      </c>
      <c r="C63" s="4">
        <v>7.6413968803390162</v>
      </c>
      <c r="D63" s="4">
        <v>9.3000000000000007</v>
      </c>
      <c r="E63" s="5">
        <v>2.9</v>
      </c>
      <c r="F63" s="4">
        <v>140.12</v>
      </c>
      <c r="G63" s="4">
        <f>AVERAGE(97,98,99,100,100,100,100,98,96,94,81,68)</f>
        <v>94.25</v>
      </c>
      <c r="H63" s="2">
        <v>0.25486111111111109</v>
      </c>
      <c r="I63" s="2">
        <v>0.72638888888888886</v>
      </c>
      <c r="J63" s="4">
        <f t="shared" si="0"/>
        <v>11.316666666666666</v>
      </c>
    </row>
    <row r="64" spans="1:10" x14ac:dyDescent="0.3">
      <c r="A64" s="1">
        <v>44993</v>
      </c>
      <c r="B64" s="1" t="s">
        <v>12</v>
      </c>
      <c r="C64" s="4">
        <v>6.6376145502464166</v>
      </c>
      <c r="D64" s="4">
        <v>11.8</v>
      </c>
      <c r="E64" s="5">
        <v>2</v>
      </c>
      <c r="F64" s="4">
        <v>153.66999999999999</v>
      </c>
      <c r="G64" s="4">
        <f>AVERAGE(100,100,55,89,100,100,87,96,83,100,100)</f>
        <v>91.818181818181813</v>
      </c>
      <c r="H64" s="2">
        <v>0.25277777777777777</v>
      </c>
      <c r="I64" s="2">
        <v>0.72777777777777775</v>
      </c>
      <c r="J64" s="4">
        <f t="shared" si="0"/>
        <v>11.399999999999999</v>
      </c>
    </row>
    <row r="65" spans="1:10" x14ac:dyDescent="0.3">
      <c r="A65" s="1">
        <v>44994</v>
      </c>
      <c r="B65" s="1" t="s">
        <v>13</v>
      </c>
      <c r="C65" s="4">
        <v>7.586256701819643</v>
      </c>
      <c r="D65" s="4">
        <v>2</v>
      </c>
      <c r="E65" s="5">
        <v>-0.4</v>
      </c>
      <c r="F65" s="4">
        <v>58.67</v>
      </c>
      <c r="G65" s="4">
        <v>100</v>
      </c>
      <c r="H65" s="2">
        <v>0.25138888888888888</v>
      </c>
      <c r="I65" s="2">
        <v>0.72916666666666663</v>
      </c>
      <c r="J65" s="4">
        <f t="shared" si="0"/>
        <v>11.466666666666665</v>
      </c>
    </row>
    <row r="66" spans="1:10" x14ac:dyDescent="0.3">
      <c r="A66" s="1">
        <v>44995</v>
      </c>
      <c r="B66" s="1" t="s">
        <v>14</v>
      </c>
      <c r="C66" s="4">
        <v>8.744658420151147</v>
      </c>
      <c r="D66" s="4">
        <v>12.5</v>
      </c>
      <c r="E66" s="5">
        <v>9.3000000000000007</v>
      </c>
      <c r="F66" s="4">
        <v>138.83000000000001</v>
      </c>
      <c r="G66" s="4">
        <f>AVERAGE(69,55,34,23,100,48,23,26,25,44,32,22)</f>
        <v>41.75</v>
      </c>
      <c r="H66" s="2">
        <v>0.25</v>
      </c>
      <c r="I66" s="2">
        <v>0.73055555555555562</v>
      </c>
      <c r="J66" s="4">
        <f t="shared" si="0"/>
        <v>11.533333333333335</v>
      </c>
    </row>
    <row r="67" spans="1:10" x14ac:dyDescent="0.3">
      <c r="A67" s="1">
        <v>44996</v>
      </c>
      <c r="B67" s="1" t="s">
        <v>15</v>
      </c>
      <c r="C67" s="4">
        <v>13.227853355730652</v>
      </c>
      <c r="D67" s="4">
        <v>2</v>
      </c>
      <c r="E67" s="5">
        <v>1.9</v>
      </c>
      <c r="F67" s="4">
        <v>35.5</v>
      </c>
      <c r="G67" s="4">
        <v>100</v>
      </c>
      <c r="H67" s="2">
        <v>0.24861111111111112</v>
      </c>
      <c r="I67" s="2">
        <v>0.7319444444444444</v>
      </c>
      <c r="J67" s="4">
        <f t="shared" ref="J67:J130" si="1">(I67-H67)*24</f>
        <v>11.599999999999998</v>
      </c>
    </row>
    <row r="68" spans="1:10" x14ac:dyDescent="0.3">
      <c r="A68" s="1">
        <v>44997</v>
      </c>
      <c r="B68" s="1" t="s">
        <v>16</v>
      </c>
      <c r="C68" s="4">
        <v>12.993323776966802</v>
      </c>
      <c r="D68" s="4">
        <v>11.5</v>
      </c>
      <c r="E68" s="5">
        <v>0.8</v>
      </c>
      <c r="F68" s="4">
        <v>225.83</v>
      </c>
      <c r="G68" s="4">
        <f>AVERAGE(100,65,33,25,100,86,83,97,100,97,100,78)</f>
        <v>80.333333333333329</v>
      </c>
      <c r="H68" s="2">
        <v>0.24652777777777779</v>
      </c>
      <c r="I68" s="2">
        <v>0.73263888888888884</v>
      </c>
      <c r="J68" s="4">
        <f t="shared" si="1"/>
        <v>11.666666666666664</v>
      </c>
    </row>
    <row r="69" spans="1:10" x14ac:dyDescent="0.3">
      <c r="A69" s="1">
        <v>44998</v>
      </c>
      <c r="B69" s="1" t="s">
        <v>10</v>
      </c>
      <c r="C69" s="4">
        <v>7.6581601502849708</v>
      </c>
      <c r="D69" s="4">
        <v>12.4</v>
      </c>
      <c r="E69" s="5">
        <v>7.1</v>
      </c>
      <c r="F69" s="4">
        <v>174.46</v>
      </c>
      <c r="G69" s="4">
        <f>AVERAGE(100,100,100,100,88,54,91,77,95,62,100,100,100)</f>
        <v>89.769230769230774</v>
      </c>
      <c r="H69" s="2">
        <v>0.24513888888888888</v>
      </c>
      <c r="I69" s="2">
        <v>0.73402777777777783</v>
      </c>
      <c r="J69" s="4">
        <f t="shared" si="1"/>
        <v>11.733333333333334</v>
      </c>
    </row>
    <row r="70" spans="1:10" x14ac:dyDescent="0.3">
      <c r="A70" s="1">
        <v>44999</v>
      </c>
      <c r="B70" s="1" t="s">
        <v>11</v>
      </c>
      <c r="C70" s="4">
        <v>7.7648912321233325</v>
      </c>
      <c r="D70" s="4">
        <v>17.100000000000001</v>
      </c>
      <c r="E70" s="5">
        <v>11.1</v>
      </c>
      <c r="F70" s="4">
        <v>119.38</v>
      </c>
      <c r="G70" s="4">
        <f>AVERAGE(100,8,8,8,5,17,70,86,57,64,57,35,16)</f>
        <v>40.846153846153847</v>
      </c>
      <c r="H70" s="2">
        <v>0.24374999999999999</v>
      </c>
      <c r="I70" s="2">
        <v>0.73541666666666661</v>
      </c>
      <c r="J70" s="4">
        <f t="shared" si="1"/>
        <v>11.799999999999997</v>
      </c>
    </row>
    <row r="71" spans="1:10" x14ac:dyDescent="0.3">
      <c r="A71" s="1">
        <v>45000</v>
      </c>
      <c r="B71" s="1" t="s">
        <v>12</v>
      </c>
      <c r="C71" s="4">
        <v>6.7611089020307311</v>
      </c>
      <c r="D71" s="4">
        <v>6</v>
      </c>
      <c r="E71" s="5">
        <v>2.9</v>
      </c>
      <c r="F71" s="4">
        <v>83.38</v>
      </c>
      <c r="G71" s="4">
        <v>100</v>
      </c>
      <c r="H71" s="2">
        <v>0.24166666666666667</v>
      </c>
      <c r="I71" s="2">
        <v>0.7368055555555556</v>
      </c>
      <c r="J71" s="4">
        <f t="shared" si="1"/>
        <v>11.883333333333333</v>
      </c>
    </row>
    <row r="72" spans="1:10" x14ac:dyDescent="0.3">
      <c r="A72" s="1">
        <v>45001</v>
      </c>
      <c r="B72" s="1" t="s">
        <v>13</v>
      </c>
      <c r="C72" s="4">
        <v>7.7097510536039557</v>
      </c>
      <c r="D72" s="4">
        <v>20.7</v>
      </c>
      <c r="E72" s="5">
        <v>2.2000000000000002</v>
      </c>
      <c r="F72" s="4">
        <v>192.21</v>
      </c>
      <c r="G72" s="4">
        <f>AVERAGE(3,3,6,10,11,28,39,100,72,70,80,65,72)</f>
        <v>43</v>
      </c>
      <c r="H72" s="2">
        <v>0.24027777777777778</v>
      </c>
      <c r="I72" s="2">
        <v>0.73749999999999993</v>
      </c>
      <c r="J72" s="4">
        <f t="shared" si="1"/>
        <v>11.93333333333333</v>
      </c>
    </row>
    <row r="73" spans="1:10" x14ac:dyDescent="0.3">
      <c r="A73" s="1">
        <v>45002</v>
      </c>
      <c r="B73" s="1" t="s">
        <v>14</v>
      </c>
      <c r="C73" s="4">
        <v>8.8681527719354634</v>
      </c>
      <c r="D73" s="4">
        <v>23.4</v>
      </c>
      <c r="E73" s="5">
        <v>4.5</v>
      </c>
      <c r="F73" s="4">
        <v>275.25</v>
      </c>
      <c r="G73" s="4">
        <f>AVERAGE(15,13,7,6,7,13,18,30,28,83,100,47,57)</f>
        <v>32.615384615384613</v>
      </c>
      <c r="H73" s="2">
        <v>0.2388888888888889</v>
      </c>
      <c r="I73" s="2">
        <v>0.73888888888888893</v>
      </c>
      <c r="J73" s="4">
        <f t="shared" si="1"/>
        <v>12</v>
      </c>
    </row>
    <row r="74" spans="1:10" x14ac:dyDescent="0.3">
      <c r="A74" s="1">
        <v>45003</v>
      </c>
      <c r="B74" s="1" t="s">
        <v>15</v>
      </c>
      <c r="C74" s="4">
        <v>13.351347707514968</v>
      </c>
      <c r="D74" s="4">
        <v>27.1</v>
      </c>
      <c r="E74" s="5">
        <v>6.7</v>
      </c>
      <c r="F74" s="4">
        <v>261.20999999999998</v>
      </c>
      <c r="G74" s="4">
        <f>AVERAGE(34,33,30,25,22,20,22,33,47,46,47,81,46)</f>
        <v>37.384615384615387</v>
      </c>
      <c r="H74" s="2">
        <v>0.23680555555555557</v>
      </c>
      <c r="I74" s="2">
        <v>0.7402777777777777</v>
      </c>
      <c r="J74" s="4">
        <f t="shared" si="1"/>
        <v>12.08333333333333</v>
      </c>
    </row>
    <row r="75" spans="1:10" x14ac:dyDescent="0.3">
      <c r="A75" s="1">
        <v>45004</v>
      </c>
      <c r="B75" s="1" t="s">
        <v>16</v>
      </c>
      <c r="C75" s="4">
        <v>13.116818128751119</v>
      </c>
      <c r="D75" s="4">
        <v>22.1</v>
      </c>
      <c r="E75" s="5">
        <v>8.8000000000000007</v>
      </c>
      <c r="F75" s="4">
        <v>258.27999999999997</v>
      </c>
      <c r="G75" s="4">
        <f>AVERAGE(100,100,35,45,53,32,21,15,22,13,13,15,24)</f>
        <v>37.53846153846154</v>
      </c>
      <c r="H75" s="2">
        <v>0.23541666666666669</v>
      </c>
      <c r="I75" s="2">
        <v>0.7416666666666667</v>
      </c>
      <c r="J75" s="4">
        <f t="shared" si="1"/>
        <v>12.149999999999999</v>
      </c>
    </row>
    <row r="76" spans="1:10" x14ac:dyDescent="0.3">
      <c r="A76" s="1">
        <v>45005</v>
      </c>
      <c r="B76" s="1" t="s">
        <v>10</v>
      </c>
      <c r="C76" s="4">
        <v>7.7816545020692836</v>
      </c>
      <c r="D76" s="4">
        <v>17.5</v>
      </c>
      <c r="E76" s="5">
        <v>9.6</v>
      </c>
      <c r="F76" s="4">
        <v>95.72</v>
      </c>
      <c r="G76" s="4">
        <v>96.13</v>
      </c>
      <c r="H76" s="2">
        <v>0.23402777777777781</v>
      </c>
      <c r="I76" s="2">
        <v>0.74236111111111114</v>
      </c>
      <c r="J76" s="4">
        <f t="shared" si="1"/>
        <v>12.2</v>
      </c>
    </row>
    <row r="77" spans="1:10" x14ac:dyDescent="0.3">
      <c r="A77" s="1">
        <v>45006</v>
      </c>
      <c r="B77" s="1" t="s">
        <v>11</v>
      </c>
      <c r="C77" s="4">
        <v>7.8883855839076471</v>
      </c>
      <c r="D77" s="4">
        <v>5.3</v>
      </c>
      <c r="E77" s="5">
        <v>7.2</v>
      </c>
      <c r="F77" s="4">
        <v>80.27</v>
      </c>
      <c r="G77" s="4">
        <v>100</v>
      </c>
      <c r="H77" s="2">
        <v>0.23194444444444443</v>
      </c>
      <c r="I77" s="2">
        <v>0.74375000000000002</v>
      </c>
      <c r="J77" s="4">
        <f t="shared" si="1"/>
        <v>12.283333333333335</v>
      </c>
    </row>
    <row r="78" spans="1:10" x14ac:dyDescent="0.3">
      <c r="A78" s="1">
        <v>45007</v>
      </c>
      <c r="B78" s="1" t="s">
        <v>12</v>
      </c>
      <c r="C78" s="4">
        <v>6.8846032538150475</v>
      </c>
      <c r="D78" s="4">
        <v>22.3</v>
      </c>
      <c r="E78" s="5">
        <v>9.3000000000000007</v>
      </c>
      <c r="F78" s="4">
        <v>204.31</v>
      </c>
      <c r="G78" s="4">
        <f>AVERAGE(9,4,8,10,68,78,79,72,84,100,100,96,84)</f>
        <v>60.92307692307692</v>
      </c>
      <c r="H78" s="2">
        <v>0.23055555555555554</v>
      </c>
      <c r="I78" s="2">
        <v>0.74513888888888891</v>
      </c>
      <c r="J78" s="4">
        <f t="shared" si="1"/>
        <v>12.350000000000001</v>
      </c>
    </row>
    <row r="79" spans="1:10" x14ac:dyDescent="0.3">
      <c r="A79" s="1">
        <v>45008</v>
      </c>
      <c r="B79" s="1" t="s">
        <v>13</v>
      </c>
      <c r="C79" s="4">
        <v>7.8332454053882721</v>
      </c>
      <c r="D79" s="4">
        <v>10.1</v>
      </c>
      <c r="E79" s="5">
        <v>13.6</v>
      </c>
      <c r="F79" s="4">
        <v>146.58000000000001</v>
      </c>
      <c r="G79" s="4">
        <f>AVERAGE(86,85,51,67,47,25,33,100,100,92,100,100,100)</f>
        <v>75.84615384615384</v>
      </c>
      <c r="H79" s="2">
        <v>0.22916666666666666</v>
      </c>
      <c r="I79" s="2">
        <v>0.74652777777777779</v>
      </c>
      <c r="J79" s="4">
        <f t="shared" si="1"/>
        <v>12.416666666666668</v>
      </c>
    </row>
    <row r="80" spans="1:10" x14ac:dyDescent="0.3">
      <c r="A80" s="1">
        <v>45009</v>
      </c>
      <c r="B80" s="1" t="s">
        <v>14</v>
      </c>
      <c r="C80" s="4">
        <v>8.9916471237197779</v>
      </c>
      <c r="D80" s="4">
        <v>12.6</v>
      </c>
      <c r="E80" s="5">
        <v>14.4</v>
      </c>
      <c r="F80" s="4">
        <v>131.41999999999999</v>
      </c>
      <c r="G80" s="4">
        <f>AVERAGE(100,100,100,100,100,100,99,100,77,100,100,85,87)</f>
        <v>96</v>
      </c>
      <c r="H80" s="2">
        <v>0.22708333333333333</v>
      </c>
      <c r="I80" s="2">
        <v>0.74722222222222223</v>
      </c>
      <c r="J80" s="4">
        <f t="shared" si="1"/>
        <v>12.483333333333334</v>
      </c>
    </row>
    <row r="81" spans="1:10" x14ac:dyDescent="0.3">
      <c r="A81" s="1">
        <v>45010</v>
      </c>
      <c r="B81" s="1" t="s">
        <v>15</v>
      </c>
      <c r="C81" s="4">
        <v>13.474842059299281</v>
      </c>
      <c r="D81" s="4">
        <v>10.1</v>
      </c>
      <c r="E81" s="5">
        <v>9.6</v>
      </c>
      <c r="F81" s="4">
        <v>180.39</v>
      </c>
      <c r="G81" s="4">
        <v>100</v>
      </c>
      <c r="H81" s="2">
        <v>0.22569444444444445</v>
      </c>
      <c r="I81" s="2">
        <v>0.74861111111111101</v>
      </c>
      <c r="J81" s="4">
        <f t="shared" si="1"/>
        <v>12.549999999999997</v>
      </c>
    </row>
    <row r="82" spans="1:10" x14ac:dyDescent="0.3">
      <c r="A82" s="1">
        <v>45011</v>
      </c>
      <c r="B82" s="1" t="s">
        <v>16</v>
      </c>
      <c r="C82" s="4">
        <v>13.240312480535433</v>
      </c>
      <c r="D82" s="4">
        <v>16</v>
      </c>
      <c r="E82" s="5">
        <v>5.6</v>
      </c>
      <c r="F82" s="4">
        <v>126.11</v>
      </c>
      <c r="G82" s="4">
        <f>AVERAGE(54,100,100,78,100,100,74,75,71,70,79,84,73,89)</f>
        <v>81.928571428571431</v>
      </c>
      <c r="H82" s="2">
        <v>0.26597222222222222</v>
      </c>
      <c r="I82" s="2">
        <v>0.79166666666666663</v>
      </c>
      <c r="J82" s="4">
        <f t="shared" si="1"/>
        <v>12.616666666666667</v>
      </c>
    </row>
    <row r="83" spans="1:10" x14ac:dyDescent="0.3">
      <c r="A83" s="1">
        <v>45012</v>
      </c>
      <c r="B83" s="1" t="s">
        <v>10</v>
      </c>
      <c r="C83" s="4">
        <v>7.9051488538535999</v>
      </c>
      <c r="D83" s="4">
        <v>3.2</v>
      </c>
      <c r="E83" s="5">
        <v>3.7</v>
      </c>
      <c r="F83" s="4">
        <v>47.65</v>
      </c>
      <c r="G83" s="4">
        <f>AVERAGE(100,100,100,100,100,100,100,100,100,85,64,57,76,59)</f>
        <v>88.642857142857139</v>
      </c>
      <c r="H83" s="2">
        <v>0.2638888888888889</v>
      </c>
      <c r="I83" s="2">
        <v>0.79305555555555562</v>
      </c>
      <c r="J83" s="4">
        <f t="shared" si="1"/>
        <v>12.700000000000003</v>
      </c>
    </row>
    <row r="84" spans="1:10" x14ac:dyDescent="0.3">
      <c r="A84" s="1">
        <v>45013</v>
      </c>
      <c r="B84" s="1" t="s">
        <v>11</v>
      </c>
      <c r="C84" s="4">
        <v>8.0118799356919617</v>
      </c>
      <c r="D84" s="4">
        <v>12.9</v>
      </c>
      <c r="E84" s="5">
        <v>-0.6</v>
      </c>
      <c r="F84" s="4">
        <v>201.96</v>
      </c>
      <c r="G84" s="4">
        <f>AVERAGE(23,30,83,100,100,100,100,100,100,79,70,85,76,100)</f>
        <v>81.857142857142861</v>
      </c>
      <c r="H84" s="2">
        <v>0.26250000000000001</v>
      </c>
      <c r="I84" s="2">
        <v>0.79375000000000007</v>
      </c>
      <c r="J84" s="4">
        <f t="shared" si="1"/>
        <v>12.75</v>
      </c>
    </row>
    <row r="85" spans="1:10" x14ac:dyDescent="0.3">
      <c r="A85" s="1">
        <v>45014</v>
      </c>
      <c r="B85" s="1" t="s">
        <v>12</v>
      </c>
      <c r="C85" s="4">
        <v>7.008097605599362</v>
      </c>
      <c r="D85" s="4">
        <v>29.1</v>
      </c>
      <c r="E85" s="5">
        <v>2.5</v>
      </c>
      <c r="F85" s="4">
        <v>307.81</v>
      </c>
      <c r="G85" s="4">
        <f>AVERAGE(2,0,3,3,2,5,4,16,23,30,28,40,44,93)</f>
        <v>20.928571428571427</v>
      </c>
      <c r="H85" s="2">
        <v>0.26111111111111113</v>
      </c>
      <c r="I85" s="2">
        <v>0.79513888888888884</v>
      </c>
      <c r="J85" s="4">
        <f t="shared" si="1"/>
        <v>12.816666666666666</v>
      </c>
    </row>
    <row r="86" spans="1:10" x14ac:dyDescent="0.3">
      <c r="A86" s="1">
        <v>45015</v>
      </c>
      <c r="B86" s="1" t="s">
        <v>13</v>
      </c>
      <c r="C86" s="4">
        <v>7.9567397571725884</v>
      </c>
      <c r="D86" s="4">
        <v>11.8</v>
      </c>
      <c r="E86" s="5">
        <v>7.4</v>
      </c>
      <c r="F86" s="4">
        <v>165.44</v>
      </c>
      <c r="G86" s="4">
        <f>AVERAGE(100,100,100,69,100,100,100,100,100,100,89,54,31,84)</f>
        <v>87.642857142857139</v>
      </c>
      <c r="H86" s="2">
        <v>0.2590277777777778</v>
      </c>
      <c r="I86" s="2">
        <v>0.79652777777777783</v>
      </c>
      <c r="J86" s="4">
        <f t="shared" si="1"/>
        <v>12.900000000000002</v>
      </c>
    </row>
    <row r="87" spans="1:10" x14ac:dyDescent="0.3">
      <c r="A87" s="1">
        <v>45016</v>
      </c>
      <c r="B87" s="1" t="s">
        <v>14</v>
      </c>
      <c r="C87" s="4">
        <v>9.1151414755040925</v>
      </c>
      <c r="D87" s="4">
        <v>12.1</v>
      </c>
      <c r="E87" s="5">
        <v>11</v>
      </c>
      <c r="F87" s="4">
        <v>149.07</v>
      </c>
      <c r="G87" s="4">
        <f>AVERAGE(100,100,100,100,100,100,100,100,100,76,84,59,76,58)</f>
        <v>89.5</v>
      </c>
      <c r="H87" s="2">
        <v>0.25763888888888892</v>
      </c>
      <c r="I87" s="2">
        <v>0.79722222222222217</v>
      </c>
      <c r="J87" s="4">
        <f t="shared" si="1"/>
        <v>12.95</v>
      </c>
    </row>
    <row r="88" spans="1:10" x14ac:dyDescent="0.3">
      <c r="A88" s="1">
        <v>45017</v>
      </c>
      <c r="B88" s="1" t="s">
        <v>15</v>
      </c>
      <c r="C88" s="4">
        <v>13.598336411083597</v>
      </c>
      <c r="D88" s="4">
        <v>11.8</v>
      </c>
      <c r="E88" s="5">
        <v>9.3000000000000007</v>
      </c>
      <c r="F88" s="4">
        <v>100.37</v>
      </c>
      <c r="G88" s="4">
        <f>AVERAGE(100,70,57,94,100,100,100,97,100,70,100,100,60,99)</f>
        <v>89.071428571428569</v>
      </c>
      <c r="H88" s="2">
        <v>0.25625000000000003</v>
      </c>
      <c r="I88" s="2">
        <v>0.79861111111111116</v>
      </c>
      <c r="J88" s="4">
        <f t="shared" si="1"/>
        <v>13.016666666666666</v>
      </c>
    </row>
    <row r="89" spans="1:10" x14ac:dyDescent="0.3">
      <c r="A89" s="1">
        <v>45018</v>
      </c>
      <c r="B89" s="1" t="s">
        <v>16</v>
      </c>
      <c r="C89" s="4">
        <v>12.742625921884475</v>
      </c>
      <c r="D89" s="4">
        <v>3.2</v>
      </c>
      <c r="E89" s="5">
        <v>3.5</v>
      </c>
      <c r="F89" s="4">
        <v>37.11</v>
      </c>
      <c r="G89" s="4">
        <v>100</v>
      </c>
      <c r="H89" s="2">
        <v>0.25416666666666665</v>
      </c>
      <c r="I89" s="2">
        <v>0.79999999999999993</v>
      </c>
      <c r="J89" s="4">
        <f t="shared" si="1"/>
        <v>13.099999999999998</v>
      </c>
    </row>
    <row r="90" spans="1:10" x14ac:dyDescent="0.3">
      <c r="A90" s="1">
        <v>45019</v>
      </c>
      <c r="B90" s="1" t="s">
        <v>10</v>
      </c>
      <c r="C90" s="4">
        <v>7.3777887031378135</v>
      </c>
      <c r="D90" s="4">
        <v>6.5</v>
      </c>
      <c r="E90" s="5">
        <v>0.7</v>
      </c>
      <c r="F90" s="4">
        <v>212.37</v>
      </c>
      <c r="G90" s="4">
        <f>AVERAGE(100,100,94,17,52,31,9,32,71,52,44,26,17,18)</f>
        <v>47.357142857142854</v>
      </c>
      <c r="H90" s="2">
        <v>0.25277777777777777</v>
      </c>
      <c r="I90" s="2">
        <v>0.80138888888888893</v>
      </c>
      <c r="J90" s="4">
        <f t="shared" si="1"/>
        <v>13.166666666666668</v>
      </c>
    </row>
    <row r="91" spans="1:10" x14ac:dyDescent="0.3">
      <c r="A91" s="1">
        <v>45020</v>
      </c>
      <c r="B91" s="1" t="s">
        <v>11</v>
      </c>
      <c r="C91" s="4">
        <v>7.4545694058524301</v>
      </c>
      <c r="D91" s="4">
        <v>13.5</v>
      </c>
      <c r="E91" s="5">
        <v>0.2</v>
      </c>
      <c r="F91" s="4">
        <v>179.11</v>
      </c>
      <c r="G91" s="4">
        <f>AVERAGE(6,7,66,16,73,46,12,29,46,44,41,33,10,5)</f>
        <v>31</v>
      </c>
      <c r="H91" s="2">
        <v>0.25138888888888888</v>
      </c>
      <c r="I91" s="2">
        <v>0.80208333333333337</v>
      </c>
      <c r="J91" s="4">
        <f t="shared" si="1"/>
        <v>13.216666666666669</v>
      </c>
    </row>
    <row r="92" spans="1:10" x14ac:dyDescent="0.3">
      <c r="A92" s="1">
        <v>45021</v>
      </c>
      <c r="B92" s="1" t="s">
        <v>12</v>
      </c>
      <c r="C92" s="4">
        <v>6.4185371070748491</v>
      </c>
      <c r="D92" s="4">
        <v>14.7</v>
      </c>
      <c r="E92" s="5">
        <v>-0.2</v>
      </c>
      <c r="F92" s="4">
        <v>246.11</v>
      </c>
      <c r="G92" s="4">
        <f>AVERAGE(83,81,100,100,100,100,95,100,100,100,83,50,85,85)</f>
        <v>90.142857142857139</v>
      </c>
      <c r="H92" s="2">
        <v>0.24930555555555556</v>
      </c>
      <c r="I92" s="2">
        <v>0.80347222222222225</v>
      </c>
      <c r="J92" s="4">
        <f t="shared" si="1"/>
        <v>13.3</v>
      </c>
    </row>
    <row r="93" spans="1:10" x14ac:dyDescent="0.3">
      <c r="A93" s="1">
        <v>45022</v>
      </c>
      <c r="B93" s="1" t="s">
        <v>13</v>
      </c>
      <c r="C93" s="4">
        <v>7.3374755788901842</v>
      </c>
      <c r="D93" s="4">
        <v>2.6</v>
      </c>
      <c r="E93" s="5">
        <v>1.3</v>
      </c>
      <c r="F93" s="4">
        <v>34.409999999999997</v>
      </c>
      <c r="G93" s="4">
        <v>100</v>
      </c>
      <c r="H93" s="2">
        <v>0.24791666666666667</v>
      </c>
      <c r="I93" s="2">
        <v>0.80486111111111114</v>
      </c>
      <c r="J93" s="4">
        <f t="shared" si="1"/>
        <v>13.366666666666667</v>
      </c>
    </row>
    <row r="94" spans="1:10" x14ac:dyDescent="0.3">
      <c r="A94" s="1">
        <v>45023</v>
      </c>
      <c r="B94" s="1" t="s">
        <v>14</v>
      </c>
      <c r="C94" s="4">
        <v>8.4662372086004964</v>
      </c>
      <c r="D94" s="4">
        <v>7.3</v>
      </c>
      <c r="E94" s="5">
        <v>6</v>
      </c>
      <c r="F94" s="4">
        <v>136.22</v>
      </c>
      <c r="G94" s="4">
        <f>AVERAGE(100,100,100,100,100,100,100,100,97,76,75,100,100,60)</f>
        <v>93.428571428571431</v>
      </c>
      <c r="H94" s="2">
        <v>0.24652777777777779</v>
      </c>
      <c r="I94" s="2">
        <v>0.80625000000000002</v>
      </c>
      <c r="J94" s="4">
        <f t="shared" si="1"/>
        <v>13.433333333333334</v>
      </c>
    </row>
    <row r="95" spans="1:10" x14ac:dyDescent="0.3">
      <c r="A95" s="1">
        <v>45024</v>
      </c>
      <c r="B95" s="1" t="s">
        <v>15</v>
      </c>
      <c r="C95" s="4">
        <v>12.919469900567226</v>
      </c>
      <c r="D95" s="4">
        <v>21.1</v>
      </c>
      <c r="E95" s="5">
        <v>8.5</v>
      </c>
      <c r="F95" s="4">
        <v>189.46</v>
      </c>
      <c r="G95" s="4">
        <v>100</v>
      </c>
      <c r="H95" s="2">
        <v>0.24513888888888888</v>
      </c>
      <c r="I95" s="2">
        <v>0.80694444444444446</v>
      </c>
      <c r="J95" s="4">
        <f t="shared" si="1"/>
        <v>13.483333333333334</v>
      </c>
    </row>
    <row r="96" spans="1:10" x14ac:dyDescent="0.3">
      <c r="A96" s="1">
        <v>45025</v>
      </c>
      <c r="B96" s="1" t="s">
        <v>16</v>
      </c>
      <c r="C96" s="4">
        <v>12.654750638866997</v>
      </c>
      <c r="D96" s="4">
        <v>12.7</v>
      </c>
      <c r="E96" s="5">
        <v>10</v>
      </c>
      <c r="F96" s="4">
        <v>111.18</v>
      </c>
      <c r="G96" s="4">
        <f>AVERAGE(28,40,52,100,84,100,100,100,100,100,100,100,100,100)</f>
        <v>86</v>
      </c>
      <c r="H96" s="2">
        <v>0.24305555555555555</v>
      </c>
      <c r="I96" s="2">
        <v>0.80833333333333324</v>
      </c>
      <c r="J96" s="4">
        <f t="shared" si="1"/>
        <v>13.566666666666663</v>
      </c>
    </row>
    <row r="97" spans="1:10" x14ac:dyDescent="0.3">
      <c r="A97" s="1">
        <v>45026</v>
      </c>
      <c r="B97" s="1" t="s">
        <v>10</v>
      </c>
      <c r="C97" s="4">
        <v>7.2899134201203335</v>
      </c>
      <c r="D97" s="4">
        <v>21.2</v>
      </c>
      <c r="E97" s="5">
        <v>10.4</v>
      </c>
      <c r="F97" s="4">
        <v>143.68</v>
      </c>
      <c r="G97" s="4">
        <f>AVERAGE(100,100,100,69,66,84,100,83,49,87,43,26,27,85)</f>
        <v>72.785714285714292</v>
      </c>
      <c r="H97" s="2">
        <v>0.24166666666666667</v>
      </c>
      <c r="I97" s="2">
        <v>0.80972222222222223</v>
      </c>
      <c r="J97" s="4">
        <f t="shared" si="1"/>
        <v>13.633333333333333</v>
      </c>
    </row>
    <row r="98" spans="1:10" x14ac:dyDescent="0.3">
      <c r="A98" s="1">
        <v>45027</v>
      </c>
      <c r="B98" s="1" t="s">
        <v>11</v>
      </c>
      <c r="C98" s="4">
        <v>7.3666941228349518</v>
      </c>
      <c r="D98" s="4">
        <v>24.9</v>
      </c>
      <c r="E98" s="5">
        <v>10.4</v>
      </c>
      <c r="F98" s="4">
        <v>219.71</v>
      </c>
      <c r="G98" s="4">
        <f>AVERAGE(21,18,16,31,75,50,100,73,100,55,25,23,20,18,17)</f>
        <v>42.8</v>
      </c>
      <c r="H98" s="2">
        <v>0.24027777777777778</v>
      </c>
      <c r="I98" s="2">
        <v>0.81041666666666667</v>
      </c>
      <c r="J98" s="4">
        <f t="shared" si="1"/>
        <v>13.683333333333334</v>
      </c>
    </row>
    <row r="99" spans="1:10" x14ac:dyDescent="0.3">
      <c r="A99" s="1">
        <v>45028</v>
      </c>
      <c r="B99" s="1" t="s">
        <v>12</v>
      </c>
      <c r="C99" s="4">
        <v>6.3306618240573691</v>
      </c>
      <c r="D99" s="4">
        <v>17.600000000000001</v>
      </c>
      <c r="E99" s="5">
        <v>9.6</v>
      </c>
      <c r="F99" s="4">
        <v>198</v>
      </c>
      <c r="G99" s="4">
        <f>AVERAGE(100,96,84,100,100,100,94,80,50,22,46,82,69,55,16)</f>
        <v>72.933333333333337</v>
      </c>
      <c r="H99" s="2">
        <v>0.2388888888888889</v>
      </c>
      <c r="I99" s="2">
        <v>0.81180555555555556</v>
      </c>
      <c r="J99" s="4">
        <f t="shared" si="1"/>
        <v>13.75</v>
      </c>
    </row>
    <row r="100" spans="1:10" x14ac:dyDescent="0.3">
      <c r="A100" s="1">
        <v>45029</v>
      </c>
      <c r="B100" s="1" t="s">
        <v>13</v>
      </c>
      <c r="C100" s="4">
        <v>7.2496002958727059</v>
      </c>
      <c r="D100" s="4">
        <v>29.1</v>
      </c>
      <c r="E100" s="5">
        <v>11.9</v>
      </c>
      <c r="F100" s="4">
        <v>194.43</v>
      </c>
      <c r="G100" s="4">
        <f>AVERAGE(61,51,23,32,9,8,22,15,30,47,73,65,50,34,28)</f>
        <v>36.533333333333331</v>
      </c>
      <c r="H100" s="2">
        <v>0.23680555555555557</v>
      </c>
      <c r="I100" s="2">
        <v>0.81319444444444444</v>
      </c>
      <c r="J100" s="4">
        <f t="shared" si="1"/>
        <v>13.833333333333332</v>
      </c>
    </row>
    <row r="101" spans="1:10" x14ac:dyDescent="0.3">
      <c r="A101" s="1">
        <v>45030</v>
      </c>
      <c r="B101" s="1" t="s">
        <v>14</v>
      </c>
      <c r="C101" s="4">
        <v>8.3783619255830164</v>
      </c>
      <c r="D101" s="4">
        <v>23.4</v>
      </c>
      <c r="E101" s="5">
        <v>12.3</v>
      </c>
      <c r="F101" s="4">
        <v>137.04</v>
      </c>
      <c r="G101" s="4">
        <f>AVERAGE(29,38,76,58,64,69,97,100,49,100,33,43,80,68,66)</f>
        <v>64.666666666666671</v>
      </c>
      <c r="H101" s="2">
        <v>0.23541666666666669</v>
      </c>
      <c r="I101" s="2">
        <v>0.81458333333333333</v>
      </c>
      <c r="J101" s="4">
        <f t="shared" si="1"/>
        <v>13.899999999999999</v>
      </c>
    </row>
    <row r="102" spans="1:10" x14ac:dyDescent="0.3">
      <c r="A102" s="1">
        <v>45031</v>
      </c>
      <c r="B102" s="1" t="s">
        <v>15</v>
      </c>
      <c r="C102" s="4">
        <v>12.831594617549747</v>
      </c>
      <c r="D102" s="4">
        <v>15</v>
      </c>
      <c r="E102" s="5">
        <v>9.6</v>
      </c>
      <c r="F102" s="4">
        <v>200.31</v>
      </c>
      <c r="G102" s="4">
        <f>AVERAGE(100,100,100,100,100,100,100,100,51,71,38,72,60,100,100)</f>
        <v>86.13333333333334</v>
      </c>
      <c r="H102" s="2">
        <v>0.23402777777777781</v>
      </c>
      <c r="I102" s="2">
        <v>0.81527777777777777</v>
      </c>
      <c r="J102" s="4">
        <f t="shared" si="1"/>
        <v>13.95</v>
      </c>
    </row>
    <row r="103" spans="1:10" x14ac:dyDescent="0.3">
      <c r="A103" s="1">
        <v>45032</v>
      </c>
      <c r="B103" s="1" t="s">
        <v>16</v>
      </c>
      <c r="C103" s="4">
        <v>12.566875355849517</v>
      </c>
      <c r="D103" s="4">
        <v>21.7</v>
      </c>
      <c r="E103" s="5">
        <v>11</v>
      </c>
      <c r="F103" s="4">
        <v>217.48</v>
      </c>
      <c r="G103" s="4">
        <f>AVERAGE(99,100,96,94,74,78,99,100,94,34,44,44,45,44,43)</f>
        <v>72.533333333333331</v>
      </c>
      <c r="H103" s="2">
        <v>0.23263888888888887</v>
      </c>
      <c r="I103" s="2">
        <v>0.81666666666666676</v>
      </c>
      <c r="J103" s="4">
        <f t="shared" si="1"/>
        <v>14.016666666666669</v>
      </c>
    </row>
    <row r="104" spans="1:10" x14ac:dyDescent="0.3">
      <c r="A104" s="1">
        <v>45033</v>
      </c>
      <c r="B104" s="1" t="s">
        <v>10</v>
      </c>
      <c r="C104" s="4">
        <v>7.2020381371028535</v>
      </c>
      <c r="D104" s="4">
        <v>7.5</v>
      </c>
      <c r="E104" s="5">
        <v>9.4</v>
      </c>
      <c r="F104" s="4">
        <v>109</v>
      </c>
      <c r="G104" s="4">
        <f>AVERAGE(81,100,100,93,100,100,98,100,100,100,100,86,84,100,100)</f>
        <v>96.13333333333334</v>
      </c>
      <c r="H104" s="2">
        <v>0.23055555555555554</v>
      </c>
      <c r="I104" s="2">
        <v>0.81805555555555554</v>
      </c>
      <c r="J104" s="4">
        <f t="shared" si="1"/>
        <v>14.100000000000001</v>
      </c>
    </row>
    <row r="105" spans="1:10" x14ac:dyDescent="0.3">
      <c r="A105" s="1">
        <v>45034</v>
      </c>
      <c r="B105" s="1" t="s">
        <v>11</v>
      </c>
      <c r="C105" s="4">
        <v>7.2788188398174718</v>
      </c>
      <c r="D105" s="4">
        <v>17.899999999999999</v>
      </c>
      <c r="E105" s="5">
        <v>11.7</v>
      </c>
      <c r="F105" s="4">
        <v>251.31</v>
      </c>
      <c r="G105" s="4">
        <f>AVERAGE(100,100,100,100,100,81,72,100,100,100,97,97,100,99,100)</f>
        <v>96.4</v>
      </c>
      <c r="H105" s="2">
        <v>0.22916666666666666</v>
      </c>
      <c r="I105" s="2">
        <v>0.81944444444444453</v>
      </c>
      <c r="J105" s="4">
        <f t="shared" si="1"/>
        <v>14.16666666666667</v>
      </c>
    </row>
    <row r="106" spans="1:10" x14ac:dyDescent="0.3">
      <c r="A106" s="1">
        <v>45035</v>
      </c>
      <c r="B106" s="1" t="s">
        <v>12</v>
      </c>
      <c r="C106" s="4">
        <v>6.2427865410398891</v>
      </c>
      <c r="D106" s="4">
        <v>11.3</v>
      </c>
      <c r="E106" s="5">
        <v>10.3</v>
      </c>
      <c r="F106" s="4">
        <v>54.72</v>
      </c>
      <c r="G106" s="4">
        <v>100</v>
      </c>
      <c r="H106" s="2">
        <v>0.22777777777777777</v>
      </c>
      <c r="I106" s="2">
        <v>0.82013888888888886</v>
      </c>
      <c r="J106" s="4">
        <f t="shared" si="1"/>
        <v>14.216666666666667</v>
      </c>
    </row>
    <row r="107" spans="1:10" x14ac:dyDescent="0.3">
      <c r="A107" s="1">
        <v>45036</v>
      </c>
      <c r="B107" s="1" t="s">
        <v>13</v>
      </c>
      <c r="C107" s="4">
        <v>7.1617250128552259</v>
      </c>
      <c r="D107" s="4">
        <v>22.4</v>
      </c>
      <c r="E107" s="5">
        <v>13.8</v>
      </c>
      <c r="F107" s="4">
        <v>194.17</v>
      </c>
      <c r="G107" s="4">
        <f>AVERAGE(29,26,19,17,27,100,100,50,69,100,40,61,47,44,44)</f>
        <v>51.533333333333331</v>
      </c>
      <c r="H107" s="2">
        <v>0.22638888888888889</v>
      </c>
      <c r="I107" s="2">
        <v>0.82152777777777775</v>
      </c>
      <c r="J107" s="4">
        <f t="shared" si="1"/>
        <v>14.283333333333333</v>
      </c>
    </row>
    <row r="108" spans="1:10" x14ac:dyDescent="0.3">
      <c r="A108" s="1">
        <v>45037</v>
      </c>
      <c r="B108" s="1" t="s">
        <v>14</v>
      </c>
      <c r="C108" s="4">
        <v>8.2904866425655364</v>
      </c>
      <c r="D108" s="4">
        <v>30.6</v>
      </c>
      <c r="E108" s="5">
        <v>12.9</v>
      </c>
      <c r="F108" s="4">
        <v>279.86</v>
      </c>
      <c r="G108" s="4">
        <f>AVERAGE(24,14,9,5,3,7,14,47,45,44,53,47,33,33,32)</f>
        <v>27.333333333333332</v>
      </c>
      <c r="H108" s="2">
        <v>0.22500000000000001</v>
      </c>
      <c r="I108" s="2">
        <v>0.82291666666666663</v>
      </c>
      <c r="J108" s="4">
        <f t="shared" si="1"/>
        <v>14.35</v>
      </c>
    </row>
    <row r="109" spans="1:10" x14ac:dyDescent="0.3">
      <c r="A109" s="1">
        <v>45038</v>
      </c>
      <c r="B109" s="1" t="s">
        <v>15</v>
      </c>
      <c r="C109" s="4">
        <v>12.743719334532269</v>
      </c>
      <c r="D109" s="4">
        <v>27</v>
      </c>
      <c r="E109" s="5">
        <v>13.5</v>
      </c>
      <c r="F109" s="4">
        <v>363.96</v>
      </c>
      <c r="G109" s="4">
        <f>AVERAGE(52,78,45,82,80,80,100,82,89,83,59,52,22,72,20)</f>
        <v>66.400000000000006</v>
      </c>
      <c r="H109" s="2">
        <v>0.22361111111111109</v>
      </c>
      <c r="I109" s="2">
        <v>0.82361111111111107</v>
      </c>
      <c r="J109" s="4">
        <f t="shared" si="1"/>
        <v>14.399999999999999</v>
      </c>
    </row>
    <row r="110" spans="1:10" x14ac:dyDescent="0.3">
      <c r="A110" s="1">
        <v>45039</v>
      </c>
      <c r="B110" s="1" t="s">
        <v>16</v>
      </c>
      <c r="C110" s="4">
        <v>12.479000072832036</v>
      </c>
      <c r="D110" s="4">
        <v>29.9</v>
      </c>
      <c r="E110" s="5">
        <v>16.100000000000001</v>
      </c>
      <c r="F110" s="4">
        <v>307.7</v>
      </c>
      <c r="G110" s="4">
        <f>AVERAGE(16,19,19,18,30,100,96,46,31,24,21,18,19,22,30)</f>
        <v>33.93333333333333</v>
      </c>
      <c r="H110" s="2">
        <v>0.22222222222222221</v>
      </c>
      <c r="I110" s="2">
        <v>0.82500000000000007</v>
      </c>
      <c r="J110" s="4">
        <f t="shared" si="1"/>
        <v>14.466666666666669</v>
      </c>
    </row>
    <row r="111" spans="1:10" x14ac:dyDescent="0.3">
      <c r="A111" s="1">
        <v>45040</v>
      </c>
      <c r="B111" s="1" t="s">
        <v>10</v>
      </c>
      <c r="C111" s="4">
        <v>7.1141628540853752</v>
      </c>
      <c r="D111" s="4">
        <v>28.9</v>
      </c>
      <c r="E111" s="5">
        <v>16.5</v>
      </c>
      <c r="F111" s="4">
        <v>176.3</v>
      </c>
      <c r="G111" s="4">
        <f>AVERAGE(26,16,20,16,13,14,13,15,37,44,59,31,12,48,58,88)</f>
        <v>31.875</v>
      </c>
      <c r="H111" s="2">
        <v>0.22013888888888888</v>
      </c>
      <c r="I111" s="2">
        <v>0.82638888888888884</v>
      </c>
      <c r="J111" s="4">
        <f t="shared" si="1"/>
        <v>14.549999999999999</v>
      </c>
    </row>
    <row r="112" spans="1:10" x14ac:dyDescent="0.3">
      <c r="A112" s="1">
        <v>45041</v>
      </c>
      <c r="B112" s="1" t="s">
        <v>11</v>
      </c>
      <c r="C112" s="4">
        <v>7.1909435567999918</v>
      </c>
      <c r="D112" s="4">
        <v>3.3</v>
      </c>
      <c r="E112" s="5">
        <v>8.4</v>
      </c>
      <c r="F112" s="4">
        <v>138.47999999999999</v>
      </c>
      <c r="G112" s="4">
        <f>AVERAGE(100,100,100,100,64,100,100,95,100,100,61,70,54,48,84,70)</f>
        <v>84.125</v>
      </c>
      <c r="H112" s="2">
        <v>0.21875</v>
      </c>
      <c r="I112" s="2">
        <v>0.82777777777777783</v>
      </c>
      <c r="J112" s="4">
        <f t="shared" si="1"/>
        <v>14.616666666666667</v>
      </c>
    </row>
    <row r="113" spans="1:10" x14ac:dyDescent="0.3">
      <c r="A113" s="1">
        <v>45042</v>
      </c>
      <c r="B113" s="1" t="s">
        <v>12</v>
      </c>
      <c r="C113" s="4">
        <v>6.1549112580224108</v>
      </c>
      <c r="D113" s="4">
        <v>11.9</v>
      </c>
      <c r="E113" s="5">
        <v>6.3</v>
      </c>
      <c r="F113" s="4">
        <v>214.81</v>
      </c>
      <c r="G113" s="4">
        <f>AVERAGE(52,33,10,56,100,71,100,61,92,100,35,100,100,21,75,15)</f>
        <v>63.8125</v>
      </c>
      <c r="H113" s="2">
        <v>0.21736111111111112</v>
      </c>
      <c r="I113" s="2">
        <v>0.82847222222222217</v>
      </c>
      <c r="J113" s="4">
        <f t="shared" si="1"/>
        <v>14.666666666666664</v>
      </c>
    </row>
    <row r="114" spans="1:10" x14ac:dyDescent="0.3">
      <c r="A114" s="1">
        <v>45043</v>
      </c>
      <c r="B114" s="1" t="s">
        <v>13</v>
      </c>
      <c r="C114" s="4">
        <v>7.0738497298377458</v>
      </c>
      <c r="D114" s="4">
        <v>19.3</v>
      </c>
      <c r="E114" s="5">
        <v>7</v>
      </c>
      <c r="F114" s="4">
        <v>162.13</v>
      </c>
      <c r="G114" s="4">
        <f>AVERAGE(26,24,23,25,48,100,100,100,78,71,55,73,84,92,75,80)</f>
        <v>65.875</v>
      </c>
      <c r="H114" s="2">
        <v>0.21597222222222223</v>
      </c>
      <c r="I114" s="2">
        <v>0.82986111111111116</v>
      </c>
      <c r="J114" s="4">
        <f t="shared" si="1"/>
        <v>14.733333333333334</v>
      </c>
    </row>
    <row r="115" spans="1:10" x14ac:dyDescent="0.3">
      <c r="A115" s="1">
        <v>45044</v>
      </c>
      <c r="B115" s="1" t="s">
        <v>14</v>
      </c>
      <c r="C115" s="4">
        <v>8.2026113595480563</v>
      </c>
      <c r="D115" s="4">
        <v>26</v>
      </c>
      <c r="E115" s="5">
        <v>8.6</v>
      </c>
      <c r="F115" s="4">
        <v>322.77</v>
      </c>
      <c r="G115" s="4">
        <f>AVERAGE(13,14,17,27,31,100,100,99,61,41,32,32,50,75,62,96)</f>
        <v>53.125</v>
      </c>
      <c r="H115" s="2">
        <v>0.21458333333333335</v>
      </c>
      <c r="I115" s="2">
        <v>0.83124999999999993</v>
      </c>
      <c r="J115" s="4">
        <f t="shared" si="1"/>
        <v>14.799999999999997</v>
      </c>
    </row>
    <row r="116" spans="1:10" x14ac:dyDescent="0.3">
      <c r="A116" s="1">
        <v>45045</v>
      </c>
      <c r="B116" s="1" t="s">
        <v>15</v>
      </c>
      <c r="C116" s="4">
        <v>12.655844051514787</v>
      </c>
      <c r="D116" s="4">
        <v>28.7</v>
      </c>
      <c r="E116" s="5">
        <v>12.2</v>
      </c>
      <c r="F116" s="4">
        <v>344.81</v>
      </c>
      <c r="G116" s="4">
        <f>AVERAGE(47,51,98,100,100,100,100,100,100,100,100,100,100,96,95,78)</f>
        <v>91.5625</v>
      </c>
      <c r="H116" s="2">
        <v>0.21319444444444444</v>
      </c>
      <c r="I116" s="2">
        <v>0.83194444444444438</v>
      </c>
      <c r="J116" s="4">
        <f t="shared" si="1"/>
        <v>14.849999999999998</v>
      </c>
    </row>
    <row r="117" spans="1:10" x14ac:dyDescent="0.3">
      <c r="A117" s="1">
        <v>45046</v>
      </c>
      <c r="B117" s="1" t="s">
        <v>16</v>
      </c>
      <c r="C117" s="4">
        <v>12.391124789814556</v>
      </c>
      <c r="D117" s="4">
        <v>14.7</v>
      </c>
      <c r="E117" s="5">
        <v>9.9</v>
      </c>
      <c r="F117" s="4">
        <v>93.29</v>
      </c>
      <c r="G117" s="4">
        <f>AVERAGE(100,100,100,100,100,100,100,100,98,82,94,91,88,57,70,18)</f>
        <v>87.375</v>
      </c>
      <c r="H117" s="2">
        <v>0.21180555555555555</v>
      </c>
      <c r="I117" s="2">
        <v>0.83333333333333337</v>
      </c>
      <c r="J117" s="4">
        <f t="shared" si="1"/>
        <v>14.916666666666668</v>
      </c>
    </row>
    <row r="118" spans="1:10" x14ac:dyDescent="0.3">
      <c r="A118" s="1">
        <v>45047</v>
      </c>
      <c r="B118" s="1" t="s">
        <v>10</v>
      </c>
      <c r="C118" s="4">
        <v>7.0262875710678951</v>
      </c>
      <c r="D118" s="4">
        <v>32.1</v>
      </c>
      <c r="E118" s="5">
        <v>11.3</v>
      </c>
      <c r="F118" s="4">
        <v>357.71</v>
      </c>
      <c r="G118" s="4">
        <f>AVERAGE(1,2,2,2,2,0,0,0,0,0,1,2,2,2,1,0)</f>
        <v>1.0625</v>
      </c>
      <c r="H118" s="2">
        <v>0.21041666666666667</v>
      </c>
      <c r="I118" s="2">
        <v>0.83472222222222225</v>
      </c>
      <c r="J118" s="4">
        <f t="shared" si="1"/>
        <v>14.983333333333334</v>
      </c>
    </row>
    <row r="119" spans="1:10" x14ac:dyDescent="0.3">
      <c r="A119" s="1">
        <v>45048</v>
      </c>
      <c r="B119" s="1" t="s">
        <v>11</v>
      </c>
      <c r="C119" s="4">
        <v>7.1030682737825117</v>
      </c>
      <c r="D119" s="4">
        <v>22.8</v>
      </c>
      <c r="E119" s="5">
        <v>15.8</v>
      </c>
      <c r="F119" s="4">
        <v>167.97</v>
      </c>
      <c r="G119" s="4">
        <f>AVERAGE(100,100,73,5,18,49,79,100,91,100,82,100,84,100,83,97)</f>
        <v>78.8125</v>
      </c>
      <c r="H119" s="2">
        <v>0.20902777777777778</v>
      </c>
      <c r="I119" s="2">
        <v>0.83611111111111114</v>
      </c>
      <c r="J119" s="4">
        <f t="shared" si="1"/>
        <v>15.05</v>
      </c>
    </row>
    <row r="120" spans="1:10" x14ac:dyDescent="0.3">
      <c r="A120" s="1">
        <v>45049</v>
      </c>
      <c r="B120" s="1" t="s">
        <v>12</v>
      </c>
      <c r="C120" s="4">
        <v>6.0495631156815382</v>
      </c>
      <c r="D120" s="4">
        <v>11.4</v>
      </c>
      <c r="E120" s="5">
        <v>10.1</v>
      </c>
      <c r="F120" s="4">
        <v>113.48</v>
      </c>
      <c r="G120" s="4">
        <f>AVERAGE(100,100,100,100,100,100,58,78,95,76,54,100,78,100,100,97)</f>
        <v>89.75</v>
      </c>
      <c r="H120" s="2">
        <v>0.20833333333333334</v>
      </c>
      <c r="I120" s="2">
        <v>0.83680555555555547</v>
      </c>
      <c r="J120" s="4">
        <f t="shared" si="1"/>
        <v>15.08333333333333</v>
      </c>
    </row>
    <row r="121" spans="1:10" x14ac:dyDescent="0.3">
      <c r="A121" s="1">
        <v>45050</v>
      </c>
      <c r="B121" s="1" t="s">
        <v>13</v>
      </c>
      <c r="C121" s="4">
        <v>6.9641889811204081</v>
      </c>
      <c r="D121" s="4">
        <v>31.5</v>
      </c>
      <c r="E121" s="5">
        <v>11.6</v>
      </c>
      <c r="F121" s="4">
        <v>351.55</v>
      </c>
      <c r="G121" s="4">
        <f>AVERAGE(18,18,18,13,5,3,12,46,47,47,47,45,46,26,22,24)</f>
        <v>27.3125</v>
      </c>
      <c r="H121" s="2">
        <v>0.20694444444444446</v>
      </c>
      <c r="I121" s="2">
        <v>0.83819444444444446</v>
      </c>
      <c r="J121" s="4">
        <f t="shared" si="1"/>
        <v>15.149999999999999</v>
      </c>
    </row>
    <row r="122" spans="1:10" x14ac:dyDescent="0.3">
      <c r="A122" s="1">
        <v>45051</v>
      </c>
      <c r="B122" s="1" t="s">
        <v>14</v>
      </c>
      <c r="C122" s="4">
        <v>8.0886264943761681</v>
      </c>
      <c r="D122" s="4">
        <v>26</v>
      </c>
      <c r="E122" s="5">
        <v>13.1</v>
      </c>
      <c r="F122" s="4">
        <v>336.64</v>
      </c>
      <c r="G122" s="4">
        <f>AVERAGE(77,80,100,89,100,100,85,99,93,82,57,86,65,65,78,27)</f>
        <v>80.1875</v>
      </c>
      <c r="H122" s="2">
        <v>0.20555555555555557</v>
      </c>
      <c r="I122" s="2">
        <v>0.83958333333333324</v>
      </c>
      <c r="J122" s="4">
        <f t="shared" si="1"/>
        <v>15.216666666666663</v>
      </c>
    </row>
    <row r="123" spans="1:10" x14ac:dyDescent="0.3">
      <c r="A123" s="1">
        <v>45052</v>
      </c>
      <c r="B123" s="1" t="s">
        <v>15</v>
      </c>
      <c r="C123" s="4">
        <v>12.537522399949999</v>
      </c>
      <c r="D123" s="4">
        <v>13.8</v>
      </c>
      <c r="E123" s="5">
        <v>9</v>
      </c>
      <c r="F123" s="4">
        <v>77.77</v>
      </c>
      <c r="G123" s="4">
        <f>AVERAGE(100,99,100,99,100,88,44,40,28,18,11,8,81,100,98,35)</f>
        <v>65.5625</v>
      </c>
      <c r="H123" s="2">
        <v>0.20416666666666669</v>
      </c>
      <c r="I123" s="2">
        <v>0.84027777777777779</v>
      </c>
      <c r="J123" s="4">
        <f t="shared" si="1"/>
        <v>15.266666666666666</v>
      </c>
    </row>
    <row r="124" spans="1:10" x14ac:dyDescent="0.3">
      <c r="A124" s="1">
        <v>45053</v>
      </c>
      <c r="B124" s="1" t="s">
        <v>16</v>
      </c>
      <c r="C124" s="4">
        <v>12.267958808763026</v>
      </c>
      <c r="D124" s="4">
        <v>4.4000000000000004</v>
      </c>
      <c r="E124" s="5">
        <v>4.5999999999999996</v>
      </c>
      <c r="F124" s="4">
        <v>54.97</v>
      </c>
      <c r="G124" s="4">
        <f>AVERAGE(99,100,100,100,100,100,100,100,100,89,53,71,17,11,8,14)</f>
        <v>72.625</v>
      </c>
      <c r="H124" s="2">
        <v>0.20277777777777781</v>
      </c>
      <c r="I124" s="2">
        <v>0.84166666666666667</v>
      </c>
      <c r="J124" s="4">
        <f t="shared" si="1"/>
        <v>15.333333333333332</v>
      </c>
    </row>
    <row r="125" spans="1:10" x14ac:dyDescent="0.3">
      <c r="A125" s="1">
        <v>45054</v>
      </c>
      <c r="B125" s="1" t="s">
        <v>10</v>
      </c>
      <c r="C125" s="4">
        <v>6.8988930746299841</v>
      </c>
      <c r="D125" s="4">
        <v>23.9</v>
      </c>
      <c r="E125" s="5">
        <v>8.3000000000000007</v>
      </c>
      <c r="F125" s="4">
        <v>189.87</v>
      </c>
      <c r="G125" s="4">
        <f>AVERAGE(30,16,19,18,84,100,100,100,70,100,58,80,39,10,7,7,)</f>
        <v>49.294117647058826</v>
      </c>
      <c r="H125" s="2">
        <v>0.20138888888888887</v>
      </c>
      <c r="I125" s="2">
        <v>0.84305555555555556</v>
      </c>
      <c r="J125" s="4">
        <f t="shared" si="1"/>
        <v>15.400000000000002</v>
      </c>
    </row>
    <row r="126" spans="1:10" x14ac:dyDescent="0.3">
      <c r="A126" s="1">
        <v>45055</v>
      </c>
      <c r="B126" s="1" t="s">
        <v>11</v>
      </c>
      <c r="C126" s="4">
        <v>6.9714089775752237</v>
      </c>
      <c r="D126" s="4">
        <v>32.1</v>
      </c>
      <c r="E126" s="5">
        <v>11.5</v>
      </c>
      <c r="F126" s="4">
        <v>316.26</v>
      </c>
      <c r="G126" s="4">
        <f>AVERAGE(5,3,3,3,16,73,46,43,44,46,46,46,23,5,2,7)</f>
        <v>25.6875</v>
      </c>
      <c r="H126" s="2">
        <v>0.20069444444444443</v>
      </c>
      <c r="I126" s="2">
        <v>0.84375</v>
      </c>
      <c r="J126" s="4">
        <f t="shared" si="1"/>
        <v>15.433333333333334</v>
      </c>
    </row>
    <row r="127" spans="1:10" x14ac:dyDescent="0.3">
      <c r="A127" s="1">
        <v>45056</v>
      </c>
      <c r="B127" s="1" t="s">
        <v>12</v>
      </c>
      <c r="C127" s="4">
        <v>5.931067083340535</v>
      </c>
      <c r="D127" s="4">
        <v>31.2</v>
      </c>
      <c r="E127" s="5">
        <v>12.5</v>
      </c>
      <c r="F127" s="4">
        <v>256.16000000000003</v>
      </c>
      <c r="G127" s="4">
        <f>AVERAGE(6,7,7,7,6,28,44,44,44,43,46,28,21,20,14,11)</f>
        <v>23.5</v>
      </c>
      <c r="H127" s="2">
        <v>0.19930555555555554</v>
      </c>
      <c r="I127" s="2">
        <v>0.84513888888888899</v>
      </c>
      <c r="J127" s="4">
        <f t="shared" si="1"/>
        <v>15.500000000000004</v>
      </c>
    </row>
    <row r="128" spans="1:10" x14ac:dyDescent="0.3">
      <c r="A128" s="1">
        <v>45057</v>
      </c>
      <c r="B128" s="1" t="s">
        <v>13</v>
      </c>
      <c r="C128" s="4">
        <v>6.8456929487794067</v>
      </c>
      <c r="D128" s="4">
        <v>32.4</v>
      </c>
      <c r="E128" s="5">
        <v>14.1</v>
      </c>
      <c r="F128" s="4">
        <v>338.09</v>
      </c>
      <c r="G128" s="4">
        <f>AVERAGE(11,12,12,12,15,49,100,100,56,46,20,14,13,15,17,24)</f>
        <v>32.25</v>
      </c>
      <c r="H128" s="2">
        <v>0.19791666666666666</v>
      </c>
      <c r="I128" s="2">
        <v>0.84652777777777777</v>
      </c>
      <c r="J128" s="4">
        <f t="shared" si="1"/>
        <v>15.566666666666666</v>
      </c>
    </row>
    <row r="129" spans="1:10" x14ac:dyDescent="0.3">
      <c r="A129" s="1">
        <v>45058</v>
      </c>
      <c r="B129" s="1" t="s">
        <v>14</v>
      </c>
      <c r="C129" s="4">
        <v>7.9701304620351658</v>
      </c>
      <c r="D129" s="4">
        <v>31.4</v>
      </c>
      <c r="E129" s="5">
        <v>14.5</v>
      </c>
      <c r="F129" s="4">
        <v>251.53</v>
      </c>
      <c r="G129" s="4">
        <f>AVERAGE(2,0,0,3,5,5,21,47,45,47,46,46,24,18,18,22)</f>
        <v>21.8125</v>
      </c>
      <c r="H129" s="2">
        <v>0.19722222222222222</v>
      </c>
      <c r="I129" s="2">
        <v>0.84722222222222221</v>
      </c>
      <c r="J129" s="4">
        <f t="shared" si="1"/>
        <v>15.600000000000001</v>
      </c>
    </row>
    <row r="130" spans="1:10" x14ac:dyDescent="0.3">
      <c r="A130" s="1">
        <v>45059</v>
      </c>
      <c r="B130" s="1" t="s">
        <v>15</v>
      </c>
      <c r="C130" s="4">
        <v>12.419026367608996</v>
      </c>
      <c r="D130" s="4">
        <v>30.6</v>
      </c>
      <c r="E130" s="5">
        <v>16.3</v>
      </c>
      <c r="F130" s="4">
        <v>225.87</v>
      </c>
      <c r="G130" s="4">
        <f>AVERAGE(18,21,22,13,16,21,46,25,28,21,11,46,13,11,15,13)</f>
        <v>21.25</v>
      </c>
      <c r="H130" s="2">
        <v>0.19583333333333333</v>
      </c>
      <c r="I130" s="2">
        <v>0.84861111111111109</v>
      </c>
      <c r="J130" s="4">
        <f t="shared" si="1"/>
        <v>15.666666666666668</v>
      </c>
    </row>
    <row r="131" spans="1:10" x14ac:dyDescent="0.3">
      <c r="A131" s="1">
        <v>45060</v>
      </c>
      <c r="B131" s="1" t="s">
        <v>16</v>
      </c>
      <c r="C131" s="4">
        <v>12.149462776422027</v>
      </c>
      <c r="D131" s="4">
        <v>30.8</v>
      </c>
      <c r="E131" s="5">
        <v>17.8</v>
      </c>
      <c r="F131" s="4">
        <v>215.97</v>
      </c>
      <c r="G131" s="4">
        <f>AVERAGE(22,13,14,13,14,33,83,74,55,84,48,27,20,14,27,21)</f>
        <v>35.125</v>
      </c>
      <c r="H131" s="2">
        <v>0.19444444444444445</v>
      </c>
      <c r="I131" s="2">
        <v>0.84930555555555554</v>
      </c>
      <c r="J131" s="4">
        <f t="shared" ref="J131:J296" si="2">(I131-H131)*24</f>
        <v>15.716666666666667</v>
      </c>
    </row>
    <row r="132" spans="1:10" x14ac:dyDescent="0.3">
      <c r="A132" s="1">
        <v>45061</v>
      </c>
      <c r="B132" s="1" t="s">
        <v>10</v>
      </c>
      <c r="C132" s="4">
        <v>6.780397042288981</v>
      </c>
      <c r="D132" s="4">
        <v>4.8</v>
      </c>
      <c r="E132" s="5">
        <v>12.4</v>
      </c>
      <c r="F132" s="4">
        <v>132.82</v>
      </c>
      <c r="G132" s="4">
        <f>AVERAGE(99,100,100,100,100,100,100,100,100,100,100,100,100,95,90,71)</f>
        <v>97.1875</v>
      </c>
      <c r="H132" s="2">
        <v>0.19375000000000001</v>
      </c>
      <c r="I132" s="2">
        <v>0.85069444444444453</v>
      </c>
      <c r="J132" s="4">
        <f t="shared" si="2"/>
        <v>15.766666666666669</v>
      </c>
    </row>
    <row r="133" spans="1:10" x14ac:dyDescent="0.3">
      <c r="A133" s="1">
        <v>45062</v>
      </c>
      <c r="B133" s="1" t="s">
        <v>11</v>
      </c>
      <c r="C133" s="4">
        <v>6.8529129452342223</v>
      </c>
      <c r="D133" s="4">
        <v>25</v>
      </c>
      <c r="E133" s="5">
        <v>16.600000000000001</v>
      </c>
      <c r="F133" s="4">
        <v>160.91</v>
      </c>
      <c r="G133" s="4">
        <f>AVERAGE(8,6,6,17,42,38,22,85,79,74,64,58,56,100,92,54)</f>
        <v>50.0625</v>
      </c>
      <c r="H133" s="2">
        <v>0.19236111111111112</v>
      </c>
      <c r="I133" s="2">
        <v>0.85138888888888886</v>
      </c>
      <c r="J133" s="4">
        <f t="shared" si="2"/>
        <v>15.816666666666666</v>
      </c>
    </row>
    <row r="134" spans="1:10" x14ac:dyDescent="0.3">
      <c r="A134" s="1">
        <v>45063</v>
      </c>
      <c r="B134" s="1" t="s">
        <v>12</v>
      </c>
      <c r="C134" s="4">
        <v>5.8125710509995336</v>
      </c>
      <c r="D134" s="4">
        <v>4.5999999999999996</v>
      </c>
      <c r="E134" s="5">
        <v>12</v>
      </c>
      <c r="F134" s="4">
        <v>32.1</v>
      </c>
      <c r="G134" s="4">
        <f>AVERAGE(100,100,92,80,84,73,80,100,100,100,100,100,100,100,100,100)</f>
        <v>94.3125</v>
      </c>
      <c r="H134" s="2">
        <v>0.19166666666666665</v>
      </c>
      <c r="I134" s="2">
        <v>0.85277777777777775</v>
      </c>
      <c r="J134" s="4">
        <f t="shared" si="2"/>
        <v>15.866666666666667</v>
      </c>
    </row>
    <row r="135" spans="1:10" x14ac:dyDescent="0.3">
      <c r="A135" s="1">
        <v>45064</v>
      </c>
      <c r="B135" s="1" t="s">
        <v>13</v>
      </c>
      <c r="C135" s="4">
        <v>6.7271969164384036</v>
      </c>
      <c r="D135" s="4">
        <v>6</v>
      </c>
      <c r="E135" s="5">
        <v>8.1</v>
      </c>
      <c r="F135" s="4">
        <v>109.3</v>
      </c>
      <c r="G135" s="4">
        <v>100</v>
      </c>
      <c r="H135" s="2">
        <v>0.19027777777777777</v>
      </c>
      <c r="I135" s="2">
        <v>0.85416666666666663</v>
      </c>
      <c r="J135" s="4">
        <f t="shared" si="2"/>
        <v>15.933333333333334</v>
      </c>
    </row>
    <row r="136" spans="1:10" x14ac:dyDescent="0.3">
      <c r="A136" s="1">
        <v>45065</v>
      </c>
      <c r="B136" s="1" t="s">
        <v>14</v>
      </c>
      <c r="C136" s="4">
        <v>7.8516344296941645</v>
      </c>
      <c r="D136" s="4">
        <v>6.7</v>
      </c>
      <c r="E136" s="5">
        <v>12.3</v>
      </c>
      <c r="F136" s="4">
        <v>87.36</v>
      </c>
      <c r="G136" s="4">
        <f>AVERAGE(100,100,100,100,100,100,98,100,100,96,97,68,82,100,97,81,29)</f>
        <v>91.058823529411768</v>
      </c>
      <c r="H136" s="2">
        <v>0.18958333333333333</v>
      </c>
      <c r="I136" s="2">
        <v>0.85486111111111107</v>
      </c>
      <c r="J136" s="4">
        <f t="shared" si="2"/>
        <v>15.966666666666665</v>
      </c>
    </row>
    <row r="137" spans="1:10" x14ac:dyDescent="0.3">
      <c r="A137" s="1">
        <v>45066</v>
      </c>
      <c r="B137" s="1" t="s">
        <v>15</v>
      </c>
      <c r="C137" s="4">
        <v>12.300530335267995</v>
      </c>
      <c r="D137" s="4">
        <v>25.7</v>
      </c>
      <c r="E137" s="5">
        <v>19</v>
      </c>
      <c r="F137" s="4">
        <v>225.48</v>
      </c>
      <c r="G137" s="4">
        <f>AVERAGE(100,100,94,100,100,100,100,100,100,100,94,49,41,39,24,17,18)</f>
        <v>75.058823529411768</v>
      </c>
      <c r="H137" s="2">
        <v>0.18819444444444444</v>
      </c>
      <c r="I137" s="2">
        <v>0.85625000000000007</v>
      </c>
      <c r="J137" s="4">
        <f t="shared" si="2"/>
        <v>16.033333333333335</v>
      </c>
    </row>
    <row r="138" spans="1:10" x14ac:dyDescent="0.3">
      <c r="A138" s="1">
        <v>45067</v>
      </c>
      <c r="B138" s="1" t="s">
        <v>16</v>
      </c>
      <c r="C138" s="4">
        <v>12.030966744081024</v>
      </c>
      <c r="D138" s="4">
        <v>31.1</v>
      </c>
      <c r="E138" s="5">
        <v>18.100000000000001</v>
      </c>
      <c r="F138" s="4">
        <v>333.45</v>
      </c>
      <c r="G138" s="4">
        <f>AVERAGE(25,13,5,4,17,5,11,24,26,21,22,16,4,5,8,7,3)</f>
        <v>12.705882352941176</v>
      </c>
      <c r="H138" s="2">
        <v>0.1875</v>
      </c>
      <c r="I138" s="2">
        <v>0.8569444444444444</v>
      </c>
      <c r="J138" s="4">
        <f t="shared" si="2"/>
        <v>16.066666666666666</v>
      </c>
    </row>
    <row r="139" spans="1:10" x14ac:dyDescent="0.3">
      <c r="A139" s="1">
        <v>45068</v>
      </c>
      <c r="B139" s="1" t="s">
        <v>10</v>
      </c>
      <c r="C139" s="4">
        <v>6.6619010099479796</v>
      </c>
      <c r="D139" s="4">
        <v>28.2</v>
      </c>
      <c r="E139" s="5">
        <v>17.5</v>
      </c>
      <c r="F139" s="4">
        <v>307.18</v>
      </c>
      <c r="G139" s="4">
        <f>AVERAGE(10,13,22,39,44,50,57,25,18,19,18,46,47,23,18,13,18)</f>
        <v>28.235294117647058</v>
      </c>
      <c r="H139" s="2">
        <v>0.18680555555555556</v>
      </c>
      <c r="I139" s="2">
        <v>0.85763888888888884</v>
      </c>
      <c r="J139" s="4">
        <f t="shared" si="2"/>
        <v>16.099999999999998</v>
      </c>
    </row>
    <row r="140" spans="1:10" x14ac:dyDescent="0.3">
      <c r="A140" s="1">
        <v>45069</v>
      </c>
      <c r="B140" s="1" t="s">
        <v>11</v>
      </c>
      <c r="C140" s="4">
        <v>6.7344169128932192</v>
      </c>
      <c r="D140" s="4">
        <v>31.4</v>
      </c>
      <c r="E140" s="5">
        <v>19.899999999999999</v>
      </c>
      <c r="F140" s="4">
        <v>220</v>
      </c>
      <c r="G140" s="4">
        <f>AVERAGE(17,14,14,14,12,44,45,45,47,50,45,30,19,16,23,24,22)</f>
        <v>28.294117647058822</v>
      </c>
      <c r="H140" s="2">
        <v>0.18611111111111112</v>
      </c>
      <c r="I140" s="2">
        <v>0.85902777777777783</v>
      </c>
      <c r="J140" s="4">
        <f t="shared" si="2"/>
        <v>16.150000000000002</v>
      </c>
    </row>
    <row r="141" spans="1:10" x14ac:dyDescent="0.3">
      <c r="A141" s="1">
        <v>45070</v>
      </c>
      <c r="B141" s="1" t="s">
        <v>12</v>
      </c>
      <c r="C141" s="4">
        <v>5.6940750186585305</v>
      </c>
      <c r="D141" s="4">
        <v>28.4</v>
      </c>
      <c r="E141" s="5">
        <v>19.7</v>
      </c>
      <c r="F141" s="4">
        <v>69.39</v>
      </c>
      <c r="G141" s="4">
        <f>AVERAGE(100,100,90,92,87,88,84,69,84,46,31,31,33,24,31,17,28)</f>
        <v>60.882352941176471</v>
      </c>
      <c r="H141" s="2">
        <v>0.18472222222222223</v>
      </c>
      <c r="I141" s="2">
        <v>0.85972222222222217</v>
      </c>
      <c r="J141" s="4">
        <f t="shared" si="2"/>
        <v>16.2</v>
      </c>
    </row>
    <row r="142" spans="1:10" x14ac:dyDescent="0.3">
      <c r="A142" s="1">
        <v>45071</v>
      </c>
      <c r="B142" s="1" t="s">
        <v>13</v>
      </c>
      <c r="C142" s="4">
        <v>6.6087008840974022</v>
      </c>
      <c r="D142" s="4">
        <v>20.5</v>
      </c>
      <c r="E142" s="5">
        <v>16.899999999999999</v>
      </c>
      <c r="F142" s="4">
        <v>68.88</v>
      </c>
      <c r="G142" s="4">
        <f>AVERAGE(100,100,71,100,100,94,81,73,40,60,75,71,85,74,71,44,39)</f>
        <v>75.17647058823529</v>
      </c>
      <c r="H142" s="2">
        <v>0.18402777777777779</v>
      </c>
      <c r="I142" s="2">
        <v>0.86111111111111116</v>
      </c>
      <c r="J142" s="4">
        <f t="shared" si="2"/>
        <v>16.25</v>
      </c>
    </row>
    <row r="143" spans="1:10" x14ac:dyDescent="0.3">
      <c r="A143" s="1">
        <v>45072</v>
      </c>
      <c r="B143" s="1" t="s">
        <v>14</v>
      </c>
      <c r="C143" s="4">
        <v>7.7331383973531613</v>
      </c>
      <c r="D143" s="4">
        <v>25.6</v>
      </c>
      <c r="E143" s="5">
        <v>17</v>
      </c>
      <c r="F143" s="4">
        <v>184.57</v>
      </c>
      <c r="G143" s="4">
        <f>AVERAGE(66,85,71,72,54,94,42,55,84,57,52,81,82,77,80,26,27)</f>
        <v>65</v>
      </c>
      <c r="H143" s="2">
        <v>0.18333333333333335</v>
      </c>
      <c r="I143" s="2">
        <v>0.8618055555555556</v>
      </c>
      <c r="J143" s="4">
        <f t="shared" si="2"/>
        <v>16.283333333333335</v>
      </c>
    </row>
    <row r="144" spans="1:10" x14ac:dyDescent="0.3">
      <c r="A144" s="1">
        <v>45073</v>
      </c>
      <c r="B144" s="1" t="s">
        <v>15</v>
      </c>
      <c r="C144" s="4">
        <v>12.182034302926992</v>
      </c>
      <c r="D144" s="4">
        <v>29.8</v>
      </c>
      <c r="E144" s="5">
        <v>13.3</v>
      </c>
      <c r="F144" s="4">
        <v>342.24</v>
      </c>
      <c r="G144" s="4">
        <f>AVERAGE(13,6,21,9,3,0,0,3,2,4,10,13,17,3,2,10,2)</f>
        <v>6.9411764705882355</v>
      </c>
      <c r="H144" s="2">
        <v>0.18263888888888891</v>
      </c>
      <c r="I144" s="2">
        <v>0.86249999999999993</v>
      </c>
      <c r="J144" s="4">
        <f t="shared" si="2"/>
        <v>16.316666666666663</v>
      </c>
    </row>
    <row r="145" spans="1:10" x14ac:dyDescent="0.3">
      <c r="A145" s="1">
        <v>45074</v>
      </c>
      <c r="B145" s="1" t="s">
        <v>16</v>
      </c>
      <c r="C145" s="4">
        <v>11.912470711740021</v>
      </c>
      <c r="D145" s="4">
        <v>30.7</v>
      </c>
      <c r="E145" s="5">
        <v>15.2</v>
      </c>
      <c r="F145" s="4">
        <v>331.91</v>
      </c>
      <c r="G145" s="4">
        <f>AVERAGE(84,97,100,100,100,100,100,100,15,35,39,71,44,31,100,8,32)</f>
        <v>68</v>
      </c>
      <c r="H145" s="2">
        <v>0.18194444444444444</v>
      </c>
      <c r="I145" s="2">
        <v>0.86388888888888893</v>
      </c>
      <c r="J145" s="4">
        <f t="shared" si="2"/>
        <v>16.366666666666667</v>
      </c>
    </row>
    <row r="146" spans="1:10" x14ac:dyDescent="0.3">
      <c r="A146" s="1">
        <v>45075</v>
      </c>
      <c r="B146" s="1" t="s">
        <v>10</v>
      </c>
      <c r="C146" s="4">
        <v>6.5434049776069765</v>
      </c>
      <c r="D146" s="4">
        <v>30.1</v>
      </c>
      <c r="E146" s="5">
        <v>18</v>
      </c>
      <c r="F146" s="4">
        <v>325.14999999999998</v>
      </c>
      <c r="G146" s="4">
        <f>AVERAGE(8,9,9,6,2,1,2,5,15,14,15,15,23,26,7,6,8,13)</f>
        <v>10.222222222222221</v>
      </c>
      <c r="H146" s="2">
        <v>0.18124999999999999</v>
      </c>
      <c r="I146" s="2">
        <v>0.86458333333333337</v>
      </c>
      <c r="J146" s="4">
        <f t="shared" si="2"/>
        <v>16.399999999999999</v>
      </c>
    </row>
    <row r="147" spans="1:10" x14ac:dyDescent="0.3">
      <c r="A147" s="1">
        <v>45076</v>
      </c>
      <c r="B147" s="1" t="s">
        <v>11</v>
      </c>
      <c r="C147" s="4">
        <v>6.6159208805522178</v>
      </c>
      <c r="D147" s="4">
        <v>29.2</v>
      </c>
      <c r="E147" s="5">
        <v>16.5</v>
      </c>
      <c r="F147" s="4">
        <v>339.23</v>
      </c>
      <c r="G147" s="4">
        <f>AVERAGE(49,52,99,99,100,100,100,99,91,99,75,58,87,77,87,36,43)</f>
        <v>79.470588235294116</v>
      </c>
      <c r="H147" s="2">
        <v>0.18055555555555555</v>
      </c>
      <c r="I147" s="2">
        <v>0.8652777777777777</v>
      </c>
      <c r="J147" s="4">
        <f t="shared" si="2"/>
        <v>16.43333333333333</v>
      </c>
    </row>
    <row r="148" spans="1:10" x14ac:dyDescent="0.3">
      <c r="A148" s="1">
        <v>45077</v>
      </c>
      <c r="B148" s="1" t="s">
        <v>12</v>
      </c>
      <c r="C148" s="4">
        <v>5.5755789863175291</v>
      </c>
      <c r="D148" s="4">
        <v>22.3</v>
      </c>
      <c r="E148" s="5">
        <v>16.399999999999999</v>
      </c>
      <c r="F148" s="4">
        <v>213</v>
      </c>
      <c r="G148" s="4">
        <f>AVERAGE(9,6,4,1,0,3,9,6,3,11,18,18,5,9,4,3,2,30)</f>
        <v>7.833333333333333</v>
      </c>
      <c r="H148" s="2">
        <v>0.17986111111111111</v>
      </c>
      <c r="I148" s="2">
        <v>0.86597222222222225</v>
      </c>
      <c r="J148" s="4">
        <f t="shared" si="2"/>
        <v>16.466666666666669</v>
      </c>
    </row>
    <row r="149" spans="1:10" x14ac:dyDescent="0.3">
      <c r="A149" s="1">
        <v>45078</v>
      </c>
      <c r="B149" s="1" t="s">
        <v>13</v>
      </c>
      <c r="C149" s="4">
        <v>6.4902048517563991</v>
      </c>
      <c r="D149" s="4">
        <v>31.8</v>
      </c>
      <c r="E149" s="5">
        <v>20.399999999999999</v>
      </c>
      <c r="F149" s="4">
        <v>334.88</v>
      </c>
      <c r="G149" s="4">
        <f>AVERAGE(4,4,3,33,89,90,100,27,32,15,16,12,7,10,10,10,9,14)</f>
        <v>26.944444444444443</v>
      </c>
      <c r="H149" s="2">
        <v>0.17916666666666667</v>
      </c>
      <c r="I149" s="2">
        <v>0.8666666666666667</v>
      </c>
      <c r="J149" s="4">
        <f t="shared" si="2"/>
        <v>16.5</v>
      </c>
    </row>
    <row r="150" spans="1:10" x14ac:dyDescent="0.3">
      <c r="A150" s="1">
        <v>45079</v>
      </c>
      <c r="B150" s="1" t="s">
        <v>14</v>
      </c>
      <c r="C150" s="4">
        <v>7.61464236501216</v>
      </c>
      <c r="D150" s="4">
        <v>14.1</v>
      </c>
      <c r="E150" s="5">
        <v>11.3</v>
      </c>
      <c r="F150" s="4">
        <v>209.17</v>
      </c>
      <c r="G150" s="4">
        <f>AVERAGE(8,14,24,61,71,100,99,94,91,89,100,73,40,15,10,4,4,6)</f>
        <v>50.166666666666664</v>
      </c>
      <c r="H150" s="2">
        <v>0.17847222222222223</v>
      </c>
      <c r="I150" s="2">
        <v>0.86805555555555547</v>
      </c>
      <c r="J150" s="4">
        <f t="shared" si="2"/>
        <v>16.549999999999997</v>
      </c>
    </row>
    <row r="151" spans="1:10" x14ac:dyDescent="0.3">
      <c r="A151" s="1">
        <v>45080</v>
      </c>
      <c r="B151" s="1" t="s">
        <v>15</v>
      </c>
      <c r="C151" s="4">
        <v>12.063538270585989</v>
      </c>
      <c r="D151" s="4">
        <v>33.1</v>
      </c>
      <c r="E151" s="5">
        <v>12.7</v>
      </c>
      <c r="F151" s="4">
        <v>349.1</v>
      </c>
      <c r="G151" s="4">
        <f>AVERAGE(0,0,0,0,0,0,3,14,6,0,0,0,0,0,0,2,7,14)</f>
        <v>2.5555555555555554</v>
      </c>
      <c r="H151" s="2">
        <v>0.17847222222222223</v>
      </c>
      <c r="I151" s="2">
        <v>0.86875000000000002</v>
      </c>
      <c r="J151" s="4">
        <f t="shared" si="2"/>
        <v>16.566666666666666</v>
      </c>
    </row>
    <row r="152" spans="1:10" x14ac:dyDescent="0.3">
      <c r="A152" s="1">
        <v>45081</v>
      </c>
      <c r="B152" s="1" t="s">
        <v>16</v>
      </c>
      <c r="C152" s="4">
        <v>11.793974679399017</v>
      </c>
      <c r="D152" s="4">
        <v>32.5</v>
      </c>
      <c r="E152" s="5">
        <v>16.5</v>
      </c>
      <c r="F152" s="4">
        <v>344.89</v>
      </c>
      <c r="G152" s="4">
        <f>AVERAGE(3,4,4,5,10,17,44,100,75,46,45,44,48,52,59,48,42,12)</f>
        <v>36.555555555555557</v>
      </c>
      <c r="H152" s="2">
        <v>0.17777777777777778</v>
      </c>
      <c r="I152" s="2">
        <v>0.86944444444444446</v>
      </c>
      <c r="J152" s="4">
        <f t="shared" si="2"/>
        <v>16.600000000000001</v>
      </c>
    </row>
    <row r="153" spans="1:10" x14ac:dyDescent="0.3">
      <c r="A153" s="1">
        <v>45082</v>
      </c>
      <c r="B153" s="1" t="s">
        <v>10</v>
      </c>
      <c r="C153" s="4">
        <v>6.4249089452659751</v>
      </c>
      <c r="D153" s="4">
        <v>31.6</v>
      </c>
      <c r="E153" s="5">
        <v>18.899999999999999</v>
      </c>
      <c r="F153" s="4">
        <v>276.33999999999997</v>
      </c>
      <c r="G153" s="4">
        <f>AVERAGE(4,3,3,3,2,4,18,12,33,46,46,48,49,28,15,45,83,73)</f>
        <v>28.611111111111111</v>
      </c>
      <c r="H153" s="2">
        <v>0.17708333333333334</v>
      </c>
      <c r="I153" s="2">
        <v>0.87013888888888891</v>
      </c>
      <c r="J153" s="4">
        <f t="shared" si="2"/>
        <v>16.633333333333333</v>
      </c>
    </row>
    <row r="154" spans="1:10" x14ac:dyDescent="0.3">
      <c r="A154" s="1">
        <v>45083</v>
      </c>
      <c r="B154" s="1" t="s">
        <v>11</v>
      </c>
      <c r="C154" s="4">
        <v>7.2423177257186513</v>
      </c>
      <c r="D154" s="4">
        <v>28.4</v>
      </c>
      <c r="E154" s="5">
        <v>19.45</v>
      </c>
      <c r="F154" s="4">
        <v>128.8125</v>
      </c>
      <c r="G154" s="4">
        <v>75.44</v>
      </c>
      <c r="H154" s="2">
        <v>0.17708333333333334</v>
      </c>
      <c r="I154" s="2">
        <v>0.87083333333333335</v>
      </c>
      <c r="J154" s="4">
        <f t="shared" si="2"/>
        <v>16.649999999999999</v>
      </c>
    </row>
    <row r="155" spans="1:10" x14ac:dyDescent="0.3">
      <c r="A155" s="1">
        <v>45084</v>
      </c>
      <c r="B155" s="1" t="s">
        <v>12</v>
      </c>
      <c r="C155" s="4">
        <v>6.1984095352194766</v>
      </c>
      <c r="D155" s="4">
        <v>28.9</v>
      </c>
      <c r="E155" s="5">
        <v>20.233333333333341</v>
      </c>
      <c r="F155" s="4">
        <v>183.0625</v>
      </c>
      <c r="G155" s="4">
        <v>90.05</v>
      </c>
      <c r="H155" s="2">
        <v>0.1763888888888889</v>
      </c>
      <c r="I155" s="2">
        <v>0.87152777777777779</v>
      </c>
      <c r="J155" s="4">
        <f t="shared" si="2"/>
        <v>16.683333333333334</v>
      </c>
    </row>
    <row r="156" spans="1:10" x14ac:dyDescent="0.3">
      <c r="A156" s="1">
        <v>45085</v>
      </c>
      <c r="B156" s="1" t="s">
        <v>13</v>
      </c>
      <c r="C156" s="4">
        <v>6.0753209164551514</v>
      </c>
      <c r="D156" s="4">
        <v>18.3</v>
      </c>
      <c r="E156" s="5">
        <v>19.34375</v>
      </c>
      <c r="F156" s="4">
        <v>207.10416666666671</v>
      </c>
      <c r="G156" s="4">
        <v>81.56</v>
      </c>
      <c r="H156" s="2">
        <v>0.1763888888888889</v>
      </c>
      <c r="I156" s="2">
        <v>0.87222222222222223</v>
      </c>
      <c r="J156" s="4">
        <f t="shared" si="2"/>
        <v>16.7</v>
      </c>
    </row>
    <row r="157" spans="1:10" x14ac:dyDescent="0.3">
      <c r="A157" s="1">
        <v>45086</v>
      </c>
      <c r="B157" s="1" t="s">
        <v>14</v>
      </c>
      <c r="C157" s="4">
        <v>6.6999482068088154</v>
      </c>
      <c r="D157" s="4">
        <v>15</v>
      </c>
      <c r="E157" s="5">
        <v>17.904166666666669</v>
      </c>
      <c r="F157" s="4">
        <v>36.104166666666657</v>
      </c>
      <c r="G157" s="4">
        <v>71.11</v>
      </c>
      <c r="H157" s="2">
        <v>0.17569444444444443</v>
      </c>
      <c r="I157" s="2">
        <v>0.87222222222222223</v>
      </c>
      <c r="J157" s="4">
        <f t="shared" si="2"/>
        <v>16.716666666666669</v>
      </c>
    </row>
    <row r="158" spans="1:10" x14ac:dyDescent="0.3">
      <c r="A158" s="1">
        <v>45087</v>
      </c>
      <c r="B158" s="1" t="s">
        <v>15</v>
      </c>
      <c r="C158" s="4">
        <v>11.83896314530333</v>
      </c>
      <c r="D158" s="4">
        <v>21.3</v>
      </c>
      <c r="E158" s="5">
        <v>18.21875</v>
      </c>
      <c r="F158" s="4">
        <v>146.72916666666671</v>
      </c>
      <c r="G158" s="4">
        <v>94.61</v>
      </c>
      <c r="H158" s="2">
        <v>0.17569444444444443</v>
      </c>
      <c r="I158" s="2">
        <v>0.87291666666666667</v>
      </c>
      <c r="J158" s="4">
        <f t="shared" si="2"/>
        <v>16.733333333333334</v>
      </c>
    </row>
    <row r="159" spans="1:10" x14ac:dyDescent="0.3">
      <c r="A159" s="1">
        <v>45088</v>
      </c>
      <c r="B159" s="1" t="s">
        <v>16</v>
      </c>
      <c r="C159" s="4">
        <v>12.247072182507139</v>
      </c>
      <c r="D159" s="4">
        <v>27.4</v>
      </c>
      <c r="E159" s="5">
        <v>18.37083333333333</v>
      </c>
      <c r="F159" s="4">
        <v>174.54166666666671</v>
      </c>
      <c r="G159" s="4">
        <v>62.89</v>
      </c>
      <c r="H159" s="2">
        <v>0.17499999999999999</v>
      </c>
      <c r="I159" s="2">
        <v>0.87361111111111112</v>
      </c>
      <c r="J159" s="4">
        <f t="shared" si="2"/>
        <v>16.766666666666666</v>
      </c>
    </row>
    <row r="160" spans="1:10" x14ac:dyDescent="0.3">
      <c r="A160" s="1">
        <v>45089</v>
      </c>
      <c r="B160" s="1" t="s">
        <v>10</v>
      </c>
      <c r="C160" s="4">
        <v>6.9789299888200356</v>
      </c>
      <c r="D160" s="4">
        <v>27.1</v>
      </c>
      <c r="E160" s="5">
        <v>16.47708333333334</v>
      </c>
      <c r="F160" s="4">
        <v>205.54166666666671</v>
      </c>
      <c r="G160" s="4">
        <v>74.44</v>
      </c>
      <c r="H160" s="2">
        <v>0.17499999999999999</v>
      </c>
      <c r="I160" s="2">
        <v>0.87430555555555556</v>
      </c>
      <c r="J160" s="4">
        <f t="shared" si="2"/>
        <v>16.783333333333335</v>
      </c>
    </row>
    <row r="161" spans="1:10" x14ac:dyDescent="0.3">
      <c r="A161" s="1">
        <v>45090</v>
      </c>
      <c r="B161" s="1" t="s">
        <v>11</v>
      </c>
      <c r="C161" s="4">
        <v>6.5021902292377902</v>
      </c>
      <c r="D161" s="4">
        <v>5.6</v>
      </c>
      <c r="E161" s="5">
        <v>14.59791666666667</v>
      </c>
      <c r="F161" s="4">
        <v>194.29166666666671</v>
      </c>
      <c r="G161" s="4">
        <v>94.56</v>
      </c>
      <c r="H161" s="2">
        <v>0.17499999999999999</v>
      </c>
      <c r="I161" s="2">
        <v>0.87430555555555556</v>
      </c>
      <c r="J161" s="4">
        <f t="shared" si="2"/>
        <v>16.783333333333335</v>
      </c>
    </row>
    <row r="162" spans="1:10" x14ac:dyDescent="0.3">
      <c r="A162" s="1">
        <v>45091</v>
      </c>
      <c r="B162" s="1" t="s">
        <v>12</v>
      </c>
      <c r="C162" s="4">
        <v>7.1760012672599824</v>
      </c>
      <c r="D162" s="4">
        <v>12.2</v>
      </c>
      <c r="E162" s="5">
        <v>13.772916666666671</v>
      </c>
      <c r="F162" s="4">
        <v>110.1875</v>
      </c>
      <c r="G162" s="4">
        <v>77</v>
      </c>
      <c r="H162" s="2">
        <v>0.17499999999999999</v>
      </c>
      <c r="I162" s="2">
        <v>0.875</v>
      </c>
      <c r="J162" s="4">
        <f t="shared" si="2"/>
        <v>16.799999999999997</v>
      </c>
    </row>
    <row r="163" spans="1:10" x14ac:dyDescent="0.3">
      <c r="A163" s="1">
        <v>45092</v>
      </c>
      <c r="B163" s="1" t="s">
        <v>13</v>
      </c>
      <c r="C163" s="4">
        <v>7.4454392244039802</v>
      </c>
      <c r="D163" s="4">
        <v>27.1</v>
      </c>
      <c r="E163" s="5">
        <v>16.793749999999999</v>
      </c>
      <c r="F163" s="4">
        <v>172.41666666666671</v>
      </c>
      <c r="G163" s="4">
        <v>28.28</v>
      </c>
      <c r="H163" s="2">
        <v>0.17430555555555555</v>
      </c>
      <c r="I163" s="2">
        <v>0.875</v>
      </c>
      <c r="J163" s="4">
        <f t="shared" si="2"/>
        <v>16.81666666666667</v>
      </c>
    </row>
    <row r="164" spans="1:10" x14ac:dyDescent="0.3">
      <c r="A164" s="1">
        <v>45093</v>
      </c>
      <c r="B164" s="1" t="s">
        <v>14</v>
      </c>
      <c r="C164" s="4">
        <v>6.6183186074425846</v>
      </c>
      <c r="D164" s="4">
        <v>11.5</v>
      </c>
      <c r="E164" s="5">
        <v>18.679166666666671</v>
      </c>
      <c r="F164" s="4">
        <v>169.89583333333329</v>
      </c>
      <c r="G164" s="4">
        <v>49.5</v>
      </c>
      <c r="H164" s="2">
        <v>0.17430555555555555</v>
      </c>
      <c r="I164" s="2">
        <v>0.87569444444444444</v>
      </c>
      <c r="J164" s="4">
        <f t="shared" si="2"/>
        <v>16.833333333333332</v>
      </c>
    </row>
    <row r="165" spans="1:10" x14ac:dyDescent="0.3">
      <c r="A165" s="1">
        <v>45094</v>
      </c>
      <c r="B165" s="1" t="s">
        <v>15</v>
      </c>
      <c r="C165" s="4">
        <v>12.40553487655319</v>
      </c>
      <c r="D165" s="4">
        <v>12.7</v>
      </c>
      <c r="E165" s="5">
        <v>17.99166666666666</v>
      </c>
      <c r="F165" s="4">
        <v>204.27083333333329</v>
      </c>
      <c r="G165" s="4">
        <v>63.94</v>
      </c>
      <c r="H165" s="2">
        <v>0.17430555555555555</v>
      </c>
      <c r="I165" s="2">
        <v>0.87569444444444444</v>
      </c>
      <c r="J165" s="4">
        <f t="shared" si="2"/>
        <v>16.833333333333332</v>
      </c>
    </row>
    <row r="166" spans="1:10" x14ac:dyDescent="0.3">
      <c r="A166" s="1">
        <v>45095</v>
      </c>
      <c r="B166" s="1" t="s">
        <v>16</v>
      </c>
      <c r="C166" s="4">
        <v>11.98103281035011</v>
      </c>
      <c r="D166" s="4">
        <v>12.8</v>
      </c>
      <c r="E166" s="5">
        <v>18.572916666666661</v>
      </c>
      <c r="F166" s="4">
        <v>149.375</v>
      </c>
      <c r="G166" s="4">
        <v>71.33</v>
      </c>
      <c r="H166" s="2">
        <v>0.17430555555555555</v>
      </c>
      <c r="I166" s="2">
        <v>0.87638888888888888</v>
      </c>
      <c r="J166" s="4">
        <f t="shared" si="2"/>
        <v>16.850000000000001</v>
      </c>
    </row>
    <row r="167" spans="1:10" x14ac:dyDescent="0.3">
      <c r="A167" s="1">
        <v>45096</v>
      </c>
      <c r="B167" s="1" t="s">
        <v>10</v>
      </c>
      <c r="C167" s="4">
        <v>7.0549925147031978</v>
      </c>
      <c r="D167" s="4">
        <v>31</v>
      </c>
      <c r="E167" s="5">
        <v>22.145833333333329</v>
      </c>
      <c r="F167" s="4">
        <v>236.125</v>
      </c>
      <c r="G167" s="4">
        <v>9.2200000000000006</v>
      </c>
      <c r="H167" s="2">
        <v>0.17430555555555555</v>
      </c>
      <c r="I167" s="2">
        <v>0.87638888888888888</v>
      </c>
      <c r="J167" s="4">
        <f t="shared" si="2"/>
        <v>16.850000000000001</v>
      </c>
    </row>
    <row r="168" spans="1:10" x14ac:dyDescent="0.3">
      <c r="A168" s="1">
        <v>45097</v>
      </c>
      <c r="B168" s="1" t="s">
        <v>11</v>
      </c>
      <c r="C168" s="4">
        <v>7.4169763105664606</v>
      </c>
      <c r="D168" s="4">
        <v>30.6</v>
      </c>
      <c r="E168" s="5">
        <v>24.94583333333334</v>
      </c>
      <c r="F168" s="4">
        <v>210.47916666666671</v>
      </c>
      <c r="G168" s="4">
        <v>74.67</v>
      </c>
      <c r="H168" s="2">
        <v>0.17499999999999999</v>
      </c>
      <c r="I168" s="2">
        <v>0.87708333333333333</v>
      </c>
      <c r="J168" s="4">
        <f t="shared" si="2"/>
        <v>16.850000000000001</v>
      </c>
    </row>
    <row r="169" spans="1:10" x14ac:dyDescent="0.3">
      <c r="A169" s="1">
        <v>45098</v>
      </c>
      <c r="B169" s="1" t="s">
        <v>12</v>
      </c>
      <c r="C169" s="4">
        <v>6.3133944873229186</v>
      </c>
      <c r="D169" s="4">
        <v>26</v>
      </c>
      <c r="E169" s="5">
        <v>25.145833333333329</v>
      </c>
      <c r="F169" s="4">
        <v>147.52083333333329</v>
      </c>
      <c r="G169" s="4">
        <v>33</v>
      </c>
      <c r="H169" s="2">
        <v>0.17499999999999999</v>
      </c>
      <c r="I169" s="2">
        <v>0.87708333333333333</v>
      </c>
      <c r="J169" s="4">
        <f t="shared" si="2"/>
        <v>16.850000000000001</v>
      </c>
    </row>
    <row r="170" spans="1:10" x14ac:dyDescent="0.3">
      <c r="A170" s="1">
        <v>45099</v>
      </c>
      <c r="B170" s="1" t="s">
        <v>13</v>
      </c>
      <c r="C170" s="4">
        <v>7.4859757484739946</v>
      </c>
      <c r="D170" s="4">
        <v>28.6</v>
      </c>
      <c r="E170" s="5">
        <v>25.445833333333329</v>
      </c>
      <c r="F170" s="4">
        <v>237.91666666666671</v>
      </c>
      <c r="G170" s="4">
        <v>53.33</v>
      </c>
      <c r="H170" s="2">
        <v>0.17499999999999999</v>
      </c>
      <c r="I170" s="2">
        <v>0.87708333333333333</v>
      </c>
      <c r="J170" s="4">
        <f t="shared" si="2"/>
        <v>16.850000000000001</v>
      </c>
    </row>
    <row r="171" spans="1:10" x14ac:dyDescent="0.3">
      <c r="A171" s="1">
        <v>45100</v>
      </c>
      <c r="B171" s="1" t="s">
        <v>14</v>
      </c>
      <c r="C171" s="4">
        <v>6.3608626305648341</v>
      </c>
      <c r="D171" s="4">
        <v>14.1</v>
      </c>
      <c r="E171" s="5">
        <v>23.404166666666669</v>
      </c>
      <c r="F171" s="4">
        <v>138.66666666666671</v>
      </c>
      <c r="G171" s="4">
        <v>50.44</v>
      </c>
      <c r="H171" s="2">
        <v>0.17499999999999999</v>
      </c>
      <c r="I171" s="2">
        <v>0.87708333333333299</v>
      </c>
      <c r="J171" s="4">
        <f t="shared" si="2"/>
        <v>16.849999999999991</v>
      </c>
    </row>
    <row r="172" spans="1:10" x14ac:dyDescent="0.3">
      <c r="A172" s="1">
        <v>45101</v>
      </c>
      <c r="B172" s="1" t="s">
        <v>15</v>
      </c>
      <c r="C172" s="4">
        <v>11.981422775142439</v>
      </c>
      <c r="D172" s="4">
        <v>17</v>
      </c>
      <c r="E172" s="5">
        <v>18.606249999999989</v>
      </c>
      <c r="F172" s="4">
        <v>58.729166666666657</v>
      </c>
      <c r="G172" s="4">
        <v>94.56</v>
      </c>
      <c r="H172" s="2">
        <v>0.17569444444444443</v>
      </c>
      <c r="I172" s="2">
        <v>0.87708333333333299</v>
      </c>
      <c r="J172" s="4">
        <f t="shared" si="2"/>
        <v>16.833333333333329</v>
      </c>
    </row>
    <row r="173" spans="1:10" x14ac:dyDescent="0.3">
      <c r="A173" s="1">
        <v>45102</v>
      </c>
      <c r="B173" s="1" t="s">
        <v>16</v>
      </c>
      <c r="C173" s="4">
        <v>11.96345403696715</v>
      </c>
      <c r="D173" s="4">
        <v>26.2</v>
      </c>
      <c r="E173" s="5">
        <v>19.829166666666659</v>
      </c>
      <c r="F173" s="4">
        <v>166.0625</v>
      </c>
      <c r="G173" s="4">
        <v>65.5</v>
      </c>
      <c r="H173" s="2">
        <v>0.17569444444444443</v>
      </c>
      <c r="I173" s="2">
        <v>0.87708333333333299</v>
      </c>
      <c r="J173" s="4">
        <f t="shared" si="2"/>
        <v>16.833333333333329</v>
      </c>
    </row>
    <row r="174" spans="1:10" x14ac:dyDescent="0.3">
      <c r="A174" s="1">
        <v>45103</v>
      </c>
      <c r="B174" s="1" t="s">
        <v>10</v>
      </c>
      <c r="C174" s="4">
        <v>6.4013584135865882</v>
      </c>
      <c r="D174" s="4">
        <v>28.6</v>
      </c>
      <c r="E174" s="5">
        <v>22.354166666666661</v>
      </c>
      <c r="F174" s="4">
        <v>196.375</v>
      </c>
      <c r="G174" s="4">
        <v>30.17</v>
      </c>
      <c r="H174" s="2">
        <v>0.17569444444444443</v>
      </c>
      <c r="I174" s="2">
        <v>0.87708333333333299</v>
      </c>
      <c r="J174" s="4">
        <f t="shared" si="2"/>
        <v>16.833333333333329</v>
      </c>
    </row>
    <row r="175" spans="1:10" x14ac:dyDescent="0.3">
      <c r="A175" s="1">
        <v>45104</v>
      </c>
      <c r="B175" s="1" t="s">
        <v>11</v>
      </c>
      <c r="C175" s="4">
        <v>7.0803579972198829</v>
      </c>
      <c r="D175" s="4">
        <v>18.7</v>
      </c>
      <c r="E175" s="5">
        <v>18.600000000000001</v>
      </c>
      <c r="F175" s="4">
        <v>170.27083333333329</v>
      </c>
      <c r="G175" s="4">
        <v>48.44</v>
      </c>
      <c r="H175" s="2">
        <v>0.1763888888888889</v>
      </c>
      <c r="I175" s="2">
        <v>0.87708333333333299</v>
      </c>
      <c r="J175" s="4">
        <f t="shared" si="2"/>
        <v>16.816666666666656</v>
      </c>
    </row>
    <row r="176" spans="1:10" x14ac:dyDescent="0.3">
      <c r="A176" s="1">
        <v>45105</v>
      </c>
      <c r="B176" s="1" t="s">
        <v>12</v>
      </c>
      <c r="C176" s="4">
        <v>6.327328540331167</v>
      </c>
      <c r="D176" s="4">
        <v>24.2</v>
      </c>
      <c r="E176" s="5">
        <v>14.81666666666667</v>
      </c>
      <c r="F176" s="4">
        <v>119.4166666666667</v>
      </c>
      <c r="G176" s="4">
        <v>62.11</v>
      </c>
      <c r="H176" s="2">
        <v>0.1763888888888889</v>
      </c>
      <c r="I176" s="2">
        <v>0.87708333333333299</v>
      </c>
      <c r="J176" s="4">
        <f t="shared" si="2"/>
        <v>16.816666666666656</v>
      </c>
    </row>
    <row r="177" spans="1:10" x14ac:dyDescent="0.3">
      <c r="A177" s="1">
        <v>45106</v>
      </c>
      <c r="B177" s="1" t="s">
        <v>13</v>
      </c>
      <c r="C177" s="4">
        <v>6.1643462643845668</v>
      </c>
      <c r="D177" s="4">
        <v>27.6</v>
      </c>
      <c r="E177" s="5">
        <v>19.041666666666661</v>
      </c>
      <c r="F177" s="4">
        <v>174.72916666666671</v>
      </c>
      <c r="G177" s="4">
        <v>42.5</v>
      </c>
      <c r="H177" s="2">
        <v>0.17708333333333334</v>
      </c>
      <c r="I177" s="2">
        <v>0.87708333333333299</v>
      </c>
      <c r="J177" s="4">
        <f t="shared" si="2"/>
        <v>16.79999999999999</v>
      </c>
    </row>
    <row r="178" spans="1:10" x14ac:dyDescent="0.3">
      <c r="A178" s="1">
        <v>45107</v>
      </c>
      <c r="B178" s="1" t="s">
        <v>14</v>
      </c>
      <c r="C178" s="4">
        <v>6.2985693208950613</v>
      </c>
      <c r="D178" s="4">
        <v>27</v>
      </c>
      <c r="E178" s="5">
        <v>21.912500000000001</v>
      </c>
      <c r="F178" s="4">
        <v>142.91666666666671</v>
      </c>
      <c r="G178" s="4">
        <v>28.56</v>
      </c>
      <c r="H178" s="2">
        <v>0.17777777777777778</v>
      </c>
      <c r="I178" s="2">
        <v>0.87708333333333299</v>
      </c>
      <c r="J178" s="4">
        <f t="shared" si="2"/>
        <v>16.783333333333324</v>
      </c>
    </row>
    <row r="179" spans="1:10" x14ac:dyDescent="0.3">
      <c r="A179" s="1">
        <v>45108</v>
      </c>
      <c r="B179" s="1" t="s">
        <v>15</v>
      </c>
      <c r="C179" s="4">
        <v>11.672653711113711</v>
      </c>
      <c r="D179" s="4">
        <v>18.100000000000001</v>
      </c>
      <c r="E179" s="5">
        <v>20.116666666666671</v>
      </c>
      <c r="F179" s="4">
        <v>117.5833333333333</v>
      </c>
      <c r="G179" s="4">
        <v>78.33</v>
      </c>
      <c r="H179" s="2">
        <v>0.17777777777777778</v>
      </c>
      <c r="I179" s="2">
        <v>0.87638888888888888</v>
      </c>
      <c r="J179" s="4">
        <f t="shared" si="2"/>
        <v>16.766666666666666</v>
      </c>
    </row>
    <row r="180" spans="1:10" x14ac:dyDescent="0.3">
      <c r="A180" s="1">
        <v>45109</v>
      </c>
      <c r="B180" s="1" t="s">
        <v>16</v>
      </c>
      <c r="C180" s="4">
        <v>12.29737461599677</v>
      </c>
      <c r="D180" s="4">
        <v>21.7</v>
      </c>
      <c r="E180" s="5">
        <v>19.920833333333331</v>
      </c>
      <c r="F180" s="4">
        <v>142.8125</v>
      </c>
      <c r="G180" s="4">
        <v>64.56</v>
      </c>
      <c r="H180" s="2">
        <v>0.17847222222222223</v>
      </c>
      <c r="I180" s="2">
        <v>0.87638888888888888</v>
      </c>
      <c r="J180" s="4">
        <f t="shared" si="2"/>
        <v>16.75</v>
      </c>
    </row>
    <row r="181" spans="1:10" x14ac:dyDescent="0.3">
      <c r="A181" s="1">
        <v>45110</v>
      </c>
      <c r="B181" s="1" t="s">
        <v>10</v>
      </c>
      <c r="C181" s="4">
        <v>6.5676991526720379</v>
      </c>
      <c r="D181" s="4">
        <v>22.4</v>
      </c>
      <c r="E181" s="5">
        <v>21.693749999999991</v>
      </c>
      <c r="F181" s="4">
        <v>212.25</v>
      </c>
      <c r="G181" s="4">
        <v>32.22</v>
      </c>
      <c r="H181" s="2">
        <v>0.17916666666666667</v>
      </c>
      <c r="I181" s="2">
        <v>0.87638888888888888</v>
      </c>
      <c r="J181" s="4">
        <f t="shared" si="2"/>
        <v>16.733333333333334</v>
      </c>
    </row>
    <row r="182" spans="1:10" x14ac:dyDescent="0.3">
      <c r="A182" s="1">
        <v>45111</v>
      </c>
      <c r="B182" s="1" t="s">
        <v>11</v>
      </c>
      <c r="C182" s="4">
        <v>6.4132951887949927</v>
      </c>
      <c r="D182" s="4">
        <v>23.3</v>
      </c>
      <c r="E182" s="5">
        <v>22.393750000000001</v>
      </c>
      <c r="F182" s="4">
        <v>182.5</v>
      </c>
      <c r="G182" s="4">
        <v>53.5</v>
      </c>
      <c r="H182" s="2">
        <v>0.17986111111111111</v>
      </c>
      <c r="I182" s="2">
        <v>0.87569444444444444</v>
      </c>
      <c r="J182" s="4">
        <f t="shared" si="2"/>
        <v>16.7</v>
      </c>
    </row>
    <row r="183" spans="1:10" x14ac:dyDescent="0.3">
      <c r="A183" s="1">
        <v>45112</v>
      </c>
      <c r="B183" s="1" t="s">
        <v>12</v>
      </c>
      <c r="C183" s="4">
        <v>6.0347602545981811</v>
      </c>
      <c r="D183" s="4">
        <v>30.7</v>
      </c>
      <c r="E183" s="5">
        <v>22.181249999999999</v>
      </c>
      <c r="F183" s="4">
        <v>166.625</v>
      </c>
      <c r="G183" s="4">
        <v>21.72</v>
      </c>
      <c r="H183" s="2">
        <v>0.18055555555555555</v>
      </c>
      <c r="I183" s="2">
        <v>0.87569444444444444</v>
      </c>
      <c r="J183" s="4">
        <f t="shared" si="2"/>
        <v>16.683333333333334</v>
      </c>
    </row>
    <row r="184" spans="1:10" x14ac:dyDescent="0.3">
      <c r="A184" s="1">
        <v>45113</v>
      </c>
      <c r="B184" s="1" t="s">
        <v>13</v>
      </c>
      <c r="C184" s="4">
        <v>6.0762091732533676</v>
      </c>
      <c r="D184" s="4">
        <v>20.3</v>
      </c>
      <c r="E184" s="5">
        <v>19.872916666666669</v>
      </c>
      <c r="F184" s="4">
        <v>181.625</v>
      </c>
      <c r="G184" s="4">
        <v>62</v>
      </c>
      <c r="H184" s="2">
        <v>0.18055555555555555</v>
      </c>
      <c r="I184" s="2">
        <v>0.875</v>
      </c>
      <c r="J184" s="4">
        <f t="shared" si="2"/>
        <v>16.666666666666664</v>
      </c>
    </row>
    <row r="185" spans="1:10" x14ac:dyDescent="0.3">
      <c r="A185" s="1">
        <v>45114</v>
      </c>
      <c r="B185" s="1" t="s">
        <v>14</v>
      </c>
      <c r="C185" s="4">
        <v>6.9004962721418446</v>
      </c>
      <c r="D185" s="4">
        <v>25</v>
      </c>
      <c r="E185" s="5">
        <v>21.108333333333331</v>
      </c>
      <c r="F185" s="4">
        <v>197.70833333333329</v>
      </c>
      <c r="G185" s="4">
        <v>33.06</v>
      </c>
      <c r="H185" s="2">
        <v>0.18124999999999999</v>
      </c>
      <c r="I185" s="2">
        <v>0.87430555555555556</v>
      </c>
      <c r="J185" s="4">
        <f t="shared" si="2"/>
        <v>16.633333333333333</v>
      </c>
    </row>
    <row r="186" spans="1:10" x14ac:dyDescent="0.3">
      <c r="A186" s="1">
        <v>45115</v>
      </c>
      <c r="B186" s="1" t="s">
        <v>15</v>
      </c>
      <c r="C186" s="4">
        <v>12.45529746191451</v>
      </c>
      <c r="D186" s="4">
        <v>30.6</v>
      </c>
      <c r="E186" s="5">
        <v>22.543749999999999</v>
      </c>
      <c r="F186" s="4">
        <v>239.4375</v>
      </c>
      <c r="G186" s="4">
        <v>14.67</v>
      </c>
      <c r="H186" s="2">
        <v>0.18194444444444444</v>
      </c>
      <c r="I186" s="2">
        <v>0.87430555555555556</v>
      </c>
      <c r="J186" s="4">
        <f t="shared" si="2"/>
        <v>16.616666666666667</v>
      </c>
    </row>
    <row r="187" spans="1:10" x14ac:dyDescent="0.3">
      <c r="A187" s="1">
        <v>45116</v>
      </c>
      <c r="B187" s="1" t="s">
        <v>16</v>
      </c>
      <c r="C187" s="4">
        <v>11.88207996893671</v>
      </c>
      <c r="D187" s="4">
        <v>31.3</v>
      </c>
      <c r="E187" s="5">
        <v>24.383333333333329</v>
      </c>
      <c r="F187" s="4">
        <v>228.95833333333329</v>
      </c>
      <c r="G187" s="4">
        <v>24.94</v>
      </c>
      <c r="H187" s="2">
        <v>0.18263888888888888</v>
      </c>
      <c r="I187" s="2">
        <v>0.87361111111111112</v>
      </c>
      <c r="J187" s="4">
        <f t="shared" si="2"/>
        <v>16.583333333333332</v>
      </c>
    </row>
    <row r="188" spans="1:10" x14ac:dyDescent="0.3">
      <c r="A188" s="1">
        <v>45117</v>
      </c>
      <c r="B188" s="1" t="s">
        <v>10</v>
      </c>
      <c r="C188" s="4">
        <v>6.435352841202965</v>
      </c>
      <c r="D188" s="4">
        <v>27.2</v>
      </c>
      <c r="E188" s="5">
        <v>23.193750000000001</v>
      </c>
      <c r="F188" s="4">
        <v>135.04166666666671</v>
      </c>
      <c r="G188" s="4">
        <v>12.78</v>
      </c>
      <c r="H188" s="2">
        <v>0.18333333333333332</v>
      </c>
      <c r="I188" s="2">
        <v>0.87291666666666667</v>
      </c>
      <c r="J188" s="4">
        <f t="shared" si="2"/>
        <v>16.55</v>
      </c>
    </row>
    <row r="189" spans="1:10" x14ac:dyDescent="0.3">
      <c r="A189" s="1">
        <v>45118</v>
      </c>
      <c r="B189" s="1" t="s">
        <v>11</v>
      </c>
      <c r="C189" s="4">
        <v>6.8547157719775624</v>
      </c>
      <c r="D189" s="4">
        <v>21</v>
      </c>
      <c r="E189" s="5">
        <v>22.858333333333341</v>
      </c>
      <c r="F189" s="4">
        <v>211.97916666666671</v>
      </c>
      <c r="G189" s="4">
        <v>67.67</v>
      </c>
      <c r="H189" s="2">
        <v>0.18402777777777779</v>
      </c>
      <c r="I189" s="2">
        <v>0.87291666666666667</v>
      </c>
      <c r="J189" s="4">
        <f t="shared" si="2"/>
        <v>16.533333333333331</v>
      </c>
    </row>
    <row r="190" spans="1:10" x14ac:dyDescent="0.3">
      <c r="A190" s="1">
        <v>45119</v>
      </c>
      <c r="B190" s="1" t="s">
        <v>12</v>
      </c>
      <c r="C190" s="4">
        <v>6.4399763921832083</v>
      </c>
      <c r="D190" s="4">
        <v>23</v>
      </c>
      <c r="E190" s="5">
        <v>23.345833333333331</v>
      </c>
      <c r="F190" s="4">
        <v>134.4375</v>
      </c>
      <c r="G190" s="4">
        <v>41.44</v>
      </c>
      <c r="H190" s="2">
        <v>0.18541666666666667</v>
      </c>
      <c r="I190" s="2">
        <v>0.87222222222222223</v>
      </c>
      <c r="J190" s="4">
        <f t="shared" si="2"/>
        <v>16.483333333333334</v>
      </c>
    </row>
    <row r="191" spans="1:10" x14ac:dyDescent="0.3">
      <c r="A191" s="1">
        <v>45120</v>
      </c>
      <c r="B191" s="1" t="s">
        <v>13</v>
      </c>
      <c r="C191" s="4">
        <v>6.1178917531695278</v>
      </c>
      <c r="D191" s="4">
        <v>8.1999999999999993</v>
      </c>
      <c r="E191" s="5">
        <v>20.279166666666669</v>
      </c>
      <c r="F191" s="4">
        <v>85.666666666666671</v>
      </c>
      <c r="G191" s="4">
        <v>33.33</v>
      </c>
      <c r="H191" s="2">
        <v>0.18611111111111112</v>
      </c>
      <c r="I191" s="2">
        <v>0.87152777777777779</v>
      </c>
      <c r="J191" s="4">
        <f t="shared" si="2"/>
        <v>16.45</v>
      </c>
    </row>
    <row r="192" spans="1:10" x14ac:dyDescent="0.3">
      <c r="A192" s="1">
        <v>45121</v>
      </c>
      <c r="B192" s="1" t="s">
        <v>14</v>
      </c>
      <c r="C192" s="4">
        <v>7.0612138204662251</v>
      </c>
      <c r="D192" s="4">
        <v>26.5</v>
      </c>
      <c r="E192" s="5">
        <v>21.891666666666669</v>
      </c>
      <c r="F192" s="4">
        <v>209.79166666666671</v>
      </c>
      <c r="G192" s="4">
        <v>48.11</v>
      </c>
      <c r="H192" s="2">
        <v>0.18680555555555556</v>
      </c>
      <c r="I192" s="2">
        <v>0.87083333333333335</v>
      </c>
      <c r="J192" s="4">
        <f t="shared" si="2"/>
        <v>16.416666666666668</v>
      </c>
    </row>
    <row r="193" spans="1:10" x14ac:dyDescent="0.3">
      <c r="A193" s="1">
        <v>45122</v>
      </c>
      <c r="B193" s="1" t="s">
        <v>15</v>
      </c>
      <c r="C193" s="4">
        <v>11.77119509612805</v>
      </c>
      <c r="D193" s="4">
        <v>26.8</v>
      </c>
      <c r="E193" s="5">
        <v>25.375</v>
      </c>
      <c r="F193" s="4">
        <v>231.85416666666671</v>
      </c>
      <c r="G193" s="4">
        <v>14.67</v>
      </c>
      <c r="H193" s="2">
        <v>0.1875</v>
      </c>
      <c r="I193" s="2">
        <v>0.87013888888888891</v>
      </c>
      <c r="J193" s="4">
        <f t="shared" si="2"/>
        <v>16.383333333333333</v>
      </c>
    </row>
    <row r="194" spans="1:10" x14ac:dyDescent="0.3">
      <c r="A194" s="1">
        <v>45123</v>
      </c>
      <c r="B194" s="1" t="s">
        <v>16</v>
      </c>
      <c r="C194" s="4">
        <v>12.20702399954377</v>
      </c>
      <c r="D194" s="4">
        <v>29.7</v>
      </c>
      <c r="E194" s="5">
        <v>26.891666666666669</v>
      </c>
      <c r="F194" s="4">
        <v>182.66666666666671</v>
      </c>
      <c r="G194" s="4">
        <v>9.41</v>
      </c>
      <c r="H194" s="2">
        <v>0.18819444444444444</v>
      </c>
      <c r="I194" s="2">
        <v>0.86944444444444446</v>
      </c>
      <c r="J194" s="4">
        <f t="shared" si="2"/>
        <v>16.350000000000001</v>
      </c>
    </row>
    <row r="195" spans="1:10" x14ac:dyDescent="0.3">
      <c r="A195" s="1">
        <v>45124</v>
      </c>
      <c r="B195" s="1" t="s">
        <v>10</v>
      </c>
      <c r="C195" s="4">
        <v>6.8805438270419703</v>
      </c>
      <c r="D195" s="4">
        <v>9.1</v>
      </c>
      <c r="E195" s="5">
        <v>21.622916666666669</v>
      </c>
      <c r="F195" s="4">
        <v>76.208333333333329</v>
      </c>
      <c r="G195" s="4">
        <v>43.71</v>
      </c>
      <c r="H195" s="2">
        <v>0.18958333333333333</v>
      </c>
      <c r="I195" s="2">
        <v>0.86875000000000002</v>
      </c>
      <c r="J195" s="4">
        <f t="shared" si="2"/>
        <v>16.3</v>
      </c>
    </row>
    <row r="196" spans="1:10" x14ac:dyDescent="0.3">
      <c r="A196" s="1">
        <v>45125</v>
      </c>
      <c r="B196" s="1" t="s">
        <v>11</v>
      </c>
      <c r="C196" s="4">
        <v>6.3330678742394824</v>
      </c>
      <c r="D196" s="4">
        <v>26.5</v>
      </c>
      <c r="E196" s="5">
        <v>21.622916666666669</v>
      </c>
      <c r="F196" s="4">
        <v>231.5</v>
      </c>
      <c r="G196" s="4">
        <v>9.94</v>
      </c>
      <c r="H196" s="2">
        <v>0.19027777777777777</v>
      </c>
      <c r="I196" s="2">
        <v>0.86805555555555558</v>
      </c>
      <c r="J196" s="4">
        <f t="shared" si="2"/>
        <v>16.266666666666666</v>
      </c>
    </row>
    <row r="197" spans="1:10" x14ac:dyDescent="0.3">
      <c r="A197" s="1">
        <v>45126</v>
      </c>
      <c r="B197" s="1" t="s">
        <v>12</v>
      </c>
      <c r="C197" s="4">
        <v>6.4465692464725652</v>
      </c>
      <c r="D197" s="4">
        <v>27.4</v>
      </c>
      <c r="E197" s="5">
        <v>23.145833333333329</v>
      </c>
      <c r="F197" s="4">
        <v>216.64583333333329</v>
      </c>
      <c r="G197" s="4">
        <v>40.590000000000003</v>
      </c>
      <c r="H197" s="2">
        <v>0.19097222222222221</v>
      </c>
      <c r="I197" s="2">
        <v>0.8666666666666667</v>
      </c>
      <c r="J197" s="4">
        <f t="shared" si="2"/>
        <v>16.216666666666669</v>
      </c>
    </row>
    <row r="198" spans="1:10" x14ac:dyDescent="0.3">
      <c r="A198" s="1">
        <v>45127</v>
      </c>
      <c r="B198" s="1" t="s">
        <v>13</v>
      </c>
      <c r="C198" s="4">
        <v>6.575496276635044</v>
      </c>
      <c r="D198" s="4">
        <v>14.9</v>
      </c>
      <c r="E198" s="5">
        <v>20.270833333333339</v>
      </c>
      <c r="F198" s="4">
        <v>176.29166666666671</v>
      </c>
      <c r="G198" s="4">
        <v>62.88</v>
      </c>
      <c r="H198" s="2">
        <v>0.19236111111111112</v>
      </c>
      <c r="I198" s="2">
        <v>0.86597222222222225</v>
      </c>
      <c r="J198" s="4">
        <f t="shared" si="2"/>
        <v>16.166666666666668</v>
      </c>
    </row>
    <row r="199" spans="1:10" x14ac:dyDescent="0.3">
      <c r="A199" s="1">
        <v>45128</v>
      </c>
      <c r="B199" s="1" t="s">
        <v>14</v>
      </c>
      <c r="C199" s="4">
        <v>7.4444597218240984</v>
      </c>
      <c r="D199" s="4">
        <v>14.8</v>
      </c>
      <c r="E199" s="5">
        <v>19.733333333333331</v>
      </c>
      <c r="F199" s="4">
        <v>141.35416666666671</v>
      </c>
      <c r="G199" s="4">
        <v>46.53</v>
      </c>
      <c r="H199" s="2">
        <v>0.19305555555555556</v>
      </c>
      <c r="I199" s="2">
        <v>0.86527777777777781</v>
      </c>
      <c r="J199" s="4">
        <f t="shared" si="2"/>
        <v>16.133333333333333</v>
      </c>
    </row>
    <row r="200" spans="1:10" x14ac:dyDescent="0.3">
      <c r="A200" s="1">
        <v>45129</v>
      </c>
      <c r="B200" s="1" t="s">
        <v>15</v>
      </c>
      <c r="C200" s="4">
        <v>12.002264749227759</v>
      </c>
      <c r="D200" s="4">
        <v>22.9</v>
      </c>
      <c r="E200" s="5">
        <v>19.454166666666659</v>
      </c>
      <c r="F200" s="4">
        <v>140.52083333333329</v>
      </c>
      <c r="G200" s="4">
        <v>64.709999999999994</v>
      </c>
      <c r="H200" s="2">
        <v>0.19375000000000001</v>
      </c>
      <c r="I200" s="2">
        <v>0.86458333333333337</v>
      </c>
      <c r="J200" s="4">
        <f t="shared" si="2"/>
        <v>16.100000000000001</v>
      </c>
    </row>
    <row r="201" spans="1:10" x14ac:dyDescent="0.3">
      <c r="A201" s="1">
        <v>45130</v>
      </c>
      <c r="B201" s="1" t="s">
        <v>16</v>
      </c>
      <c r="C201" s="4">
        <v>12.4158376349804</v>
      </c>
      <c r="D201" s="4">
        <v>26.5</v>
      </c>
      <c r="E201" s="5">
        <v>21.729166666666671</v>
      </c>
      <c r="F201" s="4">
        <v>182.89583333333329</v>
      </c>
      <c r="G201" s="4">
        <v>46.88</v>
      </c>
      <c r="H201" s="2">
        <v>0.19513888888888889</v>
      </c>
      <c r="I201" s="2">
        <v>0.86319444444444449</v>
      </c>
      <c r="J201" s="4">
        <f t="shared" si="2"/>
        <v>16.033333333333335</v>
      </c>
    </row>
    <row r="202" spans="1:10" x14ac:dyDescent="0.3">
      <c r="A202" s="1">
        <v>45131</v>
      </c>
      <c r="B202" s="1" t="s">
        <v>10</v>
      </c>
      <c r="C202" s="4">
        <v>6.8650610926336757</v>
      </c>
      <c r="D202" s="4">
        <v>21.1</v>
      </c>
      <c r="E202" s="5">
        <v>24.091666666666669</v>
      </c>
      <c r="F202" s="4">
        <v>170.08333333333329</v>
      </c>
      <c r="G202" s="4">
        <v>52.65</v>
      </c>
      <c r="H202" s="2">
        <v>0.19583333333333333</v>
      </c>
      <c r="I202" s="2">
        <v>0.86250000000000004</v>
      </c>
      <c r="J202" s="4">
        <f t="shared" si="2"/>
        <v>16</v>
      </c>
    </row>
    <row r="203" spans="1:10" x14ac:dyDescent="0.3">
      <c r="A203" s="1">
        <v>45132</v>
      </c>
      <c r="B203" s="1" t="s">
        <v>11</v>
      </c>
      <c r="C203" s="4">
        <v>7.044210720580689</v>
      </c>
      <c r="D203" s="4">
        <v>22.3</v>
      </c>
      <c r="E203" s="5">
        <v>19.956250000000001</v>
      </c>
      <c r="F203" s="4">
        <v>86.5625</v>
      </c>
      <c r="G203" s="4">
        <v>54</v>
      </c>
      <c r="H203" s="2">
        <v>0.19722222222222222</v>
      </c>
      <c r="I203" s="2">
        <v>0.86111111111111116</v>
      </c>
      <c r="J203" s="4">
        <f t="shared" si="2"/>
        <v>15.933333333333335</v>
      </c>
    </row>
    <row r="204" spans="1:10" x14ac:dyDescent="0.3">
      <c r="A204" s="1">
        <v>45133</v>
      </c>
      <c r="B204" s="1" t="s">
        <v>12</v>
      </c>
      <c r="C204" s="4">
        <v>7.330591105044939</v>
      </c>
      <c r="D204" s="4">
        <v>13.6</v>
      </c>
      <c r="E204" s="5">
        <v>14.81041666666666</v>
      </c>
      <c r="F204" s="4">
        <v>26.208333333333329</v>
      </c>
      <c r="G204" s="4">
        <v>83.88</v>
      </c>
      <c r="H204" s="2">
        <v>0.19791666666666666</v>
      </c>
      <c r="I204" s="2">
        <v>0.86041666666666672</v>
      </c>
      <c r="J204" s="4">
        <f t="shared" si="2"/>
        <v>15.900000000000002</v>
      </c>
    </row>
    <row r="205" spans="1:10" x14ac:dyDescent="0.3">
      <c r="A205" s="1">
        <v>45134</v>
      </c>
      <c r="B205" s="1" t="s">
        <v>13</v>
      </c>
      <c r="C205" s="4">
        <v>6.2974710963886018</v>
      </c>
      <c r="D205" s="4">
        <v>21</v>
      </c>
      <c r="E205" s="5">
        <v>17.029166666666669</v>
      </c>
      <c r="F205" s="4">
        <v>195.91666666666671</v>
      </c>
      <c r="G205" s="4">
        <v>71.760000000000005</v>
      </c>
      <c r="H205" s="2">
        <v>0.19930555555555557</v>
      </c>
      <c r="I205" s="2">
        <v>0.85902777777777772</v>
      </c>
      <c r="J205" s="4">
        <f t="shared" si="2"/>
        <v>15.83333333333333</v>
      </c>
    </row>
    <row r="206" spans="1:10" x14ac:dyDescent="0.3">
      <c r="A206" s="1">
        <v>45135</v>
      </c>
      <c r="B206" s="1" t="s">
        <v>14</v>
      </c>
      <c r="C206" s="4">
        <v>7.4631577662188642</v>
      </c>
      <c r="D206" s="4">
        <v>9.1</v>
      </c>
      <c r="E206" s="5">
        <v>19.44583333333334</v>
      </c>
      <c r="F206" s="4">
        <v>138.66666666666671</v>
      </c>
      <c r="G206" s="4">
        <v>92.71</v>
      </c>
      <c r="H206" s="2">
        <v>0.2</v>
      </c>
      <c r="I206" s="2">
        <v>0.85833333333333328</v>
      </c>
      <c r="J206" s="4">
        <f t="shared" si="2"/>
        <v>15.799999999999997</v>
      </c>
    </row>
    <row r="207" spans="1:10" x14ac:dyDescent="0.3">
      <c r="A207" s="1">
        <v>45136</v>
      </c>
      <c r="B207" s="1" t="s">
        <v>15</v>
      </c>
      <c r="C207" s="4">
        <v>11.58970830612598</v>
      </c>
      <c r="D207" s="4">
        <v>20.8</v>
      </c>
      <c r="E207" s="5">
        <v>21.72708333333334</v>
      </c>
      <c r="F207" s="4">
        <v>166.64583333333329</v>
      </c>
      <c r="G207" s="4">
        <v>76.819999999999993</v>
      </c>
      <c r="H207" s="2">
        <v>0.2013888888888889</v>
      </c>
      <c r="I207" s="2">
        <v>0.8569444444444444</v>
      </c>
      <c r="J207" s="4">
        <f t="shared" si="2"/>
        <v>15.733333333333331</v>
      </c>
    </row>
    <row r="208" spans="1:10" x14ac:dyDescent="0.3">
      <c r="A208" s="1">
        <v>45137</v>
      </c>
      <c r="B208" s="1" t="s">
        <v>16</v>
      </c>
      <c r="C208" s="4">
        <v>12.21117735640428</v>
      </c>
      <c r="D208" s="4">
        <v>16.2</v>
      </c>
      <c r="E208" s="5">
        <v>20.854166666666661</v>
      </c>
      <c r="F208" s="4">
        <v>132.64583333333329</v>
      </c>
      <c r="G208" s="4">
        <v>65.53</v>
      </c>
      <c r="H208" s="2">
        <v>0.20208333333333334</v>
      </c>
      <c r="I208" s="2">
        <v>0.85624999999999996</v>
      </c>
      <c r="J208" s="4">
        <f t="shared" si="2"/>
        <v>15.699999999999998</v>
      </c>
    </row>
    <row r="209" spans="1:10" x14ac:dyDescent="0.3">
      <c r="A209" s="1">
        <v>45138</v>
      </c>
      <c r="B209" s="1" t="s">
        <v>10</v>
      </c>
      <c r="C209" s="4">
        <v>7.2615870511854244</v>
      </c>
      <c r="D209" s="4">
        <v>24.1</v>
      </c>
      <c r="E209" s="5">
        <v>20.18333333333333</v>
      </c>
      <c r="F209" s="4">
        <v>150.72916666666671</v>
      </c>
      <c r="G209" s="4">
        <v>61.88</v>
      </c>
      <c r="H209" s="2">
        <v>0.20347222222222222</v>
      </c>
      <c r="I209" s="2">
        <v>0.85486111111111107</v>
      </c>
      <c r="J209" s="4">
        <f t="shared" si="2"/>
        <v>15.633333333333331</v>
      </c>
    </row>
    <row r="210" spans="1:10" x14ac:dyDescent="0.3">
      <c r="A210" s="1">
        <v>45139</v>
      </c>
      <c r="B210" s="1" t="s">
        <v>11</v>
      </c>
      <c r="C210" s="4">
        <v>7.016761166616071</v>
      </c>
      <c r="D210" s="4">
        <v>13.2</v>
      </c>
      <c r="E210" s="5">
        <v>18.541666666666661</v>
      </c>
      <c r="F210" s="4">
        <v>52</v>
      </c>
      <c r="G210" s="4">
        <v>52.19</v>
      </c>
      <c r="H210" s="2">
        <v>0.20416666666666666</v>
      </c>
      <c r="I210" s="2">
        <v>0.85347222222222219</v>
      </c>
      <c r="J210" s="4">
        <f t="shared" si="2"/>
        <v>15.583333333333334</v>
      </c>
    </row>
    <row r="211" spans="1:10" x14ac:dyDescent="0.3">
      <c r="A211" s="1">
        <v>45140</v>
      </c>
      <c r="B211" s="1" t="s">
        <v>12</v>
      </c>
      <c r="C211" s="4">
        <v>6.8443171558437399</v>
      </c>
      <c r="D211" s="4">
        <v>23</v>
      </c>
      <c r="E211" s="5">
        <v>20.05416666666666</v>
      </c>
      <c r="F211" s="4">
        <v>219.91666666666671</v>
      </c>
      <c r="G211" s="4">
        <v>50.5</v>
      </c>
      <c r="H211" s="2">
        <v>0.20555555555555555</v>
      </c>
      <c r="I211" s="2">
        <v>0.85277777777777775</v>
      </c>
      <c r="J211" s="4">
        <f t="shared" si="2"/>
        <v>15.533333333333331</v>
      </c>
    </row>
    <row r="212" spans="1:10" x14ac:dyDescent="0.3">
      <c r="A212" s="1">
        <v>45141</v>
      </c>
      <c r="B212" s="1" t="s">
        <v>13</v>
      </c>
      <c r="C212" s="4">
        <v>6.8940961252683808</v>
      </c>
      <c r="D212" s="4">
        <v>7.4</v>
      </c>
      <c r="E212" s="5">
        <v>19.704166666666659</v>
      </c>
      <c r="F212" s="4">
        <v>32.125</v>
      </c>
      <c r="G212" s="4">
        <v>49.63</v>
      </c>
      <c r="H212" s="2">
        <v>0.20624999999999999</v>
      </c>
      <c r="I212" s="2">
        <v>0.85138888888888886</v>
      </c>
      <c r="J212" s="4">
        <f t="shared" si="2"/>
        <v>15.483333333333334</v>
      </c>
    </row>
    <row r="213" spans="1:10" x14ac:dyDescent="0.3">
      <c r="A213" s="1">
        <v>45142</v>
      </c>
      <c r="B213" s="1" t="s">
        <v>14</v>
      </c>
      <c r="C213" s="4">
        <v>6.9302461749382722</v>
      </c>
      <c r="D213" s="4">
        <v>14.8</v>
      </c>
      <c r="E213" s="5">
        <v>20.706250000000001</v>
      </c>
      <c r="F213" s="4">
        <v>105.0208333333333</v>
      </c>
      <c r="G213" s="4">
        <v>31.69</v>
      </c>
      <c r="H213" s="2">
        <v>0.2076388888888889</v>
      </c>
      <c r="I213" s="2">
        <v>0.85</v>
      </c>
      <c r="J213" s="4">
        <f t="shared" si="2"/>
        <v>15.416666666666664</v>
      </c>
    </row>
    <row r="214" spans="1:10" x14ac:dyDescent="0.3">
      <c r="A214" s="1">
        <v>45143</v>
      </c>
      <c r="B214" s="1" t="s">
        <v>15</v>
      </c>
      <c r="C214" s="4">
        <v>12.292977374450871</v>
      </c>
      <c r="D214" s="4">
        <v>6.3</v>
      </c>
      <c r="E214" s="5">
        <v>18.810416666666669</v>
      </c>
      <c r="F214" s="4">
        <v>41.145833333333343</v>
      </c>
      <c r="G214" s="4">
        <v>73.13</v>
      </c>
      <c r="H214" s="2">
        <v>0.20902777777777778</v>
      </c>
      <c r="I214" s="2">
        <v>0.84861111111111109</v>
      </c>
      <c r="J214" s="4">
        <f t="shared" si="2"/>
        <v>15.349999999999998</v>
      </c>
    </row>
    <row r="215" spans="1:10" x14ac:dyDescent="0.3">
      <c r="A215" s="1">
        <v>45144</v>
      </c>
      <c r="B215" s="1" t="s">
        <v>16</v>
      </c>
      <c r="C215" s="4">
        <v>12.341643982070339</v>
      </c>
      <c r="D215" s="4">
        <v>20.7</v>
      </c>
      <c r="E215" s="5">
        <v>16.34791666666667</v>
      </c>
      <c r="F215" s="4">
        <v>29.208333333333329</v>
      </c>
      <c r="G215" s="4">
        <v>61</v>
      </c>
      <c r="H215" s="2">
        <v>0.20972222222222223</v>
      </c>
      <c r="I215" s="2">
        <v>0.84791666666666665</v>
      </c>
      <c r="J215" s="4">
        <f t="shared" si="2"/>
        <v>15.316666666666666</v>
      </c>
    </row>
    <row r="216" spans="1:10" x14ac:dyDescent="0.3">
      <c r="A216" s="1">
        <v>45145</v>
      </c>
      <c r="B216" s="1" t="s">
        <v>10</v>
      </c>
      <c r="C216" s="4">
        <v>7.2260141208731277</v>
      </c>
      <c r="D216" s="4">
        <v>18.600000000000001</v>
      </c>
      <c r="E216" s="5">
        <v>14.683333333333341</v>
      </c>
      <c r="F216" s="4">
        <v>62.833333333333343</v>
      </c>
      <c r="G216" s="4">
        <v>80.5</v>
      </c>
      <c r="H216" s="2">
        <v>0.21111111111111111</v>
      </c>
      <c r="I216" s="2">
        <v>0.84652777777777777</v>
      </c>
      <c r="J216" s="4">
        <f t="shared" si="2"/>
        <v>15.25</v>
      </c>
    </row>
    <row r="217" spans="1:10" x14ac:dyDescent="0.3">
      <c r="A217" s="1">
        <v>45146</v>
      </c>
      <c r="B217" s="1" t="s">
        <v>11</v>
      </c>
      <c r="C217" s="4">
        <v>7.0616006299723777</v>
      </c>
      <c r="D217" s="4">
        <v>21.8</v>
      </c>
      <c r="E217" s="5">
        <v>15.641666666666669</v>
      </c>
      <c r="F217" s="4">
        <v>114.6458333333333</v>
      </c>
      <c r="G217" s="4">
        <v>64</v>
      </c>
      <c r="H217" s="2">
        <v>0.21180555555555555</v>
      </c>
      <c r="I217" s="2">
        <v>0.84513888888888888</v>
      </c>
      <c r="J217" s="4">
        <f t="shared" si="2"/>
        <v>15.2</v>
      </c>
    </row>
    <row r="218" spans="1:10" x14ac:dyDescent="0.3">
      <c r="A218" s="1">
        <v>45147</v>
      </c>
      <c r="B218" s="1" t="s">
        <v>12</v>
      </c>
      <c r="C218" s="4">
        <v>7.4905155737590876</v>
      </c>
      <c r="D218" s="4">
        <v>19.100000000000001</v>
      </c>
      <c r="E218" s="5">
        <v>15.875</v>
      </c>
      <c r="F218" s="4">
        <v>70.979166666666671</v>
      </c>
      <c r="G218" s="4">
        <v>71.13</v>
      </c>
      <c r="H218" s="2">
        <v>0.21319444444444444</v>
      </c>
      <c r="I218" s="2">
        <v>0.84375</v>
      </c>
      <c r="J218" s="4">
        <f t="shared" si="2"/>
        <v>15.133333333333333</v>
      </c>
    </row>
    <row r="219" spans="1:10" x14ac:dyDescent="0.3">
      <c r="A219" s="1">
        <v>45148</v>
      </c>
      <c r="B219" s="1" t="s">
        <v>13</v>
      </c>
      <c r="C219" s="4">
        <v>6.7223091747805972</v>
      </c>
      <c r="D219" s="4">
        <v>10.3</v>
      </c>
      <c r="E219" s="5">
        <v>16.350000000000001</v>
      </c>
      <c r="F219" s="4">
        <v>158.125</v>
      </c>
      <c r="G219" s="4">
        <v>50</v>
      </c>
      <c r="H219" s="2">
        <v>0.21458333333333332</v>
      </c>
      <c r="I219" s="2">
        <v>0.84236111111111112</v>
      </c>
      <c r="J219" s="4">
        <f t="shared" si="2"/>
        <v>15.066666666666666</v>
      </c>
    </row>
    <row r="220" spans="1:10" x14ac:dyDescent="0.3">
      <c r="A220" s="1">
        <v>45149</v>
      </c>
      <c r="B220" s="1" t="s">
        <v>14</v>
      </c>
      <c r="C220" s="4">
        <v>6.8886917548370219</v>
      </c>
      <c r="D220" s="4">
        <v>25.5</v>
      </c>
      <c r="E220" s="5">
        <v>18.502083333333331</v>
      </c>
      <c r="F220" s="4">
        <v>156.8125</v>
      </c>
      <c r="G220" s="4">
        <v>18.63</v>
      </c>
      <c r="H220" s="2">
        <v>0.21527777777777779</v>
      </c>
      <c r="I220" s="2">
        <v>0.84097222222222223</v>
      </c>
      <c r="J220" s="4">
        <f t="shared" si="2"/>
        <v>15.016666666666666</v>
      </c>
    </row>
    <row r="221" spans="1:10" x14ac:dyDescent="0.3">
      <c r="A221" s="1">
        <v>45150</v>
      </c>
      <c r="B221" s="1" t="s">
        <v>15</v>
      </c>
      <c r="C221" s="4">
        <v>11.703276077232839</v>
      </c>
      <c r="D221" s="4">
        <v>29.2</v>
      </c>
      <c r="E221" s="5">
        <v>21.735416666666669</v>
      </c>
      <c r="F221" s="4">
        <v>207.52083333333329</v>
      </c>
      <c r="G221" s="4">
        <v>5.31</v>
      </c>
      <c r="H221" s="2">
        <v>0.21666666666666667</v>
      </c>
      <c r="I221" s="2">
        <v>0.83958333333333335</v>
      </c>
      <c r="J221" s="4">
        <f t="shared" si="2"/>
        <v>14.95</v>
      </c>
    </row>
    <row r="222" spans="1:10" x14ac:dyDescent="0.3">
      <c r="A222" s="1">
        <v>45151</v>
      </c>
      <c r="B222" s="1" t="s">
        <v>16</v>
      </c>
      <c r="C222" s="4">
        <v>11.80766224476932</v>
      </c>
      <c r="D222" s="4">
        <v>27.2</v>
      </c>
      <c r="E222" s="5">
        <v>24.331250000000001</v>
      </c>
      <c r="F222" s="4">
        <v>202.875</v>
      </c>
      <c r="G222" s="4">
        <v>28.81</v>
      </c>
      <c r="H222" s="2">
        <v>0.21805555555555556</v>
      </c>
      <c r="I222" s="2">
        <v>0.83819444444444446</v>
      </c>
      <c r="J222" s="4">
        <f t="shared" si="2"/>
        <v>14.883333333333333</v>
      </c>
    </row>
    <row r="223" spans="1:10" x14ac:dyDescent="0.3">
      <c r="A223" s="1">
        <v>45152</v>
      </c>
      <c r="B223" s="1" t="s">
        <v>10</v>
      </c>
      <c r="C223" s="4">
        <v>6.8318805432729572</v>
      </c>
      <c r="D223" s="4">
        <v>25</v>
      </c>
      <c r="E223" s="5">
        <v>26.42916666666666</v>
      </c>
      <c r="F223" s="4">
        <v>207.66666666666671</v>
      </c>
      <c r="G223" s="4">
        <v>22.19</v>
      </c>
      <c r="H223" s="2">
        <v>0.21875</v>
      </c>
      <c r="I223" s="2">
        <v>0.83680555555555558</v>
      </c>
      <c r="J223" s="4">
        <f t="shared" si="2"/>
        <v>14.833333333333334</v>
      </c>
    </row>
    <row r="224" spans="1:10" x14ac:dyDescent="0.3">
      <c r="A224" s="1">
        <v>45153</v>
      </c>
      <c r="B224" s="1" t="s">
        <v>11</v>
      </c>
      <c r="C224" s="4">
        <v>6.9407861660403123</v>
      </c>
      <c r="D224" s="4">
        <v>26.7</v>
      </c>
      <c r="E224" s="5">
        <v>26.13333333333334</v>
      </c>
      <c r="F224" s="4">
        <v>207.83333333333329</v>
      </c>
      <c r="G224" s="4">
        <v>10.5</v>
      </c>
      <c r="H224" s="2">
        <v>0.22013888888888888</v>
      </c>
      <c r="I224" s="2">
        <v>0.8354166666666667</v>
      </c>
      <c r="J224" s="4">
        <f t="shared" si="2"/>
        <v>14.766666666666667</v>
      </c>
    </row>
    <row r="225" spans="1:10" x14ac:dyDescent="0.3">
      <c r="A225" s="1">
        <v>45154</v>
      </c>
      <c r="B225" s="1" t="s">
        <v>12</v>
      </c>
      <c r="C225" s="4">
        <v>6.5950498052805369</v>
      </c>
      <c r="D225" s="4">
        <v>24.1</v>
      </c>
      <c r="E225" s="5">
        <v>26.568750000000001</v>
      </c>
      <c r="F225" s="4">
        <v>146.22916666666671</v>
      </c>
      <c r="G225" s="4">
        <v>23.88</v>
      </c>
      <c r="H225" s="2">
        <v>0.22152777777777777</v>
      </c>
      <c r="I225" s="2">
        <v>0.83402777777777781</v>
      </c>
      <c r="J225" s="4">
        <f t="shared" si="2"/>
        <v>14.700000000000001</v>
      </c>
    </row>
    <row r="226" spans="1:10" x14ac:dyDescent="0.3">
      <c r="A226" s="1">
        <v>45155</v>
      </c>
      <c r="B226" s="1" t="s">
        <v>13</v>
      </c>
      <c r="C226" s="4">
        <v>6.1905602783839591</v>
      </c>
      <c r="D226" s="4">
        <v>16.5</v>
      </c>
      <c r="E226" s="5">
        <v>23.252083333333331</v>
      </c>
      <c r="F226" s="4">
        <v>105.0208333333333</v>
      </c>
      <c r="G226" s="4">
        <v>42.44</v>
      </c>
      <c r="H226" s="2">
        <v>0.22222222222222221</v>
      </c>
      <c r="I226" s="2">
        <v>0.83263888888888893</v>
      </c>
      <c r="J226" s="4">
        <f t="shared" si="2"/>
        <v>14.650000000000002</v>
      </c>
    </row>
    <row r="227" spans="1:10" x14ac:dyDescent="0.3">
      <c r="A227" s="1">
        <v>45156</v>
      </c>
      <c r="B227" s="1" t="s">
        <v>14</v>
      </c>
      <c r="C227" s="4">
        <v>6.9820974757167384</v>
      </c>
      <c r="D227" s="4">
        <v>23</v>
      </c>
      <c r="E227" s="5">
        <v>23.693750000000001</v>
      </c>
      <c r="F227" s="4">
        <v>186.6875</v>
      </c>
      <c r="G227" s="4">
        <v>39.5</v>
      </c>
      <c r="H227" s="2">
        <v>0.22361111111111112</v>
      </c>
      <c r="I227" s="2">
        <v>0.83125000000000004</v>
      </c>
      <c r="J227" s="4">
        <f t="shared" si="2"/>
        <v>14.583333333333336</v>
      </c>
    </row>
    <row r="228" spans="1:10" x14ac:dyDescent="0.3">
      <c r="A228" s="1">
        <v>45157</v>
      </c>
      <c r="B228" s="1" t="s">
        <v>15</v>
      </c>
      <c r="C228" s="4">
        <v>11.52711252352694</v>
      </c>
      <c r="D228" s="4">
        <v>22.2</v>
      </c>
      <c r="E228" s="5">
        <v>25.13333333333334</v>
      </c>
      <c r="F228" s="4">
        <v>182.6875</v>
      </c>
      <c r="G228" s="4">
        <v>13</v>
      </c>
      <c r="H228" s="2">
        <v>0.22430555555555556</v>
      </c>
      <c r="I228" s="2">
        <v>0.82986111111111116</v>
      </c>
      <c r="J228" s="4">
        <f t="shared" si="2"/>
        <v>14.533333333333335</v>
      </c>
    </row>
    <row r="229" spans="1:10" x14ac:dyDescent="0.3">
      <c r="A229" s="1">
        <v>45158</v>
      </c>
      <c r="B229" s="1" t="s">
        <v>16</v>
      </c>
      <c r="C229" s="4">
        <v>12.284916483589621</v>
      </c>
      <c r="D229" s="4">
        <v>22.3</v>
      </c>
      <c r="E229" s="5">
        <v>26.387499999999999</v>
      </c>
      <c r="F229" s="4">
        <v>186.25</v>
      </c>
      <c r="G229" s="4">
        <v>19.38</v>
      </c>
      <c r="H229" s="2">
        <v>0.22569444444444445</v>
      </c>
      <c r="I229" s="2">
        <v>0.82847222222222228</v>
      </c>
      <c r="J229" s="4">
        <f t="shared" si="2"/>
        <v>14.466666666666669</v>
      </c>
    </row>
    <row r="230" spans="1:10" x14ac:dyDescent="0.3">
      <c r="A230" s="1">
        <v>45159</v>
      </c>
      <c r="B230" s="1" t="s">
        <v>10</v>
      </c>
      <c r="C230" s="4">
        <v>6.8700035358899179</v>
      </c>
      <c r="D230" s="4">
        <v>20.3</v>
      </c>
      <c r="E230" s="5">
        <v>25.087499999999999</v>
      </c>
      <c r="F230" s="4">
        <v>126.1041666666667</v>
      </c>
      <c r="G230" s="4">
        <v>36.44</v>
      </c>
      <c r="H230" s="2">
        <v>0.22708333333333333</v>
      </c>
      <c r="I230" s="2">
        <v>0.82708333333333328</v>
      </c>
      <c r="J230" s="4">
        <f t="shared" si="2"/>
        <v>14.399999999999999</v>
      </c>
    </row>
    <row r="231" spans="1:10" x14ac:dyDescent="0.3">
      <c r="A231" s="1">
        <v>45160</v>
      </c>
      <c r="B231" s="1" t="s">
        <v>11</v>
      </c>
      <c r="C231" s="4">
        <v>6.3228843353433337</v>
      </c>
      <c r="D231" s="4">
        <v>25</v>
      </c>
      <c r="E231" s="5">
        <v>25.110416666666659</v>
      </c>
      <c r="F231" s="4">
        <v>181.66666666666671</v>
      </c>
      <c r="G231" s="4">
        <v>18.75</v>
      </c>
      <c r="H231" s="2">
        <v>0.22777777777777777</v>
      </c>
      <c r="I231" s="2">
        <v>0.8256944444444444</v>
      </c>
      <c r="J231" s="4">
        <f t="shared" si="2"/>
        <v>14.35</v>
      </c>
    </row>
    <row r="232" spans="1:10" x14ac:dyDescent="0.3">
      <c r="A232" s="1">
        <v>45161</v>
      </c>
      <c r="B232" s="1" t="s">
        <v>12</v>
      </c>
      <c r="C232" s="4">
        <v>7.0662669953479647</v>
      </c>
      <c r="D232" s="4">
        <v>24.5</v>
      </c>
      <c r="E232" s="5">
        <v>22.789583333333329</v>
      </c>
      <c r="F232" s="4">
        <v>133.20833333333329</v>
      </c>
      <c r="G232" s="4">
        <v>25.13</v>
      </c>
      <c r="H232" s="2">
        <v>0.22916666666666666</v>
      </c>
      <c r="I232" s="2">
        <v>0.82361111111111107</v>
      </c>
      <c r="J232" s="4">
        <f t="shared" si="2"/>
        <v>14.266666666666666</v>
      </c>
    </row>
    <row r="233" spans="1:10" x14ac:dyDescent="0.3">
      <c r="A233" s="1">
        <v>45162</v>
      </c>
      <c r="B233" s="1" t="s">
        <v>13</v>
      </c>
      <c r="C233" s="4">
        <v>6.1183702196820864</v>
      </c>
      <c r="D233" s="4">
        <v>25.2</v>
      </c>
      <c r="E233" s="5">
        <v>22.666666666666661</v>
      </c>
      <c r="F233" s="4">
        <v>186.20833333333329</v>
      </c>
      <c r="G233" s="4">
        <v>19.399999999999999</v>
      </c>
      <c r="H233" s="2">
        <v>0.23055555555555557</v>
      </c>
      <c r="I233" s="2">
        <v>0.82222222222222219</v>
      </c>
      <c r="J233" s="4">
        <f t="shared" si="2"/>
        <v>14.199999999999998</v>
      </c>
    </row>
    <row r="234" spans="1:10" x14ac:dyDescent="0.3">
      <c r="A234" s="1">
        <v>45163</v>
      </c>
      <c r="B234" s="1" t="s">
        <v>14</v>
      </c>
      <c r="C234" s="4">
        <v>7.4922353534900186</v>
      </c>
      <c r="D234" s="4">
        <v>8.8000000000000007</v>
      </c>
      <c r="E234" s="5">
        <v>21.31428571428572</v>
      </c>
      <c r="F234" s="4">
        <v>167.92857142857139</v>
      </c>
      <c r="G234" s="4">
        <v>22.13</v>
      </c>
      <c r="H234" s="2">
        <v>0.23125000000000001</v>
      </c>
      <c r="I234" s="2">
        <v>0.8208333333333333</v>
      </c>
      <c r="J234" s="4">
        <f t="shared" si="2"/>
        <v>14.15</v>
      </c>
    </row>
    <row r="235" spans="1:10" x14ac:dyDescent="0.3">
      <c r="A235" s="1">
        <v>45164</v>
      </c>
      <c r="B235" s="1" t="s">
        <v>15</v>
      </c>
      <c r="C235" s="4">
        <v>12.08058909176636</v>
      </c>
      <c r="D235" s="4">
        <v>22.3</v>
      </c>
      <c r="E235" s="5">
        <v>22.6</v>
      </c>
      <c r="F235" s="4">
        <v>184.42</v>
      </c>
      <c r="G235" s="4">
        <v>53.8</v>
      </c>
      <c r="H235" s="2">
        <v>0.2326388888888889</v>
      </c>
      <c r="I235" s="2">
        <v>0.81944444444444442</v>
      </c>
      <c r="J235" s="4">
        <f t="shared" si="2"/>
        <v>14.083333333333334</v>
      </c>
    </row>
    <row r="236" spans="1:10" x14ac:dyDescent="0.3">
      <c r="A236" s="1">
        <v>45165</v>
      </c>
      <c r="B236" s="1" t="s">
        <v>16</v>
      </c>
      <c r="C236" s="4">
        <v>11.69318858570295</v>
      </c>
      <c r="D236" s="4">
        <v>19.7</v>
      </c>
      <c r="E236" s="5">
        <v>21.725531914893619</v>
      </c>
      <c r="F236" s="4">
        <v>105.61702127659581</v>
      </c>
      <c r="G236" s="4">
        <v>13</v>
      </c>
      <c r="H236" s="2">
        <v>0.23402777777777778</v>
      </c>
      <c r="I236" s="2">
        <v>0.81805555555555554</v>
      </c>
      <c r="J236" s="4">
        <f t="shared" si="2"/>
        <v>14.016666666666667</v>
      </c>
    </row>
    <row r="237" spans="1:10" x14ac:dyDescent="0.3">
      <c r="A237" s="1">
        <v>45166</v>
      </c>
      <c r="B237" s="1" t="s">
        <v>10</v>
      </c>
      <c r="C237" s="4">
        <v>6.2683834727280869</v>
      </c>
      <c r="D237" s="4">
        <v>14.3</v>
      </c>
      <c r="E237" s="5">
        <v>18.59375</v>
      </c>
      <c r="F237" s="4">
        <v>43.645833333333343</v>
      </c>
      <c r="G237" s="4">
        <v>14.33</v>
      </c>
      <c r="H237" s="2">
        <v>0.23472222222222222</v>
      </c>
      <c r="I237" s="2">
        <v>0.81597222222222221</v>
      </c>
      <c r="J237" s="4">
        <f t="shared" si="2"/>
        <v>13.950000000000001</v>
      </c>
    </row>
    <row r="238" spans="1:10" x14ac:dyDescent="0.3">
      <c r="A238" s="1">
        <v>45167</v>
      </c>
      <c r="B238" s="1" t="s">
        <v>11</v>
      </c>
      <c r="C238" s="4">
        <v>7.0071748524572488</v>
      </c>
      <c r="D238" s="4">
        <v>21.3</v>
      </c>
      <c r="E238" s="5">
        <v>18.310416666666669</v>
      </c>
      <c r="F238" s="4">
        <v>53.416666666666657</v>
      </c>
      <c r="G238" s="4">
        <v>10.199999999999999</v>
      </c>
      <c r="H238" s="2">
        <v>0.2361111111111111</v>
      </c>
      <c r="I238" s="2">
        <v>0.81458333333333333</v>
      </c>
      <c r="J238" s="4">
        <f t="shared" si="2"/>
        <v>13.883333333333335</v>
      </c>
    </row>
    <row r="239" spans="1:10" x14ac:dyDescent="0.3">
      <c r="A239" s="1">
        <v>45168</v>
      </c>
      <c r="B239" s="1" t="s">
        <v>12</v>
      </c>
      <c r="C239" s="4">
        <v>6.2433301085548649</v>
      </c>
      <c r="D239" s="4">
        <v>13.1</v>
      </c>
      <c r="E239" s="5">
        <v>16.0625</v>
      </c>
      <c r="F239" s="4">
        <v>28</v>
      </c>
      <c r="G239" s="4">
        <v>87.87</v>
      </c>
      <c r="H239" s="2">
        <v>0.23749999999999999</v>
      </c>
      <c r="I239" s="2">
        <v>0.81319444444444444</v>
      </c>
      <c r="J239" s="4">
        <f t="shared" si="2"/>
        <v>13.816666666666668</v>
      </c>
    </row>
    <row r="240" spans="1:10" x14ac:dyDescent="0.3">
      <c r="A240" s="1">
        <v>45169</v>
      </c>
      <c r="B240" s="1" t="s">
        <v>13</v>
      </c>
      <c r="C240" s="4">
        <v>6.4100131973774159</v>
      </c>
      <c r="D240" s="4">
        <v>15.7</v>
      </c>
      <c r="E240" s="5">
        <v>17.09375</v>
      </c>
      <c r="F240" s="4">
        <v>141.02083333333329</v>
      </c>
      <c r="G240" s="4">
        <v>76.069999999999993</v>
      </c>
      <c r="H240" s="2">
        <v>0.23819444444444443</v>
      </c>
      <c r="I240" s="2">
        <v>0.81180555555555556</v>
      </c>
      <c r="J240" s="4">
        <f t="shared" si="2"/>
        <v>13.766666666666666</v>
      </c>
    </row>
    <row r="241" spans="1:10" x14ac:dyDescent="0.3">
      <c r="A241" s="1">
        <v>45170</v>
      </c>
      <c r="B241" s="1" t="s">
        <v>14</v>
      </c>
      <c r="C241" s="4">
        <v>8.7746862722784105</v>
      </c>
      <c r="D241" s="4">
        <v>22.8</v>
      </c>
      <c r="E241" s="5">
        <v>17.120833333333341</v>
      </c>
      <c r="F241" s="4">
        <v>93.916666666666671</v>
      </c>
      <c r="G241" s="4">
        <v>31.57</v>
      </c>
      <c r="H241" s="2">
        <v>0.23958333333333334</v>
      </c>
      <c r="I241" s="2">
        <v>0.80972222222222223</v>
      </c>
      <c r="J241" s="4">
        <f t="shared" si="2"/>
        <v>13.683333333333334</v>
      </c>
    </row>
    <row r="242" spans="1:10" x14ac:dyDescent="0.3">
      <c r="A242" s="1">
        <v>45171</v>
      </c>
      <c r="B242" s="1" t="s">
        <v>15</v>
      </c>
      <c r="C242" s="4">
        <v>13.22607137643651</v>
      </c>
      <c r="D242" s="4">
        <v>19.600000000000001</v>
      </c>
      <c r="E242" s="5">
        <v>18.895833333333329</v>
      </c>
      <c r="F242" s="4">
        <v>128.8125</v>
      </c>
      <c r="G242" s="4">
        <v>79.78</v>
      </c>
      <c r="H242" s="2">
        <v>0.24097222222222223</v>
      </c>
      <c r="I242" s="2">
        <v>0.80833333333333335</v>
      </c>
      <c r="J242" s="4">
        <f t="shared" si="2"/>
        <v>13.616666666666667</v>
      </c>
    </row>
    <row r="243" spans="1:10" x14ac:dyDescent="0.3">
      <c r="A243" s="1">
        <v>45172</v>
      </c>
      <c r="B243" s="1" t="s">
        <v>16</v>
      </c>
      <c r="C243" s="4">
        <v>13.16737845847339</v>
      </c>
      <c r="D243" s="4">
        <v>17.899999999999999</v>
      </c>
      <c r="E243" s="5">
        <v>18.420833333333331</v>
      </c>
      <c r="F243" s="4">
        <v>121.9791666666667</v>
      </c>
      <c r="G243" s="4">
        <v>61.21</v>
      </c>
      <c r="H243" s="2">
        <v>0.24166666666666667</v>
      </c>
      <c r="I243" s="2">
        <v>0.80694444444444446</v>
      </c>
      <c r="J243" s="4">
        <f t="shared" si="2"/>
        <v>13.566666666666666</v>
      </c>
    </row>
    <row r="244" spans="1:10" x14ac:dyDescent="0.3">
      <c r="A244" s="1">
        <v>45173</v>
      </c>
      <c r="B244" s="1" t="s">
        <v>10</v>
      </c>
      <c r="C244" s="4">
        <v>8.6923445731093611</v>
      </c>
      <c r="D244" s="4">
        <v>25</v>
      </c>
      <c r="E244" s="5">
        <v>17.39791666666666</v>
      </c>
      <c r="F244" s="4">
        <v>166.5625</v>
      </c>
      <c r="G244" s="4">
        <v>26.36</v>
      </c>
      <c r="H244" s="2">
        <v>0.24305555555555555</v>
      </c>
      <c r="I244" s="2">
        <v>0.80486111111111114</v>
      </c>
      <c r="J244" s="4">
        <f t="shared" si="2"/>
        <v>13.483333333333334</v>
      </c>
    </row>
    <row r="245" spans="1:10" x14ac:dyDescent="0.3">
      <c r="A245" s="1">
        <v>45174</v>
      </c>
      <c r="B245" s="1" t="s">
        <v>11</v>
      </c>
      <c r="C245" s="4">
        <v>7.7755138625968989</v>
      </c>
      <c r="D245" s="4">
        <v>26</v>
      </c>
      <c r="E245" s="5">
        <v>18.133333333333329</v>
      </c>
      <c r="F245" s="4">
        <v>186.5</v>
      </c>
      <c r="G245" s="4">
        <v>7.64</v>
      </c>
      <c r="H245" s="2">
        <v>0.24374999999999999</v>
      </c>
      <c r="I245" s="2">
        <v>0.80347222222222225</v>
      </c>
      <c r="J245" s="4">
        <f t="shared" si="2"/>
        <v>13.433333333333334</v>
      </c>
    </row>
    <row r="246" spans="1:10" x14ac:dyDescent="0.3">
      <c r="A246" s="1">
        <v>45175</v>
      </c>
      <c r="B246" s="1" t="s">
        <v>12</v>
      </c>
      <c r="C246" s="4">
        <v>8.4056253279244135</v>
      </c>
      <c r="D246" s="4">
        <v>26.3</v>
      </c>
      <c r="E246" s="5">
        <v>19.206250000000001</v>
      </c>
      <c r="F246" s="4">
        <v>185.3125</v>
      </c>
      <c r="G246" s="4">
        <v>5.14</v>
      </c>
      <c r="H246" s="2">
        <v>0.24513888888888888</v>
      </c>
      <c r="I246" s="2">
        <v>0.80208333333333337</v>
      </c>
      <c r="J246" s="4">
        <f t="shared" si="2"/>
        <v>13.366666666666667</v>
      </c>
    </row>
    <row r="247" spans="1:10" x14ac:dyDescent="0.3">
      <c r="A247" s="1">
        <v>45176</v>
      </c>
      <c r="B247" s="1" t="s">
        <v>13</v>
      </c>
      <c r="C247" s="4">
        <v>8.6660798530655239</v>
      </c>
      <c r="D247" s="4">
        <v>22.9</v>
      </c>
      <c r="E247" s="5">
        <v>19.818750000000001</v>
      </c>
      <c r="F247" s="4">
        <v>181.375</v>
      </c>
      <c r="G247" s="4">
        <v>28.21</v>
      </c>
      <c r="H247" s="2">
        <v>0.24652777777777779</v>
      </c>
      <c r="I247" s="2">
        <v>0.8</v>
      </c>
      <c r="J247" s="4">
        <f t="shared" si="2"/>
        <v>13.283333333333335</v>
      </c>
    </row>
    <row r="248" spans="1:10" x14ac:dyDescent="0.3">
      <c r="A248" s="1">
        <v>45177</v>
      </c>
      <c r="B248" s="1" t="s">
        <v>14</v>
      </c>
      <c r="C248" s="4">
        <v>7.6287074186201478</v>
      </c>
      <c r="D248" s="4">
        <v>23.4</v>
      </c>
      <c r="E248" s="5">
        <v>20.533333333333331</v>
      </c>
      <c r="F248" s="4">
        <v>180.22916666666671</v>
      </c>
      <c r="G248" s="4">
        <v>5.5</v>
      </c>
      <c r="H248" s="2">
        <v>0.24722222222222223</v>
      </c>
      <c r="I248" s="2">
        <v>0.79861111111111116</v>
      </c>
      <c r="J248" s="4">
        <f t="shared" si="2"/>
        <v>13.233333333333334</v>
      </c>
    </row>
    <row r="249" spans="1:10" x14ac:dyDescent="0.3">
      <c r="A249" s="1">
        <v>45178</v>
      </c>
      <c r="B249" s="1" t="s">
        <v>15</v>
      </c>
      <c r="C249" s="4">
        <v>13.41197077490243</v>
      </c>
      <c r="D249" s="4">
        <v>23</v>
      </c>
      <c r="E249" s="5">
        <v>20.66458333333334</v>
      </c>
      <c r="F249" s="4">
        <v>173.02083333333329</v>
      </c>
      <c r="G249" s="4">
        <v>20</v>
      </c>
      <c r="H249" s="2">
        <v>0.24861111111111112</v>
      </c>
      <c r="I249" s="2">
        <v>0.79722222222222228</v>
      </c>
      <c r="J249" s="4">
        <f t="shared" si="2"/>
        <v>13.166666666666668</v>
      </c>
    </row>
    <row r="250" spans="1:10" x14ac:dyDescent="0.3">
      <c r="A250" s="1">
        <v>45179</v>
      </c>
      <c r="B250" s="1" t="s">
        <v>16</v>
      </c>
      <c r="C250" s="4">
        <v>13.187806763112579</v>
      </c>
      <c r="D250" s="4">
        <v>23.6</v>
      </c>
      <c r="E250" s="5">
        <v>22.197916666666671</v>
      </c>
      <c r="F250" s="4">
        <v>179.95833333333329</v>
      </c>
      <c r="G250" s="4">
        <v>7.71</v>
      </c>
      <c r="H250" s="2">
        <v>0.25</v>
      </c>
      <c r="I250" s="2">
        <v>0.79513888888888884</v>
      </c>
      <c r="J250" s="4">
        <f t="shared" si="2"/>
        <v>13.083333333333332</v>
      </c>
    </row>
    <row r="251" spans="1:10" x14ac:dyDescent="0.3">
      <c r="A251" s="1">
        <v>45180</v>
      </c>
      <c r="B251" s="1" t="s">
        <v>10</v>
      </c>
      <c r="C251" s="4">
        <v>8.7308777393650914</v>
      </c>
      <c r="D251" s="4">
        <v>24</v>
      </c>
      <c r="E251" s="5">
        <v>22.647916666666671</v>
      </c>
      <c r="F251" s="4">
        <v>167.875</v>
      </c>
      <c r="G251" s="4">
        <v>6.64</v>
      </c>
      <c r="H251" s="2">
        <v>0.25069444444444444</v>
      </c>
      <c r="I251" s="2">
        <v>0.79374999999999996</v>
      </c>
      <c r="J251" s="4">
        <f t="shared" si="2"/>
        <v>13.033333333333331</v>
      </c>
    </row>
    <row r="252" spans="1:10" x14ac:dyDescent="0.3">
      <c r="A252" s="1">
        <v>45181</v>
      </c>
      <c r="B252" s="1" t="s">
        <v>11</v>
      </c>
      <c r="C252" s="4">
        <v>8.3025023243739859</v>
      </c>
      <c r="D252" s="4">
        <v>20.7</v>
      </c>
      <c r="E252" s="5">
        <v>23.043749999999999</v>
      </c>
      <c r="F252" s="4">
        <v>163.64583333333329</v>
      </c>
      <c r="G252" s="4">
        <v>12.36</v>
      </c>
      <c r="H252" s="2">
        <v>0.25208333333333333</v>
      </c>
      <c r="I252" s="2">
        <v>0.79236111111111107</v>
      </c>
      <c r="J252" s="4">
        <f t="shared" si="2"/>
        <v>12.966666666666665</v>
      </c>
    </row>
    <row r="253" spans="1:10" x14ac:dyDescent="0.3">
      <c r="A253" s="1">
        <v>45182</v>
      </c>
      <c r="B253" s="1" t="s">
        <v>12</v>
      </c>
      <c r="C253" s="4">
        <v>8.4764989210353754</v>
      </c>
      <c r="D253" s="4">
        <v>21.7</v>
      </c>
      <c r="E253" s="5">
        <v>23.106249999999989</v>
      </c>
      <c r="F253" s="4">
        <v>160.85416666666671</v>
      </c>
      <c r="G253" s="4">
        <v>13.57</v>
      </c>
      <c r="H253" s="2">
        <v>0.25347222222222221</v>
      </c>
      <c r="I253" s="2">
        <v>0.79027777777777775</v>
      </c>
      <c r="J253" s="4">
        <f t="shared" si="2"/>
        <v>12.883333333333333</v>
      </c>
    </row>
    <row r="254" spans="1:10" x14ac:dyDescent="0.3">
      <c r="A254" s="1">
        <v>45183</v>
      </c>
      <c r="B254" s="1" t="s">
        <v>13</v>
      </c>
      <c r="C254" s="4">
        <v>8.8956669131244404</v>
      </c>
      <c r="D254" s="4">
        <v>5.7</v>
      </c>
      <c r="E254" s="5">
        <v>18</v>
      </c>
      <c r="F254" s="4">
        <v>46.708333333333343</v>
      </c>
      <c r="G254" s="4">
        <v>53.93</v>
      </c>
      <c r="H254" s="2">
        <v>0.25416666666666665</v>
      </c>
      <c r="I254" s="2">
        <v>0.78888888888888886</v>
      </c>
      <c r="J254" s="4">
        <f t="shared" si="2"/>
        <v>12.833333333333332</v>
      </c>
    </row>
    <row r="255" spans="1:10" x14ac:dyDescent="0.3">
      <c r="A255" s="1">
        <v>45184</v>
      </c>
      <c r="B255" s="1" t="s">
        <v>14</v>
      </c>
      <c r="C255" s="4">
        <v>7.5615962114337067</v>
      </c>
      <c r="D255" s="4">
        <v>26.5</v>
      </c>
      <c r="E255" s="5">
        <v>17.431249999999999</v>
      </c>
      <c r="F255" s="4">
        <v>117.3125</v>
      </c>
      <c r="G255" s="4">
        <v>3</v>
      </c>
      <c r="H255" s="2">
        <v>0.25555555555555554</v>
      </c>
      <c r="I255" s="2">
        <v>0.78749999999999998</v>
      </c>
      <c r="J255" s="4">
        <f t="shared" si="2"/>
        <v>12.766666666666666</v>
      </c>
    </row>
    <row r="256" spans="1:10" x14ac:dyDescent="0.3">
      <c r="A256" s="1">
        <v>45185</v>
      </c>
      <c r="B256" s="1" t="s">
        <v>15</v>
      </c>
      <c r="C256" s="4">
        <v>13.01963003110852</v>
      </c>
      <c r="D256" s="4">
        <v>25.7</v>
      </c>
      <c r="E256" s="5">
        <v>17.720833333333331</v>
      </c>
      <c r="F256" s="4">
        <v>168.0625</v>
      </c>
      <c r="G256" s="4">
        <v>0</v>
      </c>
      <c r="H256" s="2">
        <v>0.25694444444444442</v>
      </c>
      <c r="I256" s="2">
        <v>0.78541666666666665</v>
      </c>
      <c r="J256" s="4">
        <f t="shared" si="2"/>
        <v>12.683333333333334</v>
      </c>
    </row>
    <row r="257" spans="1:10" x14ac:dyDescent="0.3">
      <c r="A257" s="1">
        <v>45186</v>
      </c>
      <c r="B257" s="1" t="s">
        <v>16</v>
      </c>
      <c r="C257" s="4">
        <v>13.25948113436411</v>
      </c>
      <c r="D257" s="4">
        <v>22.8</v>
      </c>
      <c r="E257" s="5">
        <v>20.314583333333339</v>
      </c>
      <c r="F257" s="4">
        <v>103.8541666666667</v>
      </c>
      <c r="G257" s="4">
        <v>17.71</v>
      </c>
      <c r="H257" s="2">
        <v>0.25763888888888886</v>
      </c>
      <c r="I257" s="2">
        <v>0.78402777777777777</v>
      </c>
      <c r="J257" s="4">
        <f t="shared" si="2"/>
        <v>12.633333333333333</v>
      </c>
    </row>
    <row r="258" spans="1:10" x14ac:dyDescent="0.3">
      <c r="A258" s="1">
        <v>45187</v>
      </c>
      <c r="B258" s="1" t="s">
        <v>10</v>
      </c>
      <c r="C258" s="4">
        <v>8.7423723662701605</v>
      </c>
      <c r="D258" s="4">
        <v>14.9</v>
      </c>
      <c r="E258" s="5">
        <v>21.502083333333331</v>
      </c>
      <c r="F258" s="4">
        <v>148</v>
      </c>
      <c r="G258" s="4">
        <v>18.14</v>
      </c>
      <c r="H258" s="2">
        <v>0.2590277777777778</v>
      </c>
      <c r="I258" s="2">
        <v>0.78263888888888888</v>
      </c>
      <c r="J258" s="4">
        <f t="shared" si="2"/>
        <v>12.566666666666665</v>
      </c>
    </row>
    <row r="259" spans="1:10" x14ac:dyDescent="0.3">
      <c r="A259" s="1">
        <v>45188</v>
      </c>
      <c r="B259" s="1" t="s">
        <v>11</v>
      </c>
      <c r="C259" s="4">
        <v>8.6500163994211654</v>
      </c>
      <c r="D259" s="4">
        <v>2.4</v>
      </c>
      <c r="E259" s="5">
        <v>18.368749999999999</v>
      </c>
      <c r="F259" s="4">
        <v>32.604166666666657</v>
      </c>
      <c r="G259" s="4">
        <v>78.709999999999994</v>
      </c>
      <c r="H259" s="2">
        <v>0.26041666666666669</v>
      </c>
      <c r="I259" s="2">
        <v>0.78055555555555556</v>
      </c>
      <c r="J259" s="4">
        <f t="shared" si="2"/>
        <v>12.483333333333334</v>
      </c>
    </row>
    <row r="260" spans="1:10" x14ac:dyDescent="0.3">
      <c r="A260" s="1">
        <v>45189</v>
      </c>
      <c r="B260" s="1" t="s">
        <v>12</v>
      </c>
      <c r="C260" s="4">
        <v>7.9269426586319414</v>
      </c>
      <c r="D260" s="4">
        <v>22.8</v>
      </c>
      <c r="E260" s="5">
        <v>18.68333333333333</v>
      </c>
      <c r="F260" s="4">
        <v>162.6875</v>
      </c>
      <c r="G260" s="4">
        <v>16</v>
      </c>
      <c r="H260" s="2">
        <v>0.26111111111111113</v>
      </c>
      <c r="I260" s="2">
        <v>0.77916666666666667</v>
      </c>
      <c r="J260" s="4">
        <f t="shared" si="2"/>
        <v>12.433333333333332</v>
      </c>
    </row>
    <row r="261" spans="1:10" x14ac:dyDescent="0.3">
      <c r="A261" s="1">
        <v>45190</v>
      </c>
      <c r="B261" s="1" t="s">
        <v>13</v>
      </c>
      <c r="C261" s="4">
        <v>8.0367854194321708</v>
      </c>
      <c r="D261" s="4">
        <v>24</v>
      </c>
      <c r="E261" s="5">
        <v>20.337499999999999</v>
      </c>
      <c r="F261" s="4">
        <v>155.04166666666671</v>
      </c>
      <c r="G261" s="4">
        <v>5.29</v>
      </c>
      <c r="H261" s="2">
        <v>0.26250000000000001</v>
      </c>
      <c r="I261" s="2">
        <v>0.77777777777777779</v>
      </c>
      <c r="J261" s="4">
        <f t="shared" si="2"/>
        <v>12.366666666666665</v>
      </c>
    </row>
    <row r="262" spans="1:10" x14ac:dyDescent="0.3">
      <c r="A262" s="1">
        <v>45191</v>
      </c>
      <c r="B262" s="1" t="s">
        <v>14</v>
      </c>
      <c r="C262" s="4">
        <v>7.9005213042085316</v>
      </c>
      <c r="D262" s="4">
        <v>21.4</v>
      </c>
      <c r="E262" s="5">
        <v>20.85625000000001</v>
      </c>
      <c r="F262" s="4">
        <v>100.6875</v>
      </c>
      <c r="G262" s="4">
        <v>52.07</v>
      </c>
      <c r="H262" s="2">
        <v>0.26319444444444445</v>
      </c>
      <c r="I262" s="2">
        <v>0.77569444444444446</v>
      </c>
      <c r="J262" s="4">
        <f t="shared" si="2"/>
        <v>12.299999999999999</v>
      </c>
    </row>
    <row r="263" spans="1:10" x14ac:dyDescent="0.3">
      <c r="A263" s="1">
        <v>45192</v>
      </c>
      <c r="B263" s="1" t="s">
        <v>15</v>
      </c>
      <c r="C263" s="4">
        <v>12.6338055116654</v>
      </c>
      <c r="D263" s="4">
        <v>7.3</v>
      </c>
      <c r="E263" s="5">
        <v>15.5</v>
      </c>
      <c r="F263" s="4">
        <v>21.6875</v>
      </c>
      <c r="G263" s="4">
        <v>92.93</v>
      </c>
      <c r="H263" s="2">
        <v>0.26458333333333334</v>
      </c>
      <c r="I263" s="2">
        <v>0.77430555555555558</v>
      </c>
      <c r="J263" s="4">
        <f t="shared" si="2"/>
        <v>12.233333333333333</v>
      </c>
    </row>
    <row r="264" spans="1:10" x14ac:dyDescent="0.3">
      <c r="A264" s="1">
        <v>45193</v>
      </c>
      <c r="B264" s="1" t="s">
        <v>16</v>
      </c>
      <c r="C264" s="4">
        <v>13.15047266056494</v>
      </c>
      <c r="D264" s="4">
        <v>8</v>
      </c>
      <c r="E264" s="5">
        <v>14.84375</v>
      </c>
      <c r="F264" s="4">
        <v>69.833333333333329</v>
      </c>
      <c r="G264" s="4">
        <v>61.79</v>
      </c>
      <c r="H264" s="2">
        <v>0.26597222222222222</v>
      </c>
      <c r="I264" s="2">
        <v>0.77222222222222225</v>
      </c>
      <c r="J264" s="4">
        <f t="shared" si="2"/>
        <v>12.150000000000002</v>
      </c>
    </row>
    <row r="265" spans="1:10" x14ac:dyDescent="0.3">
      <c r="A265" s="1">
        <v>45194</v>
      </c>
      <c r="B265" s="1" t="s">
        <v>10</v>
      </c>
      <c r="C265" s="4">
        <v>8.7894464296914041</v>
      </c>
      <c r="D265" s="4">
        <v>10.8</v>
      </c>
      <c r="E265" s="5">
        <v>16.512499999999999</v>
      </c>
      <c r="F265" s="4">
        <v>35.75</v>
      </c>
      <c r="G265" s="4">
        <v>23.93</v>
      </c>
      <c r="H265" s="2">
        <v>0.26666666666666666</v>
      </c>
      <c r="I265" s="2">
        <v>0.77083333333333337</v>
      </c>
      <c r="J265" s="4">
        <f t="shared" si="2"/>
        <v>12.1</v>
      </c>
    </row>
    <row r="266" spans="1:10" x14ac:dyDescent="0.3">
      <c r="A266" s="1">
        <v>45195</v>
      </c>
      <c r="B266" s="1" t="s">
        <v>11</v>
      </c>
      <c r="C266" s="4">
        <v>8.6026844078678</v>
      </c>
      <c r="D266" s="4">
        <v>15</v>
      </c>
      <c r="E266" s="5">
        <v>19.1875</v>
      </c>
      <c r="F266" s="4">
        <v>113.6666666666667</v>
      </c>
      <c r="G266" s="4">
        <v>3.77</v>
      </c>
      <c r="H266" s="2">
        <v>0.26805555555555555</v>
      </c>
      <c r="I266" s="2">
        <v>0.76944444444444449</v>
      </c>
      <c r="J266" s="4">
        <f t="shared" si="2"/>
        <v>12.033333333333333</v>
      </c>
    </row>
    <row r="267" spans="1:10" x14ac:dyDescent="0.3">
      <c r="A267" s="1">
        <v>45196</v>
      </c>
      <c r="B267" s="1" t="s">
        <v>12</v>
      </c>
      <c r="C267" s="4">
        <v>8.8849189296854192</v>
      </c>
      <c r="D267" s="4">
        <v>22.9</v>
      </c>
      <c r="E267" s="5">
        <v>20.118749999999999</v>
      </c>
      <c r="F267" s="4">
        <v>147.91666666666671</v>
      </c>
      <c r="G267" s="4">
        <v>1.85</v>
      </c>
      <c r="H267" s="2">
        <v>0.26944444444444443</v>
      </c>
      <c r="I267" s="2">
        <v>0.76736111111111116</v>
      </c>
      <c r="J267" s="4">
        <f t="shared" si="2"/>
        <v>11.950000000000001</v>
      </c>
    </row>
    <row r="268" spans="1:10" x14ac:dyDescent="0.3">
      <c r="A268" s="1">
        <v>45197</v>
      </c>
      <c r="B268" s="1" t="s">
        <v>13</v>
      </c>
      <c r="C268" s="4">
        <v>8.9645253081045286</v>
      </c>
      <c r="D268" s="4">
        <v>23</v>
      </c>
      <c r="E268" s="5">
        <v>19.814583333333331</v>
      </c>
      <c r="F268" s="4">
        <v>148.20833333333329</v>
      </c>
      <c r="G268" s="4">
        <v>1.54</v>
      </c>
      <c r="H268" s="2">
        <v>0.27013888888888887</v>
      </c>
      <c r="I268" s="2">
        <v>0.76597222222222228</v>
      </c>
      <c r="J268" s="4">
        <f t="shared" si="2"/>
        <v>11.900000000000002</v>
      </c>
    </row>
    <row r="269" spans="1:10" x14ac:dyDescent="0.3">
      <c r="A269" s="1">
        <v>45198</v>
      </c>
      <c r="B269" s="1" t="s">
        <v>14</v>
      </c>
      <c r="C269" s="4">
        <v>8.7695991275503964</v>
      </c>
      <c r="D269" s="4">
        <v>22.7</v>
      </c>
      <c r="E269" s="5">
        <v>20.029166666666669</v>
      </c>
      <c r="F269" s="4">
        <v>142.125</v>
      </c>
      <c r="G269" s="4">
        <v>0.67</v>
      </c>
      <c r="H269" s="2">
        <v>0.27152777777777776</v>
      </c>
      <c r="I269" s="2">
        <v>0.76458333333333328</v>
      </c>
      <c r="J269" s="4">
        <f t="shared" si="2"/>
        <v>11.833333333333332</v>
      </c>
    </row>
    <row r="270" spans="1:10" x14ac:dyDescent="0.3">
      <c r="A270" s="1">
        <v>45199</v>
      </c>
      <c r="B270" s="1" t="s">
        <v>15</v>
      </c>
      <c r="C270" s="4">
        <v>13.219727746120791</v>
      </c>
      <c r="D270" s="4">
        <v>5.7</v>
      </c>
      <c r="E270" s="5">
        <v>16.07083333333334</v>
      </c>
      <c r="F270" s="4">
        <v>26.875</v>
      </c>
      <c r="G270" s="4">
        <v>67.67</v>
      </c>
      <c r="H270" s="2">
        <v>0.27291666666666664</v>
      </c>
      <c r="I270" s="2">
        <v>0.76249999999999996</v>
      </c>
      <c r="J270" s="4">
        <f t="shared" si="2"/>
        <v>11.75</v>
      </c>
    </row>
    <row r="271" spans="1:10" x14ac:dyDescent="0.3">
      <c r="A271" s="1">
        <v>45200</v>
      </c>
      <c r="B271" s="1" t="s">
        <v>16</v>
      </c>
      <c r="C271" s="4">
        <v>13.037924939315211</v>
      </c>
      <c r="D271" s="4">
        <v>11.5</v>
      </c>
      <c r="E271" s="5">
        <v>13.39583333333333</v>
      </c>
      <c r="F271" s="4">
        <v>77.291666666666671</v>
      </c>
      <c r="G271" s="4">
        <v>51.08</v>
      </c>
      <c r="H271" s="2">
        <v>0.27361111111111114</v>
      </c>
      <c r="I271" s="2">
        <v>0.76111111111111107</v>
      </c>
      <c r="J271" s="4">
        <f t="shared" si="2"/>
        <v>11.7</v>
      </c>
    </row>
    <row r="272" spans="1:10" x14ac:dyDescent="0.3">
      <c r="A272" s="1">
        <v>45201</v>
      </c>
      <c r="B272" s="1" t="s">
        <v>10</v>
      </c>
      <c r="C272" s="4">
        <v>7.965894307124687</v>
      </c>
      <c r="D272" s="4">
        <v>12.8</v>
      </c>
      <c r="E272" s="5">
        <v>16.966666666666669</v>
      </c>
      <c r="F272" s="4">
        <v>105.2083333333333</v>
      </c>
      <c r="G272" s="4">
        <v>72.67</v>
      </c>
      <c r="H272" s="2">
        <v>0.27500000000000002</v>
      </c>
      <c r="I272" s="2">
        <v>0.75972222222222219</v>
      </c>
      <c r="J272" s="4">
        <f t="shared" si="2"/>
        <v>11.633333333333333</v>
      </c>
    </row>
    <row r="273" spans="1:10" x14ac:dyDescent="0.3">
      <c r="A273" s="1">
        <v>45202</v>
      </c>
      <c r="B273" s="1" t="s">
        <v>11</v>
      </c>
      <c r="C273" s="4">
        <v>8.9989021023809848</v>
      </c>
      <c r="D273" s="4">
        <v>21.1</v>
      </c>
      <c r="E273" s="5">
        <v>19.024999999999999</v>
      </c>
      <c r="F273" s="4">
        <v>128.1875</v>
      </c>
      <c r="G273" s="4">
        <v>22</v>
      </c>
      <c r="H273" s="2">
        <v>0.27638888888888891</v>
      </c>
      <c r="I273" s="2">
        <v>0.75763888888888886</v>
      </c>
      <c r="J273" s="4">
        <f t="shared" si="2"/>
        <v>11.549999999999999</v>
      </c>
    </row>
    <row r="274" spans="1:10" x14ac:dyDescent="0.3">
      <c r="A274" s="1">
        <v>45203</v>
      </c>
      <c r="B274" s="1" t="s">
        <v>12</v>
      </c>
      <c r="C274" s="4">
        <v>7.9961434702689456</v>
      </c>
      <c r="D274" s="4">
        <v>10.6</v>
      </c>
      <c r="E274" s="5">
        <v>14.97083333333333</v>
      </c>
      <c r="F274" s="4">
        <v>108.4791666666667</v>
      </c>
      <c r="G274" s="4">
        <v>52.33</v>
      </c>
      <c r="H274" s="2">
        <v>0.27777777777777779</v>
      </c>
      <c r="I274" s="2">
        <v>0.75624999999999998</v>
      </c>
      <c r="J274" s="4">
        <f t="shared" si="2"/>
        <v>11.483333333333333</v>
      </c>
    </row>
    <row r="275" spans="1:10" x14ac:dyDescent="0.3">
      <c r="A275" s="1">
        <v>45204</v>
      </c>
      <c r="B275" s="1" t="s">
        <v>13</v>
      </c>
      <c r="C275" s="4">
        <v>8.9728383445557789</v>
      </c>
      <c r="D275" s="4">
        <v>15.8</v>
      </c>
      <c r="E275" s="5">
        <v>13.72083333333333</v>
      </c>
      <c r="F275" s="4">
        <v>108</v>
      </c>
      <c r="G275" s="4">
        <v>55.92</v>
      </c>
      <c r="H275" s="2">
        <v>0.27847222222222223</v>
      </c>
      <c r="I275" s="2">
        <v>0.75486111111111109</v>
      </c>
      <c r="J275" s="4">
        <f t="shared" si="2"/>
        <v>11.433333333333334</v>
      </c>
    </row>
    <row r="276" spans="1:10" x14ac:dyDescent="0.3">
      <c r="A276" s="1">
        <v>45205</v>
      </c>
      <c r="B276" s="1" t="s">
        <v>14</v>
      </c>
      <c r="C276" s="4">
        <v>8.1044667184429517</v>
      </c>
      <c r="D276" s="4">
        <v>16.8</v>
      </c>
      <c r="E276" s="5">
        <v>14.18541666666667</v>
      </c>
      <c r="F276" s="4">
        <v>107.5208333333333</v>
      </c>
      <c r="G276" s="4">
        <v>52.67</v>
      </c>
      <c r="H276" s="2">
        <v>0.27986111111111112</v>
      </c>
      <c r="I276" s="2">
        <v>0.75277777777777777</v>
      </c>
      <c r="J276" s="4">
        <f t="shared" si="2"/>
        <v>11.35</v>
      </c>
    </row>
    <row r="277" spans="1:10" x14ac:dyDescent="0.3">
      <c r="A277" s="1">
        <v>45206</v>
      </c>
      <c r="B277" s="1" t="s">
        <v>15</v>
      </c>
      <c r="C277" s="4">
        <v>12.561443079026921</v>
      </c>
      <c r="D277" s="4">
        <v>3.8</v>
      </c>
      <c r="E277" s="5">
        <v>15.79166666666667</v>
      </c>
      <c r="F277" s="4">
        <v>49.979166666666657</v>
      </c>
      <c r="G277" s="4">
        <v>96.33</v>
      </c>
      <c r="H277" s="2">
        <v>0.28125</v>
      </c>
      <c r="I277" s="2">
        <v>0.75138888888888888</v>
      </c>
      <c r="J277" s="4">
        <f t="shared" si="2"/>
        <v>11.283333333333333</v>
      </c>
    </row>
    <row r="278" spans="1:10" x14ac:dyDescent="0.3">
      <c r="A278" s="1">
        <v>45207</v>
      </c>
      <c r="B278" s="1" t="s">
        <v>16</v>
      </c>
      <c r="C278" s="4">
        <v>12.98009974395921</v>
      </c>
      <c r="D278" s="4">
        <v>19.7</v>
      </c>
      <c r="E278" s="5">
        <v>11.177083333333339</v>
      </c>
      <c r="F278" s="4">
        <v>109.0416666666667</v>
      </c>
      <c r="G278" s="4">
        <v>32.75</v>
      </c>
      <c r="H278" s="2">
        <v>0.28194444444444444</v>
      </c>
      <c r="I278" s="2">
        <v>0.75</v>
      </c>
      <c r="J278" s="4">
        <f t="shared" si="2"/>
        <v>11.233333333333334</v>
      </c>
    </row>
    <row r="279" spans="1:10" x14ac:dyDescent="0.3">
      <c r="A279" s="1">
        <v>45208</v>
      </c>
      <c r="B279" s="1" t="s">
        <v>10</v>
      </c>
      <c r="C279" s="4">
        <v>8.012408077876362</v>
      </c>
      <c r="D279" s="4">
        <v>5.2</v>
      </c>
      <c r="E279" s="5">
        <v>6.7208333333333323</v>
      </c>
      <c r="F279" s="4">
        <v>14.79166666666667</v>
      </c>
      <c r="G279" s="4">
        <v>41.42</v>
      </c>
      <c r="H279" s="2">
        <v>0.28333333333333333</v>
      </c>
      <c r="I279" s="2">
        <v>0.74861111111111112</v>
      </c>
      <c r="J279" s="4">
        <f t="shared" si="2"/>
        <v>11.166666666666668</v>
      </c>
    </row>
    <row r="280" spans="1:10" x14ac:dyDescent="0.3">
      <c r="A280" s="1">
        <v>45209</v>
      </c>
      <c r="B280" s="1" t="s">
        <v>11</v>
      </c>
      <c r="C280" s="4">
        <v>7.514911007601162</v>
      </c>
      <c r="D280" s="4">
        <v>19.7</v>
      </c>
      <c r="E280" s="5">
        <v>10.008333333333329</v>
      </c>
      <c r="F280" s="4">
        <v>31.645833333333329</v>
      </c>
      <c r="G280" s="4">
        <v>99.67</v>
      </c>
      <c r="H280" s="2">
        <v>0.28472222222222221</v>
      </c>
      <c r="I280" s="2">
        <v>0.74652777777777779</v>
      </c>
      <c r="J280" s="4">
        <f t="shared" si="2"/>
        <v>11.083333333333334</v>
      </c>
    </row>
    <row r="281" spans="1:10" x14ac:dyDescent="0.3">
      <c r="A281" s="1">
        <v>45210</v>
      </c>
      <c r="B281" s="1" t="s">
        <v>12</v>
      </c>
      <c r="C281" s="4">
        <v>7.94468189008027</v>
      </c>
      <c r="D281" s="4">
        <v>12.5</v>
      </c>
      <c r="E281" s="5">
        <v>17.145833333333339</v>
      </c>
      <c r="F281" s="4">
        <v>90.291666666666671</v>
      </c>
      <c r="G281" s="4">
        <v>42.92</v>
      </c>
      <c r="H281" s="2">
        <v>0.28541666666666665</v>
      </c>
      <c r="I281" s="2">
        <v>0.74513888888888891</v>
      </c>
      <c r="J281" s="4">
        <f t="shared" si="2"/>
        <v>11.033333333333335</v>
      </c>
    </row>
    <row r="282" spans="1:10" x14ac:dyDescent="0.3">
      <c r="A282" s="1">
        <v>45211</v>
      </c>
      <c r="B282" s="1" t="s">
        <v>13</v>
      </c>
      <c r="C282" s="4">
        <v>8.5347793237980447</v>
      </c>
      <c r="D282" s="4">
        <v>10.9</v>
      </c>
      <c r="E282" s="5">
        <v>17.510416666666671</v>
      </c>
      <c r="F282" s="4">
        <v>82.3125</v>
      </c>
      <c r="G282" s="4">
        <v>68.08</v>
      </c>
      <c r="H282" s="2">
        <v>0.28680555555555554</v>
      </c>
      <c r="I282" s="2">
        <v>0.74375000000000002</v>
      </c>
      <c r="J282" s="4">
        <f t="shared" si="2"/>
        <v>10.966666666666669</v>
      </c>
    </row>
    <row r="283" spans="1:10" x14ac:dyDescent="0.3">
      <c r="A283" s="1">
        <v>45212</v>
      </c>
      <c r="B283" s="1" t="s">
        <v>14</v>
      </c>
      <c r="C283" s="4">
        <v>7.9249142700962087</v>
      </c>
      <c r="D283" s="4">
        <v>10.7</v>
      </c>
      <c r="E283" s="5">
        <v>17.512499999999999</v>
      </c>
      <c r="F283" s="4">
        <v>87.833333333333329</v>
      </c>
      <c r="G283" s="4">
        <v>57.25</v>
      </c>
      <c r="H283" s="2">
        <v>0.28819444444444442</v>
      </c>
      <c r="I283" s="2">
        <v>0.74236111111111114</v>
      </c>
      <c r="J283" s="4">
        <f t="shared" si="2"/>
        <v>10.900000000000002</v>
      </c>
    </row>
    <row r="284" spans="1:10" x14ac:dyDescent="0.3">
      <c r="A284" s="1">
        <v>45213</v>
      </c>
      <c r="B284" s="1" t="s">
        <v>15</v>
      </c>
      <c r="C284" s="4">
        <v>12.60313222369054</v>
      </c>
      <c r="D284" s="4">
        <v>18.600000000000001</v>
      </c>
      <c r="E284" s="5">
        <v>17.818750000000001</v>
      </c>
      <c r="F284" s="4">
        <v>62.666666666666657</v>
      </c>
      <c r="G284" s="4">
        <v>26.25</v>
      </c>
      <c r="H284" s="2">
        <v>0.28958333333333336</v>
      </c>
      <c r="I284" s="2">
        <v>0.74027777777777781</v>
      </c>
      <c r="J284" s="4">
        <f t="shared" si="2"/>
        <v>10.816666666666666</v>
      </c>
    </row>
    <row r="285" spans="1:10" x14ac:dyDescent="0.3">
      <c r="A285" s="1">
        <v>45214</v>
      </c>
      <c r="B285" s="1" t="s">
        <v>16</v>
      </c>
      <c r="C285" s="4">
        <v>13.045429916793619</v>
      </c>
      <c r="D285" s="4">
        <v>10.8</v>
      </c>
      <c r="E285" s="5">
        <v>5.0031578947368418</v>
      </c>
      <c r="F285" s="4">
        <v>41.93684210526316</v>
      </c>
      <c r="G285" s="4">
        <v>38.92</v>
      </c>
      <c r="H285" s="2">
        <v>0.2902777777777778</v>
      </c>
      <c r="I285" s="2">
        <v>0.73888888888888893</v>
      </c>
      <c r="J285" s="4">
        <f t="shared" si="2"/>
        <v>10.766666666666667</v>
      </c>
    </row>
    <row r="286" spans="1:10" x14ac:dyDescent="0.3">
      <c r="A286" s="1">
        <v>45215</v>
      </c>
      <c r="B286" s="1" t="s">
        <v>10</v>
      </c>
      <c r="C286" s="4">
        <v>8.4311063899133227</v>
      </c>
      <c r="D286" s="4">
        <v>3.1</v>
      </c>
      <c r="E286" s="5">
        <v>6.4</v>
      </c>
      <c r="F286" s="4">
        <v>10.15</v>
      </c>
      <c r="G286" s="4">
        <v>89.42</v>
      </c>
      <c r="H286" s="2">
        <v>0.29166666666666669</v>
      </c>
      <c r="I286" s="2">
        <v>0.73750000000000004</v>
      </c>
      <c r="J286" s="4">
        <f t="shared" si="2"/>
        <v>10.700000000000001</v>
      </c>
    </row>
    <row r="287" spans="1:10" x14ac:dyDescent="0.3">
      <c r="A287" s="1">
        <v>45216</v>
      </c>
      <c r="B287" s="1" t="s">
        <v>11</v>
      </c>
      <c r="C287" s="4">
        <v>8.5809076468193766</v>
      </c>
      <c r="D287" s="4">
        <v>18.2</v>
      </c>
      <c r="E287" s="5">
        <v>6.8</v>
      </c>
      <c r="F287" s="4">
        <v>64.52</v>
      </c>
      <c r="G287" s="4">
        <v>32.42</v>
      </c>
      <c r="H287" s="2">
        <v>0.29305555555555557</v>
      </c>
      <c r="I287" s="2">
        <v>0.73611111111111116</v>
      </c>
      <c r="J287" s="4">
        <f t="shared" si="2"/>
        <v>10.633333333333335</v>
      </c>
    </row>
    <row r="288" spans="1:10" x14ac:dyDescent="0.3">
      <c r="A288" s="1">
        <v>45217</v>
      </c>
      <c r="B288" s="1" t="s">
        <v>12</v>
      </c>
      <c r="C288" s="4">
        <v>8.8377349493578823</v>
      </c>
      <c r="D288" s="4">
        <v>18.899999999999999</v>
      </c>
      <c r="E288" s="5">
        <v>7</v>
      </c>
      <c r="F288" s="4">
        <v>75.78</v>
      </c>
      <c r="G288" s="4">
        <v>14.75</v>
      </c>
      <c r="H288" s="2">
        <v>0.29444444444444445</v>
      </c>
      <c r="I288" s="2">
        <v>0.73472222222222228</v>
      </c>
      <c r="J288" s="4">
        <f t="shared" si="2"/>
        <v>10.566666666666668</v>
      </c>
    </row>
    <row r="289" spans="1:10" x14ac:dyDescent="0.3">
      <c r="A289" s="1">
        <v>45218</v>
      </c>
      <c r="B289" s="1" t="s">
        <v>13</v>
      </c>
      <c r="C289" s="4">
        <v>8.7124639397795498</v>
      </c>
      <c r="D289" s="4">
        <v>8.9</v>
      </c>
      <c r="E289" s="5">
        <v>8.1</v>
      </c>
      <c r="F289" s="4">
        <v>39.119999999999997</v>
      </c>
      <c r="G289" s="4">
        <v>73.84</v>
      </c>
      <c r="H289" s="2">
        <v>0.2951388888888889</v>
      </c>
      <c r="I289" s="2">
        <v>0.73333333333333328</v>
      </c>
      <c r="J289" s="4">
        <f t="shared" si="2"/>
        <v>10.516666666666666</v>
      </c>
    </row>
    <row r="290" spans="1:10" x14ac:dyDescent="0.3">
      <c r="A290" s="1">
        <v>45219</v>
      </c>
      <c r="B290" s="1" t="s">
        <v>14</v>
      </c>
      <c r="C290" s="4">
        <v>8.2031253891891041</v>
      </c>
      <c r="D290" s="4">
        <v>3</v>
      </c>
      <c r="E290" s="5">
        <v>10</v>
      </c>
      <c r="F290" s="4">
        <v>14.23</v>
      </c>
      <c r="G290" s="4">
        <v>100</v>
      </c>
      <c r="H290" s="2">
        <v>0.29652777777777778</v>
      </c>
      <c r="I290" s="2">
        <v>0.73124999999999996</v>
      </c>
      <c r="J290" s="4">
        <f t="shared" si="2"/>
        <v>10.433333333333332</v>
      </c>
    </row>
    <row r="291" spans="1:10" x14ac:dyDescent="0.3">
      <c r="A291" s="1">
        <v>45220</v>
      </c>
      <c r="B291" s="1" t="s">
        <v>15</v>
      </c>
      <c r="C291" s="4">
        <v>12.990827737238069</v>
      </c>
      <c r="D291" s="4">
        <v>7.9</v>
      </c>
      <c r="E291" s="5">
        <v>16.399999999999999</v>
      </c>
      <c r="F291" s="4">
        <v>33.32</v>
      </c>
      <c r="G291" s="4">
        <v>26.85</v>
      </c>
      <c r="H291" s="2">
        <v>0.29791666666666666</v>
      </c>
      <c r="I291" s="2">
        <v>0.72986111111111107</v>
      </c>
      <c r="J291" s="4">
        <f t="shared" si="2"/>
        <v>10.366666666666665</v>
      </c>
    </row>
    <row r="292" spans="1:10" x14ac:dyDescent="0.3">
      <c r="A292" s="1">
        <v>45221</v>
      </c>
      <c r="B292" s="1" t="s">
        <v>16</v>
      </c>
      <c r="C292" s="4">
        <v>12.91826717322161</v>
      </c>
      <c r="D292" s="4">
        <v>4.5</v>
      </c>
      <c r="E292" s="5">
        <v>15.5</v>
      </c>
      <c r="F292" s="4">
        <v>10.01</v>
      </c>
      <c r="G292" s="4">
        <v>89.18</v>
      </c>
      <c r="H292" s="2">
        <v>0.29930555555555555</v>
      </c>
      <c r="I292" s="2">
        <v>0.72847222222222219</v>
      </c>
      <c r="J292" s="4">
        <f t="shared" si="2"/>
        <v>10.299999999999999</v>
      </c>
    </row>
    <row r="293" spans="1:10" x14ac:dyDescent="0.3">
      <c r="A293" s="1">
        <v>45222</v>
      </c>
      <c r="B293" s="1" t="s">
        <v>10</v>
      </c>
      <c r="C293" s="4">
        <v>7.7007009464952159</v>
      </c>
      <c r="D293" s="4">
        <v>5.9</v>
      </c>
      <c r="E293" s="5">
        <v>12.5</v>
      </c>
      <c r="F293" s="4">
        <v>40.049999999999997</v>
      </c>
      <c r="G293" s="4">
        <v>63.91</v>
      </c>
      <c r="H293" s="2">
        <v>0.30069444444444443</v>
      </c>
      <c r="I293" s="2">
        <v>0.7270833333333333</v>
      </c>
      <c r="J293" s="4">
        <f t="shared" si="2"/>
        <v>10.233333333333333</v>
      </c>
    </row>
    <row r="294" spans="1:10" x14ac:dyDescent="0.3">
      <c r="A294" s="1">
        <v>45223</v>
      </c>
      <c r="B294" s="1" t="s">
        <v>11</v>
      </c>
      <c r="C294" s="4">
        <v>8.3345030073268909</v>
      </c>
      <c r="D294" s="4">
        <v>14.9</v>
      </c>
      <c r="E294" s="5">
        <v>12</v>
      </c>
      <c r="F294" s="4">
        <v>52.25</v>
      </c>
      <c r="G294" s="4">
        <v>20.09</v>
      </c>
      <c r="H294" s="2">
        <v>0.30138888888888887</v>
      </c>
      <c r="I294" s="2">
        <v>0.72569444444444442</v>
      </c>
      <c r="J294" s="4">
        <f t="shared" si="2"/>
        <v>10.183333333333334</v>
      </c>
    </row>
    <row r="295" spans="1:10" x14ac:dyDescent="0.3">
      <c r="A295" s="1">
        <v>45224</v>
      </c>
      <c r="B295" s="1" t="s">
        <v>12</v>
      </c>
      <c r="C295" s="4">
        <v>8.1126059022843826</v>
      </c>
      <c r="D295" s="4">
        <v>1.2</v>
      </c>
      <c r="E295" s="5">
        <v>10.7</v>
      </c>
      <c r="F295" s="4">
        <v>6.51</v>
      </c>
      <c r="G295" s="4">
        <v>100</v>
      </c>
      <c r="H295" s="2">
        <v>0.30277777777777776</v>
      </c>
      <c r="I295" s="2">
        <v>0.72430555555555554</v>
      </c>
      <c r="J295" s="4">
        <f t="shared" si="2"/>
        <v>10.116666666666667</v>
      </c>
    </row>
    <row r="296" spans="1:10" x14ac:dyDescent="0.3">
      <c r="A296" s="1">
        <v>45225</v>
      </c>
      <c r="B296" s="1" t="s">
        <v>13</v>
      </c>
      <c r="C296" s="4">
        <v>8.452738580864068</v>
      </c>
      <c r="D296" s="4">
        <v>7.3</v>
      </c>
      <c r="E296" s="5">
        <v>11.3</v>
      </c>
      <c r="F296" s="4">
        <v>27.91</v>
      </c>
      <c r="G296" s="4">
        <v>62.36</v>
      </c>
      <c r="H296" s="2">
        <v>0.30416666666666664</v>
      </c>
      <c r="I296" s="2">
        <v>0.72291666666666665</v>
      </c>
      <c r="J296" s="4">
        <f t="shared" si="2"/>
        <v>10.050000000000001</v>
      </c>
    </row>
    <row r="297" spans="1:10" x14ac:dyDescent="0.3">
      <c r="A297" s="1">
        <v>45226</v>
      </c>
      <c r="B297" s="1" t="s">
        <v>14</v>
      </c>
      <c r="C297" s="4">
        <v>8.6217790598794046</v>
      </c>
      <c r="D297" s="4">
        <v>7</v>
      </c>
      <c r="E297" s="5">
        <v>10.6</v>
      </c>
      <c r="F297" s="4">
        <v>19.98</v>
      </c>
      <c r="G297" s="4">
        <v>95.09</v>
      </c>
      <c r="H297" s="2">
        <v>0.30555555555555558</v>
      </c>
      <c r="I297" s="2">
        <v>0.72152777777777777</v>
      </c>
      <c r="J297" s="4">
        <f t="shared" ref="J297:J360" si="3">(I297-H297)*24</f>
        <v>9.9833333333333325</v>
      </c>
    </row>
    <row r="298" spans="1:10" x14ac:dyDescent="0.3">
      <c r="A298" s="1">
        <v>45227</v>
      </c>
      <c r="B298" s="1" t="s">
        <v>15</v>
      </c>
      <c r="C298" s="4">
        <v>13.487879228437899</v>
      </c>
      <c r="D298" s="4">
        <v>2.2999999999999998</v>
      </c>
      <c r="E298" s="5">
        <v>9.4</v>
      </c>
      <c r="F298" s="4">
        <v>11.32</v>
      </c>
      <c r="G298" s="4">
        <v>84.18</v>
      </c>
      <c r="H298" s="2">
        <v>0.30625000000000002</v>
      </c>
      <c r="I298" s="2">
        <v>0.72013888888888888</v>
      </c>
      <c r="J298" s="4">
        <f t="shared" si="3"/>
        <v>9.9333333333333336</v>
      </c>
    </row>
    <row r="299" spans="1:10" x14ac:dyDescent="0.3">
      <c r="A299" s="1">
        <v>45228</v>
      </c>
      <c r="B299" s="1" t="s">
        <v>16</v>
      </c>
      <c r="C299" s="4">
        <v>13.030390118166411</v>
      </c>
      <c r="D299" s="4">
        <v>14.2</v>
      </c>
      <c r="E299" s="5">
        <v>6.6621052631578959</v>
      </c>
      <c r="F299" s="4">
        <v>34.705263157894727</v>
      </c>
      <c r="G299" s="4">
        <v>51.18</v>
      </c>
      <c r="H299" s="2">
        <v>0.26597222222222222</v>
      </c>
      <c r="I299" s="2">
        <v>0.67708333333333337</v>
      </c>
      <c r="J299" s="4">
        <f t="shared" si="3"/>
        <v>9.8666666666666671</v>
      </c>
    </row>
    <row r="300" spans="1:10" x14ac:dyDescent="0.3">
      <c r="A300" s="1">
        <v>45229</v>
      </c>
      <c r="B300" s="1" t="s">
        <v>10</v>
      </c>
      <c r="C300" s="4">
        <v>7.5172933467739789</v>
      </c>
      <c r="D300" s="4">
        <v>12.4</v>
      </c>
      <c r="E300" s="5">
        <v>14.89387755102041</v>
      </c>
      <c r="F300" s="4">
        <v>51.469387755102041</v>
      </c>
      <c r="G300" s="4">
        <v>17</v>
      </c>
      <c r="H300" s="2">
        <v>0.2673611111111111</v>
      </c>
      <c r="I300" s="2">
        <v>0.67569444444444449</v>
      </c>
      <c r="J300" s="4">
        <f t="shared" si="3"/>
        <v>9.8000000000000007</v>
      </c>
    </row>
    <row r="301" spans="1:10" x14ac:dyDescent="0.3">
      <c r="A301" s="1">
        <v>45230</v>
      </c>
      <c r="B301" s="1" t="s">
        <v>11</v>
      </c>
      <c r="C301" s="4">
        <v>8.1689042740125863</v>
      </c>
      <c r="D301" s="4">
        <v>3.5</v>
      </c>
      <c r="E301" s="5">
        <v>15.00625</v>
      </c>
      <c r="F301" s="4">
        <v>21.145833333333329</v>
      </c>
      <c r="G301" s="4">
        <v>38.18</v>
      </c>
      <c r="H301" s="2">
        <v>0.26874999999999999</v>
      </c>
      <c r="I301" s="2">
        <v>0.6743055555555556</v>
      </c>
      <c r="J301" s="4">
        <f t="shared" si="3"/>
        <v>9.7333333333333343</v>
      </c>
    </row>
    <row r="302" spans="1:10" x14ac:dyDescent="0.3">
      <c r="A302" s="1">
        <v>45231</v>
      </c>
      <c r="B302" s="1" t="s">
        <v>12</v>
      </c>
      <c r="C302" s="4">
        <v>8.9166108371164423</v>
      </c>
      <c r="D302" s="4">
        <v>5.0999999999999996</v>
      </c>
      <c r="E302" s="5">
        <v>11.077083333333331</v>
      </c>
      <c r="F302" s="4">
        <v>49.458333333333343</v>
      </c>
      <c r="G302" s="4">
        <v>76</v>
      </c>
      <c r="H302" s="2">
        <v>0.27013888888888887</v>
      </c>
      <c r="I302" s="2">
        <v>0.67291666666666672</v>
      </c>
      <c r="J302" s="4">
        <f t="shared" si="3"/>
        <v>9.6666666666666679</v>
      </c>
    </row>
    <row r="303" spans="1:10" x14ac:dyDescent="0.3">
      <c r="A303" s="1">
        <v>45232</v>
      </c>
      <c r="B303" s="1" t="s">
        <v>13</v>
      </c>
      <c r="C303" s="4">
        <v>8.5663447266541084</v>
      </c>
      <c r="D303" s="4">
        <v>14.1</v>
      </c>
      <c r="E303" s="5">
        <v>12.647916666666671</v>
      </c>
      <c r="F303" s="4">
        <v>58.083333333333343</v>
      </c>
      <c r="G303" s="4">
        <v>15.4</v>
      </c>
      <c r="H303" s="2">
        <v>0.27152777777777776</v>
      </c>
      <c r="I303" s="2">
        <v>0.67222222222222228</v>
      </c>
      <c r="J303" s="4">
        <f t="shared" si="3"/>
        <v>9.6166666666666689</v>
      </c>
    </row>
    <row r="304" spans="1:10" x14ac:dyDescent="0.3">
      <c r="A304" s="1">
        <v>45233</v>
      </c>
      <c r="B304" s="1" t="s">
        <v>14</v>
      </c>
      <c r="C304" s="4">
        <v>8.6262837752628165</v>
      </c>
      <c r="D304" s="4">
        <v>4</v>
      </c>
      <c r="E304" s="5">
        <v>12.504166666666659</v>
      </c>
      <c r="F304" s="4">
        <v>9.0625</v>
      </c>
      <c r="G304" s="4">
        <v>61.2</v>
      </c>
      <c r="H304" s="2">
        <v>0.2722222222222222</v>
      </c>
      <c r="I304" s="2">
        <v>0.67083333333333328</v>
      </c>
      <c r="J304" s="4">
        <f t="shared" si="3"/>
        <v>9.5666666666666664</v>
      </c>
    </row>
    <row r="305" spans="1:10" x14ac:dyDescent="0.3">
      <c r="A305" s="1">
        <v>45234</v>
      </c>
      <c r="B305" s="1" t="s">
        <v>15</v>
      </c>
      <c r="C305" s="4">
        <v>13.40890507513558</v>
      </c>
      <c r="D305" s="4">
        <v>12.6</v>
      </c>
      <c r="E305" s="5">
        <v>8.4374999999999982</v>
      </c>
      <c r="F305" s="4">
        <v>52.479166666666657</v>
      </c>
      <c r="G305" s="4">
        <v>56</v>
      </c>
      <c r="H305" s="2">
        <v>0.27361111111111114</v>
      </c>
      <c r="I305" s="2">
        <v>0.6694444444444444</v>
      </c>
      <c r="J305" s="4">
        <f t="shared" si="3"/>
        <v>9.4999999999999982</v>
      </c>
    </row>
    <row r="306" spans="1:10" x14ac:dyDescent="0.3">
      <c r="A306" s="1">
        <v>45235</v>
      </c>
      <c r="B306" s="1" t="s">
        <v>16</v>
      </c>
      <c r="C306" s="4">
        <v>12.756538363892661</v>
      </c>
      <c r="D306" s="4">
        <v>3</v>
      </c>
      <c r="E306" s="5">
        <v>9.1854166666666668</v>
      </c>
      <c r="F306" s="4">
        <v>15.25</v>
      </c>
      <c r="G306" s="4">
        <v>90</v>
      </c>
      <c r="H306" s="2">
        <v>0.27500000000000002</v>
      </c>
      <c r="I306" s="2">
        <v>0.66805555555555551</v>
      </c>
      <c r="J306" s="4">
        <f t="shared" si="3"/>
        <v>9.4333333333333318</v>
      </c>
    </row>
    <row r="307" spans="1:10" x14ac:dyDescent="0.3">
      <c r="A307" s="1">
        <v>45236</v>
      </c>
      <c r="B307" s="1" t="s">
        <v>10</v>
      </c>
      <c r="C307" s="4">
        <v>7.6233283021167484</v>
      </c>
      <c r="D307" s="4">
        <v>6.1</v>
      </c>
      <c r="E307" s="5">
        <v>11.079166666666669</v>
      </c>
      <c r="F307" s="4">
        <v>31.75</v>
      </c>
      <c r="G307" s="4">
        <v>88.6</v>
      </c>
      <c r="H307" s="2">
        <v>0.27638888888888891</v>
      </c>
      <c r="I307" s="2">
        <v>0.66666666666666663</v>
      </c>
      <c r="J307" s="4">
        <f t="shared" si="3"/>
        <v>9.3666666666666654</v>
      </c>
    </row>
    <row r="308" spans="1:10" x14ac:dyDescent="0.3">
      <c r="A308" s="1">
        <v>45237</v>
      </c>
      <c r="B308" s="1" t="s">
        <v>11</v>
      </c>
      <c r="C308" s="4">
        <v>7.644822084138025</v>
      </c>
      <c r="D308" s="4">
        <v>10.7</v>
      </c>
      <c r="E308" s="5">
        <v>11.0375</v>
      </c>
      <c r="F308" s="4">
        <v>55.041666666666657</v>
      </c>
      <c r="G308" s="4">
        <v>41.4</v>
      </c>
      <c r="H308" s="2">
        <v>0.27777777777777779</v>
      </c>
      <c r="I308" s="2">
        <v>0.66597222222222219</v>
      </c>
      <c r="J308" s="4">
        <f t="shared" si="3"/>
        <v>9.3166666666666664</v>
      </c>
    </row>
    <row r="309" spans="1:10" x14ac:dyDescent="0.3">
      <c r="A309" s="1">
        <v>45238</v>
      </c>
      <c r="B309" s="1" t="s">
        <v>12</v>
      </c>
      <c r="C309" s="4">
        <v>8.835544046402136</v>
      </c>
      <c r="D309" s="4">
        <v>6.2</v>
      </c>
      <c r="E309" s="5">
        <v>8.8604166666666675</v>
      </c>
      <c r="F309" s="4">
        <v>36.416666666666657</v>
      </c>
      <c r="G309" s="4">
        <v>66.8</v>
      </c>
      <c r="H309" s="2">
        <v>0.27847222222222223</v>
      </c>
      <c r="I309" s="2">
        <v>0.6645833333333333</v>
      </c>
      <c r="J309" s="4">
        <f t="shared" si="3"/>
        <v>9.2666666666666657</v>
      </c>
    </row>
    <row r="310" spans="1:10" x14ac:dyDescent="0.3">
      <c r="A310" s="1">
        <v>45239</v>
      </c>
      <c r="B310" s="1" t="s">
        <v>13</v>
      </c>
      <c r="C310" s="4">
        <v>8.5056868985045195</v>
      </c>
      <c r="D310" s="4">
        <v>10.9</v>
      </c>
      <c r="E310" s="5">
        <v>9.2291666666666679</v>
      </c>
      <c r="F310" s="4">
        <v>55.354166666666657</v>
      </c>
      <c r="G310" s="4">
        <v>10.199999999999999</v>
      </c>
      <c r="H310" s="2">
        <v>0.27986111111111112</v>
      </c>
      <c r="I310" s="2">
        <v>0.66319444444444442</v>
      </c>
      <c r="J310" s="4">
        <f t="shared" si="3"/>
        <v>9.1999999999999993</v>
      </c>
    </row>
    <row r="311" spans="1:10" x14ac:dyDescent="0.3">
      <c r="A311" s="1">
        <v>45240</v>
      </c>
      <c r="B311" s="1" t="s">
        <v>14</v>
      </c>
      <c r="C311" s="4">
        <v>7.729895176064673</v>
      </c>
      <c r="D311" s="4">
        <v>2.1</v>
      </c>
      <c r="E311" s="5">
        <v>9.4458333333333346</v>
      </c>
      <c r="F311" s="4">
        <v>33.4375</v>
      </c>
      <c r="G311" s="4">
        <v>60.9</v>
      </c>
      <c r="H311" s="2">
        <v>0.28125</v>
      </c>
      <c r="I311" s="2">
        <v>0.66249999999999998</v>
      </c>
      <c r="J311" s="4">
        <f t="shared" si="3"/>
        <v>9.1499999999999986</v>
      </c>
    </row>
    <row r="312" spans="1:10" x14ac:dyDescent="0.3">
      <c r="A312" s="1">
        <v>45241</v>
      </c>
      <c r="B312" s="1" t="s">
        <v>15</v>
      </c>
      <c r="C312" s="4">
        <v>13.078173495724309</v>
      </c>
      <c r="D312" s="4">
        <v>1.9</v>
      </c>
      <c r="E312" s="5">
        <v>8.0749999999999975</v>
      </c>
      <c r="F312" s="4">
        <v>19.291666666666671</v>
      </c>
      <c r="G312" s="4">
        <v>100</v>
      </c>
      <c r="H312" s="2">
        <v>0.28263888888888888</v>
      </c>
      <c r="I312" s="2">
        <v>0.66111111111111109</v>
      </c>
      <c r="J312" s="4">
        <f t="shared" si="3"/>
        <v>9.0833333333333321</v>
      </c>
    </row>
    <row r="313" spans="1:10" x14ac:dyDescent="0.3">
      <c r="A313" s="1">
        <v>45242</v>
      </c>
      <c r="B313" s="1" t="s">
        <v>16</v>
      </c>
      <c r="C313" s="4">
        <v>13.199407462672969</v>
      </c>
      <c r="D313" s="4">
        <v>4.2</v>
      </c>
      <c r="E313" s="5">
        <v>6.0437500000000002</v>
      </c>
      <c r="F313" s="4">
        <v>15.5625</v>
      </c>
      <c r="G313" s="4">
        <v>100</v>
      </c>
      <c r="H313" s="2">
        <v>0.28333333333333333</v>
      </c>
      <c r="I313" s="2">
        <v>0.66041666666666665</v>
      </c>
      <c r="J313" s="4">
        <f t="shared" si="3"/>
        <v>9.0500000000000007</v>
      </c>
    </row>
    <row r="314" spans="1:10" x14ac:dyDescent="0.3">
      <c r="A314" s="1">
        <v>45243</v>
      </c>
      <c r="B314" s="1" t="s">
        <v>10</v>
      </c>
      <c r="C314" s="4">
        <v>8.4276788395367994</v>
      </c>
      <c r="D314" s="4">
        <v>3.6</v>
      </c>
      <c r="E314" s="5">
        <v>6.0791666666666657</v>
      </c>
      <c r="F314" s="4">
        <v>34.1875</v>
      </c>
      <c r="G314" s="4">
        <v>88.3</v>
      </c>
      <c r="H314" s="2">
        <v>0.28472222222222221</v>
      </c>
      <c r="I314" s="2">
        <v>0.65902777777777777</v>
      </c>
      <c r="J314" s="4">
        <f t="shared" si="3"/>
        <v>8.9833333333333343</v>
      </c>
    </row>
    <row r="315" spans="1:10" x14ac:dyDescent="0.3">
      <c r="A315" s="1">
        <v>45244</v>
      </c>
      <c r="B315" s="1" t="s">
        <v>11</v>
      </c>
      <c r="C315" s="4">
        <v>8.9833489963237199</v>
      </c>
      <c r="D315" s="4">
        <v>5.5</v>
      </c>
      <c r="E315" s="5">
        <v>10.366666666666671</v>
      </c>
      <c r="F315" s="4">
        <v>27.895833333333329</v>
      </c>
      <c r="G315" s="4">
        <v>88.1</v>
      </c>
      <c r="H315" s="2">
        <v>0.28611111111111109</v>
      </c>
      <c r="I315" s="2">
        <v>0.65833333333333333</v>
      </c>
      <c r="J315" s="4">
        <f t="shared" si="3"/>
        <v>8.9333333333333336</v>
      </c>
    </row>
    <row r="316" spans="1:10" x14ac:dyDescent="0.3">
      <c r="A316" s="1">
        <v>45245</v>
      </c>
      <c r="B316" s="1" t="s">
        <v>12</v>
      </c>
      <c r="C316" s="4">
        <v>8.7667533523145913</v>
      </c>
      <c r="D316" s="4">
        <v>1.8</v>
      </c>
      <c r="E316" s="5">
        <v>8.6479166666666671</v>
      </c>
      <c r="F316" s="4">
        <v>12.72916666666667</v>
      </c>
      <c r="G316" s="4">
        <v>100</v>
      </c>
      <c r="H316" s="2">
        <v>0.28749999999999998</v>
      </c>
      <c r="I316" s="2">
        <v>0.65694444444444444</v>
      </c>
      <c r="J316" s="4">
        <f t="shared" si="3"/>
        <v>8.8666666666666671</v>
      </c>
    </row>
    <row r="317" spans="1:10" x14ac:dyDescent="0.3">
      <c r="A317" s="1">
        <v>45246</v>
      </c>
      <c r="B317" s="1" t="s">
        <v>13</v>
      </c>
      <c r="C317" s="4">
        <v>8.6233013407337964</v>
      </c>
      <c r="D317" s="4">
        <v>9.3000000000000007</v>
      </c>
      <c r="E317" s="5">
        <v>7.2583333333333337</v>
      </c>
      <c r="F317" s="4">
        <v>25.895833333333329</v>
      </c>
      <c r="G317" s="4">
        <v>54.9</v>
      </c>
      <c r="H317" s="2">
        <v>0.28888888888888886</v>
      </c>
      <c r="I317" s="2">
        <v>0.65625</v>
      </c>
      <c r="J317" s="4">
        <f t="shared" si="3"/>
        <v>8.8166666666666664</v>
      </c>
    </row>
    <row r="318" spans="1:10" x14ac:dyDescent="0.3">
      <c r="A318" s="1">
        <v>45247</v>
      </c>
      <c r="B318" s="1" t="s">
        <v>14</v>
      </c>
      <c r="C318" s="4">
        <v>7.7557399082521012</v>
      </c>
      <c r="D318" s="4">
        <v>1.2</v>
      </c>
      <c r="E318" s="5">
        <v>4.8520833333333329</v>
      </c>
      <c r="F318" s="4">
        <v>6.666666666666667</v>
      </c>
      <c r="G318" s="4">
        <v>100</v>
      </c>
      <c r="H318" s="2">
        <v>0.28958333333333336</v>
      </c>
      <c r="I318" s="2">
        <v>0.65555555555555556</v>
      </c>
      <c r="J318" s="4">
        <f t="shared" si="3"/>
        <v>8.7833333333333332</v>
      </c>
    </row>
    <row r="319" spans="1:10" x14ac:dyDescent="0.3">
      <c r="A319" s="1">
        <v>45248</v>
      </c>
      <c r="B319" s="1" t="s">
        <v>15</v>
      </c>
      <c r="C319" s="4">
        <v>12.83929515332205</v>
      </c>
      <c r="D319" s="4">
        <v>0.4</v>
      </c>
      <c r="E319" s="5">
        <v>2.3624999999999989</v>
      </c>
      <c r="F319" s="4">
        <v>7.395833333333333</v>
      </c>
      <c r="G319" s="4">
        <v>100</v>
      </c>
      <c r="H319" s="2">
        <v>0.29097222222222224</v>
      </c>
      <c r="I319" s="2">
        <v>0.65416666666666667</v>
      </c>
      <c r="J319" s="4">
        <f t="shared" si="3"/>
        <v>8.7166666666666668</v>
      </c>
    </row>
    <row r="320" spans="1:10" x14ac:dyDescent="0.3">
      <c r="A320" s="1">
        <v>45249</v>
      </c>
      <c r="B320" s="1" t="s">
        <v>16</v>
      </c>
      <c r="C320" s="4">
        <v>13.00803627381045</v>
      </c>
      <c r="D320" s="4">
        <v>1.1000000000000001</v>
      </c>
      <c r="E320" s="5">
        <v>2.635416666666667</v>
      </c>
      <c r="F320" s="4">
        <v>11.6875</v>
      </c>
      <c r="G320" s="4">
        <v>100</v>
      </c>
      <c r="H320" s="2">
        <v>0.29236111111111113</v>
      </c>
      <c r="I320" s="2">
        <v>0.65347222222222223</v>
      </c>
      <c r="J320" s="4">
        <f t="shared" si="3"/>
        <v>8.6666666666666661</v>
      </c>
    </row>
    <row r="321" spans="1:10" x14ac:dyDescent="0.3">
      <c r="A321" s="1">
        <v>45250</v>
      </c>
      <c r="B321" s="1" t="s">
        <v>10</v>
      </c>
      <c r="C321" s="4">
        <v>8.0471581396338738</v>
      </c>
      <c r="D321" s="4">
        <v>1.2</v>
      </c>
      <c r="E321" s="5">
        <v>7.6812499999999986</v>
      </c>
      <c r="F321" s="4">
        <v>8.8541666666666661</v>
      </c>
      <c r="G321" s="4">
        <v>100</v>
      </c>
      <c r="H321" s="2">
        <v>0.29305555555555557</v>
      </c>
      <c r="I321" s="2">
        <v>0.65277777777777779</v>
      </c>
      <c r="J321" s="4">
        <f t="shared" si="3"/>
        <v>8.6333333333333329</v>
      </c>
    </row>
    <row r="322" spans="1:10" x14ac:dyDescent="0.3">
      <c r="A322" s="1">
        <v>45251</v>
      </c>
      <c r="B322" s="1" t="s">
        <v>11</v>
      </c>
      <c r="C322" s="4">
        <v>7.7637201153403614</v>
      </c>
      <c r="D322" s="4">
        <v>1.1000000000000001</v>
      </c>
      <c r="E322" s="5">
        <v>6.6395833333333343</v>
      </c>
      <c r="F322" s="4">
        <v>9.8333333333333339</v>
      </c>
      <c r="G322" s="4">
        <v>100</v>
      </c>
      <c r="H322" s="2">
        <v>0.29444444444444445</v>
      </c>
      <c r="I322" s="2">
        <v>0.65208333333333335</v>
      </c>
      <c r="J322" s="4">
        <f t="shared" si="3"/>
        <v>8.5833333333333339</v>
      </c>
    </row>
    <row r="323" spans="1:10" x14ac:dyDescent="0.3">
      <c r="A323" s="1">
        <v>45252</v>
      </c>
      <c r="B323" s="1" t="s">
        <v>12</v>
      </c>
      <c r="C323" s="4">
        <v>8.0451881691909009</v>
      </c>
      <c r="D323" s="4">
        <v>0.8</v>
      </c>
      <c r="E323" s="5">
        <v>-0.53958333333333341</v>
      </c>
      <c r="F323" s="4">
        <v>7.104166666666667</v>
      </c>
      <c r="G323" s="4">
        <v>22.5</v>
      </c>
      <c r="H323" s="2">
        <v>0.29583333333333334</v>
      </c>
      <c r="I323" s="2">
        <v>0.65069444444444446</v>
      </c>
      <c r="J323" s="4">
        <f t="shared" si="3"/>
        <v>8.5166666666666675</v>
      </c>
    </row>
    <row r="324" spans="1:10" x14ac:dyDescent="0.3">
      <c r="A324" s="1">
        <v>45253</v>
      </c>
      <c r="B324" s="1" t="s">
        <v>13</v>
      </c>
      <c r="C324" s="4">
        <v>8.6520268201182944</v>
      </c>
      <c r="D324" s="4">
        <v>0.4</v>
      </c>
      <c r="E324" s="5">
        <v>2.8354166666666671</v>
      </c>
      <c r="F324" s="4">
        <v>16.791666666666671</v>
      </c>
      <c r="G324" s="4">
        <v>88.7</v>
      </c>
      <c r="H324" s="2">
        <v>0.29652777777777778</v>
      </c>
      <c r="I324" s="2">
        <v>0.65</v>
      </c>
      <c r="J324" s="4">
        <f t="shared" si="3"/>
        <v>8.4833333333333343</v>
      </c>
    </row>
    <row r="325" spans="1:10" x14ac:dyDescent="0.3">
      <c r="A325" s="1">
        <v>45254</v>
      </c>
      <c r="B325" s="1" t="s">
        <v>14</v>
      </c>
      <c r="C325" s="4">
        <v>7.6005874197442802</v>
      </c>
      <c r="D325" s="4">
        <v>3.3</v>
      </c>
      <c r="E325" s="5">
        <v>4.1104166666666657</v>
      </c>
      <c r="F325" s="4">
        <v>31.833333333333329</v>
      </c>
      <c r="G325" s="4">
        <v>87.9</v>
      </c>
      <c r="H325" s="2">
        <v>0.29791666666666666</v>
      </c>
      <c r="I325" s="2">
        <v>0.64930555555555558</v>
      </c>
      <c r="J325" s="4">
        <f t="shared" si="3"/>
        <v>8.4333333333333336</v>
      </c>
    </row>
    <row r="326" spans="1:10" x14ac:dyDescent="0.3">
      <c r="A326" s="1">
        <v>45255</v>
      </c>
      <c r="B326" s="1" t="s">
        <v>15</v>
      </c>
      <c r="C326" s="4">
        <v>13.049642848452679</v>
      </c>
      <c r="D326" s="4">
        <v>1.2</v>
      </c>
      <c r="E326" s="5">
        <v>0.87083333333333346</v>
      </c>
      <c r="F326" s="4">
        <v>9.3333333333333339</v>
      </c>
      <c r="G326" s="4">
        <v>90.3</v>
      </c>
      <c r="H326" s="2">
        <v>0.29930555555555555</v>
      </c>
      <c r="I326" s="2">
        <v>0.64861111111111114</v>
      </c>
      <c r="J326" s="4">
        <f t="shared" si="3"/>
        <v>8.3833333333333346</v>
      </c>
    </row>
    <row r="327" spans="1:10" x14ac:dyDescent="0.3">
      <c r="A327" s="1">
        <v>45256</v>
      </c>
      <c r="B327" s="1" t="s">
        <v>16</v>
      </c>
      <c r="C327" s="4">
        <v>13.054795499992119</v>
      </c>
      <c r="D327" s="4">
        <v>3.4</v>
      </c>
      <c r="E327" s="5">
        <v>-0.55833333333333324</v>
      </c>
      <c r="F327" s="4">
        <v>30.625</v>
      </c>
      <c r="G327" s="4">
        <v>95.7</v>
      </c>
      <c r="H327" s="2">
        <v>0.3</v>
      </c>
      <c r="I327" s="2">
        <v>0.6479166666666667</v>
      </c>
      <c r="J327" s="4">
        <f t="shared" si="3"/>
        <v>8.3500000000000014</v>
      </c>
    </row>
    <row r="328" spans="1:10" x14ac:dyDescent="0.3">
      <c r="A328" s="1">
        <v>45257</v>
      </c>
      <c r="B328" s="1" t="s">
        <v>10</v>
      </c>
      <c r="C328" s="4">
        <v>7.9424754919975653</v>
      </c>
      <c r="D328" s="4">
        <v>2</v>
      </c>
      <c r="E328" s="5">
        <v>-0.49999999999999978</v>
      </c>
      <c r="F328" s="4">
        <v>37.0625</v>
      </c>
      <c r="G328" s="4">
        <v>99.8</v>
      </c>
      <c r="H328" s="2">
        <v>0.30138888888888887</v>
      </c>
      <c r="I328" s="2">
        <v>0.64722222222222225</v>
      </c>
      <c r="J328" s="4">
        <f t="shared" si="3"/>
        <v>8.3000000000000007</v>
      </c>
    </row>
    <row r="329" spans="1:10" x14ac:dyDescent="0.3">
      <c r="A329" s="1">
        <v>45258</v>
      </c>
      <c r="B329" s="1" t="s">
        <v>11</v>
      </c>
      <c r="C329" s="4">
        <v>7.7082402569490682</v>
      </c>
      <c r="D329" s="4">
        <v>1.1000000000000001</v>
      </c>
      <c r="E329" s="5">
        <v>-1.14375</v>
      </c>
      <c r="F329" s="4">
        <v>4.541666666666667</v>
      </c>
      <c r="G329" s="4">
        <v>99.7</v>
      </c>
      <c r="H329" s="2">
        <v>0.30208333333333331</v>
      </c>
      <c r="I329" s="2">
        <v>0.64652777777777781</v>
      </c>
      <c r="J329" s="4">
        <f t="shared" si="3"/>
        <v>8.2666666666666675</v>
      </c>
    </row>
    <row r="330" spans="1:10" x14ac:dyDescent="0.3">
      <c r="A330" s="1">
        <v>45259</v>
      </c>
      <c r="B330" s="1" t="s">
        <v>12</v>
      </c>
      <c r="C330" s="4">
        <v>8.2845193236910148</v>
      </c>
      <c r="D330" s="4">
        <v>0.1</v>
      </c>
      <c r="E330" s="5">
        <v>-3.0375000000000001</v>
      </c>
      <c r="F330" s="4">
        <v>17.708333333333329</v>
      </c>
      <c r="G330" s="4">
        <v>65.7</v>
      </c>
      <c r="H330" s="2">
        <v>0.3034722222222222</v>
      </c>
      <c r="I330" s="2">
        <v>0.64652777777777781</v>
      </c>
      <c r="J330" s="4">
        <f t="shared" si="3"/>
        <v>8.2333333333333343</v>
      </c>
    </row>
    <row r="331" spans="1:10" x14ac:dyDescent="0.3">
      <c r="A331" s="1">
        <v>45260</v>
      </c>
      <c r="B331" s="1" t="s">
        <v>13</v>
      </c>
      <c r="C331" s="4">
        <v>8.3515283452545397</v>
      </c>
      <c r="D331" s="4">
        <v>0.2</v>
      </c>
      <c r="E331" s="5">
        <v>0.81666666666666721</v>
      </c>
      <c r="F331" s="4">
        <v>29.666666666666671</v>
      </c>
      <c r="G331" s="4">
        <v>75.900000000000006</v>
      </c>
      <c r="H331" s="2">
        <v>0.30416666666666664</v>
      </c>
      <c r="I331" s="2">
        <v>0.64583333333333337</v>
      </c>
      <c r="J331" s="4">
        <f t="shared" si="3"/>
        <v>8.2000000000000011</v>
      </c>
    </row>
    <row r="332" spans="1:10" x14ac:dyDescent="0.3">
      <c r="A332" s="1">
        <v>45261</v>
      </c>
      <c r="B332" s="1" t="s">
        <v>14</v>
      </c>
      <c r="C332" s="4">
        <v>9.168832510596868</v>
      </c>
      <c r="D332" s="4">
        <v>0.2</v>
      </c>
      <c r="E332" s="5">
        <v>0.4020833333333334</v>
      </c>
      <c r="F332" s="4">
        <v>17.25</v>
      </c>
      <c r="G332" s="4">
        <v>84.44</v>
      </c>
      <c r="H332" s="2">
        <v>0.30555555555555558</v>
      </c>
      <c r="I332" s="2">
        <v>0.64513888888888893</v>
      </c>
      <c r="J332" s="4">
        <f t="shared" si="3"/>
        <v>8.15</v>
      </c>
    </row>
    <row r="333" spans="1:10" x14ac:dyDescent="0.3">
      <c r="A333" s="1">
        <v>45262</v>
      </c>
      <c r="B333" s="1" t="s">
        <v>15</v>
      </c>
      <c r="C333" s="4">
        <v>14.6287455567106</v>
      </c>
      <c r="D333" s="4">
        <v>0</v>
      </c>
      <c r="E333" s="5">
        <v>-1.7687499999999989</v>
      </c>
      <c r="F333" s="4">
        <v>3.4375</v>
      </c>
      <c r="G333" s="4">
        <v>96.11</v>
      </c>
      <c r="H333" s="2">
        <v>0.30625000000000002</v>
      </c>
      <c r="I333" s="2">
        <v>0.64513888888888893</v>
      </c>
      <c r="J333" s="4">
        <f t="shared" si="3"/>
        <v>8.1333333333333329</v>
      </c>
    </row>
    <row r="334" spans="1:10" x14ac:dyDescent="0.3">
      <c r="A334" s="1">
        <v>45263</v>
      </c>
      <c r="B334" s="1" t="s">
        <v>16</v>
      </c>
      <c r="C334" s="4">
        <v>14.20258564660003</v>
      </c>
      <c r="D334" s="4">
        <v>0</v>
      </c>
      <c r="E334" s="5">
        <v>-3.1270833333333332</v>
      </c>
      <c r="F334" s="4">
        <v>6.729166666666667</v>
      </c>
      <c r="G334" s="4">
        <v>99.56</v>
      </c>
      <c r="H334" s="2">
        <v>0.30694444444444446</v>
      </c>
      <c r="I334" s="2">
        <v>0.64444444444444449</v>
      </c>
      <c r="J334" s="4">
        <f t="shared" si="3"/>
        <v>8.1000000000000014</v>
      </c>
    </row>
    <row r="335" spans="1:10" x14ac:dyDescent="0.3">
      <c r="A335" s="1">
        <v>45264</v>
      </c>
      <c r="B335" s="1" t="s">
        <v>10</v>
      </c>
      <c r="C335" s="4">
        <v>8.2465098699736537</v>
      </c>
      <c r="D335" s="4">
        <v>0</v>
      </c>
      <c r="E335" s="5">
        <v>-2.9499999999999988</v>
      </c>
      <c r="F335" s="4">
        <v>27.041666666666671</v>
      </c>
      <c r="G335" s="4">
        <v>89.44</v>
      </c>
      <c r="H335" s="2">
        <v>0.30833333333333335</v>
      </c>
      <c r="I335" s="2">
        <v>0.64375000000000004</v>
      </c>
      <c r="J335" s="4">
        <f t="shared" si="3"/>
        <v>8.0500000000000007</v>
      </c>
    </row>
    <row r="336" spans="1:10" x14ac:dyDescent="0.3">
      <c r="A336" s="1">
        <v>45265</v>
      </c>
      <c r="B336" s="1" t="s">
        <v>11</v>
      </c>
      <c r="C336" s="4">
        <v>8.50190696191253</v>
      </c>
      <c r="D336" s="4">
        <v>0</v>
      </c>
      <c r="E336" s="5">
        <v>-1.78125</v>
      </c>
      <c r="F336" s="4">
        <v>27.895833333333329</v>
      </c>
      <c r="G336" s="4">
        <v>69.11</v>
      </c>
      <c r="H336" s="2">
        <v>0.30902777777777779</v>
      </c>
      <c r="I336" s="2">
        <v>0.64375000000000004</v>
      </c>
      <c r="J336" s="4">
        <f t="shared" si="3"/>
        <v>8.033333333333335</v>
      </c>
    </row>
    <row r="337" spans="1:10" x14ac:dyDescent="0.3">
      <c r="A337" s="1">
        <v>45266</v>
      </c>
      <c r="B337" s="1" t="s">
        <v>12</v>
      </c>
      <c r="C337" s="4">
        <v>8.1163274870398663</v>
      </c>
      <c r="D337" s="4">
        <v>0</v>
      </c>
      <c r="E337" s="5">
        <v>-0.85</v>
      </c>
      <c r="F337" s="4">
        <v>15.45833333333333</v>
      </c>
      <c r="G337" s="4">
        <v>79.56</v>
      </c>
      <c r="H337" s="2">
        <v>0.30972222222222223</v>
      </c>
      <c r="I337" s="2">
        <v>0.6430555555555556</v>
      </c>
      <c r="J337" s="4">
        <f t="shared" si="3"/>
        <v>8</v>
      </c>
    </row>
    <row r="338" spans="1:10" x14ac:dyDescent="0.3">
      <c r="A338" s="1">
        <v>45267</v>
      </c>
      <c r="B338" s="1" t="s">
        <v>13</v>
      </c>
      <c r="C338" s="4">
        <v>9.4230517910657561</v>
      </c>
      <c r="D338" s="4">
        <v>0</v>
      </c>
      <c r="E338" s="5">
        <v>-1.041666666666667</v>
      </c>
      <c r="F338" s="4">
        <v>6.625</v>
      </c>
      <c r="G338" s="4">
        <v>100</v>
      </c>
      <c r="H338" s="2">
        <v>0.31111111111111112</v>
      </c>
      <c r="I338" s="2">
        <v>0.6430555555555556</v>
      </c>
      <c r="J338" s="4">
        <f t="shared" si="3"/>
        <v>7.9666666666666677</v>
      </c>
    </row>
    <row r="339" spans="1:10" x14ac:dyDescent="0.3">
      <c r="A339" s="1">
        <v>45268</v>
      </c>
      <c r="B339" s="1" t="s">
        <v>14</v>
      </c>
      <c r="C339" s="4">
        <v>9.1435439745165255</v>
      </c>
      <c r="D339" s="4">
        <v>0</v>
      </c>
      <c r="E339" s="5">
        <v>-0.95416666666666672</v>
      </c>
      <c r="F339" s="4">
        <v>19.5</v>
      </c>
      <c r="G339" s="4">
        <v>51.78</v>
      </c>
      <c r="H339" s="2">
        <v>0.31180555555555556</v>
      </c>
      <c r="I339" s="2">
        <v>0.6430555555555556</v>
      </c>
      <c r="J339" s="4">
        <f t="shared" si="3"/>
        <v>7.9500000000000011</v>
      </c>
    </row>
    <row r="340" spans="1:10" x14ac:dyDescent="0.3">
      <c r="A340" s="1">
        <v>45269</v>
      </c>
      <c r="B340" s="1" t="s">
        <v>15</v>
      </c>
      <c r="C340" s="4">
        <v>14.526359341099001</v>
      </c>
      <c r="D340" s="4">
        <v>1.3</v>
      </c>
      <c r="E340" s="5">
        <v>-0.48958333333333398</v>
      </c>
      <c r="F340" s="4">
        <v>9.2708333333333339</v>
      </c>
      <c r="G340" s="4">
        <v>52.44</v>
      </c>
      <c r="H340" s="2">
        <v>0.3125</v>
      </c>
      <c r="I340" s="2">
        <v>0.64236111111111116</v>
      </c>
      <c r="J340" s="4">
        <f t="shared" si="3"/>
        <v>7.9166666666666679</v>
      </c>
    </row>
    <row r="341" spans="1:10" x14ac:dyDescent="0.3">
      <c r="A341" s="1">
        <v>45270</v>
      </c>
      <c r="B341" s="1" t="s">
        <v>16</v>
      </c>
      <c r="C341" s="4">
        <v>15.064609575922271</v>
      </c>
      <c r="D341" s="4">
        <v>3.5</v>
      </c>
      <c r="E341" s="5">
        <v>1.041666666666667</v>
      </c>
      <c r="F341" s="4">
        <v>9.5208333333333339</v>
      </c>
      <c r="G341" s="4">
        <v>84</v>
      </c>
      <c r="H341" s="2">
        <v>0.31319444444444444</v>
      </c>
      <c r="I341" s="2">
        <v>0.64236111111111116</v>
      </c>
      <c r="J341" s="4">
        <f t="shared" si="3"/>
        <v>7.9000000000000012</v>
      </c>
    </row>
    <row r="342" spans="1:10" x14ac:dyDescent="0.3">
      <c r="A342" s="1">
        <v>45271</v>
      </c>
      <c r="B342" s="1" t="s">
        <v>10</v>
      </c>
      <c r="C342" s="4">
        <v>9.2019884649512704</v>
      </c>
      <c r="D342" s="4">
        <v>2.5</v>
      </c>
      <c r="E342" s="5">
        <v>5.8124999999999973</v>
      </c>
      <c r="F342" s="4">
        <v>30.583333333333329</v>
      </c>
      <c r="G342" s="4">
        <v>98.13</v>
      </c>
      <c r="H342" s="2">
        <v>0.31388888888888888</v>
      </c>
      <c r="I342" s="2">
        <v>0.64236111111111116</v>
      </c>
      <c r="J342" s="4">
        <f t="shared" si="3"/>
        <v>7.8833333333333346</v>
      </c>
    </row>
    <row r="343" spans="1:10" x14ac:dyDescent="0.3">
      <c r="A343" s="1">
        <v>45272</v>
      </c>
      <c r="B343" s="1" t="s">
        <v>11</v>
      </c>
      <c r="C343" s="4">
        <v>9.248263108959712</v>
      </c>
      <c r="D343" s="4">
        <v>1.5</v>
      </c>
      <c r="E343" s="5">
        <v>5.9916666666666671</v>
      </c>
      <c r="F343" s="4">
        <v>12.41666666666667</v>
      </c>
      <c r="G343" s="4">
        <v>100</v>
      </c>
      <c r="H343" s="2">
        <v>0.31458333333333333</v>
      </c>
      <c r="I343" s="2">
        <v>0.64236111111111116</v>
      </c>
      <c r="J343" s="4">
        <f t="shared" si="3"/>
        <v>7.866666666666668</v>
      </c>
    </row>
    <row r="344" spans="1:10" x14ac:dyDescent="0.3">
      <c r="A344" s="1">
        <v>45273</v>
      </c>
      <c r="B344" s="1" t="s">
        <v>12</v>
      </c>
      <c r="C344" s="4">
        <v>9.2458074867785811</v>
      </c>
      <c r="D344" s="4">
        <v>1.5</v>
      </c>
      <c r="E344" s="5">
        <v>4.5</v>
      </c>
      <c r="F344" s="4">
        <v>9.125</v>
      </c>
      <c r="G344" s="4">
        <v>100</v>
      </c>
      <c r="H344" s="2">
        <v>0.31527777777777777</v>
      </c>
      <c r="I344" s="2">
        <v>0.64236111111111116</v>
      </c>
      <c r="J344" s="4">
        <f t="shared" si="3"/>
        <v>7.8500000000000014</v>
      </c>
    </row>
    <row r="345" spans="1:10" x14ac:dyDescent="0.3">
      <c r="A345" s="1">
        <v>45274</v>
      </c>
      <c r="B345" s="1" t="s">
        <v>13</v>
      </c>
      <c r="C345" s="4">
        <v>8.8412258926017344</v>
      </c>
      <c r="D345" s="4">
        <v>0.8</v>
      </c>
      <c r="E345" s="5">
        <v>3.9229166666666662</v>
      </c>
      <c r="F345" s="4">
        <v>4.541666666666667</v>
      </c>
      <c r="G345" s="4">
        <v>100</v>
      </c>
      <c r="H345" s="2">
        <v>0.31597222222222221</v>
      </c>
      <c r="I345" s="2">
        <v>0.64236111111111116</v>
      </c>
      <c r="J345" s="4">
        <f t="shared" si="3"/>
        <v>7.8333333333333348</v>
      </c>
    </row>
    <row r="346" spans="1:10" x14ac:dyDescent="0.3">
      <c r="A346" s="1">
        <v>45275</v>
      </c>
      <c r="B346" s="1" t="s">
        <v>14</v>
      </c>
      <c r="C346" s="4">
        <v>8.5455522541808513</v>
      </c>
      <c r="D346" s="4">
        <v>2.2000000000000002</v>
      </c>
      <c r="E346" s="5">
        <v>1.3520833333333331</v>
      </c>
      <c r="F346" s="4">
        <v>13.91666666666667</v>
      </c>
      <c r="G346" s="4">
        <v>73.75</v>
      </c>
      <c r="H346" s="2">
        <v>0.31666666666666665</v>
      </c>
      <c r="I346" s="2">
        <v>0.64236111111111116</v>
      </c>
      <c r="J346" s="4">
        <f t="shared" si="3"/>
        <v>7.8166666666666682</v>
      </c>
    </row>
    <row r="347" spans="1:10" x14ac:dyDescent="0.3">
      <c r="A347" s="1">
        <v>45276</v>
      </c>
      <c r="B347" s="1" t="s">
        <v>15</v>
      </c>
      <c r="C347" s="4">
        <v>15.68132298537336</v>
      </c>
      <c r="D347" s="4">
        <v>0.8</v>
      </c>
      <c r="E347" s="5">
        <v>3.8166666666666669</v>
      </c>
      <c r="F347" s="4">
        <v>8.2708333333333339</v>
      </c>
      <c r="G347" s="4">
        <v>98.88</v>
      </c>
      <c r="H347" s="2">
        <v>0.31736111111111109</v>
      </c>
      <c r="I347" s="2">
        <v>0.64236111111111116</v>
      </c>
      <c r="J347" s="4">
        <f t="shared" si="3"/>
        <v>7.8000000000000016</v>
      </c>
    </row>
    <row r="348" spans="1:10" x14ac:dyDescent="0.3">
      <c r="A348" s="1">
        <v>45277</v>
      </c>
      <c r="B348" s="1" t="s">
        <v>16</v>
      </c>
      <c r="C348" s="4">
        <v>14.9812310828242</v>
      </c>
      <c r="D348" s="4">
        <v>0.5</v>
      </c>
      <c r="E348" s="5">
        <v>5.1729166666666666</v>
      </c>
      <c r="F348" s="4">
        <v>19.666666666666671</v>
      </c>
      <c r="G348" s="4">
        <v>100</v>
      </c>
      <c r="H348" s="2">
        <v>0.31736111111111109</v>
      </c>
      <c r="I348" s="2">
        <v>0.64236111111111116</v>
      </c>
      <c r="J348" s="4">
        <f t="shared" si="3"/>
        <v>7.8000000000000016</v>
      </c>
    </row>
    <row r="349" spans="1:10" x14ac:dyDescent="0.3">
      <c r="A349" s="1">
        <v>45278</v>
      </c>
      <c r="B349" s="1" t="s">
        <v>10</v>
      </c>
      <c r="C349" s="4">
        <v>8.315919501380499</v>
      </c>
      <c r="D349" s="4">
        <v>0.7</v>
      </c>
      <c r="E349" s="5">
        <v>6.8541666666666643</v>
      </c>
      <c r="F349" s="4">
        <v>33.0625</v>
      </c>
      <c r="G349" s="4">
        <v>53.38</v>
      </c>
      <c r="H349" s="2">
        <v>0.31805555555555554</v>
      </c>
      <c r="I349" s="2">
        <v>0.6430555555555556</v>
      </c>
      <c r="J349" s="4">
        <f t="shared" si="3"/>
        <v>7.8000000000000016</v>
      </c>
    </row>
    <row r="350" spans="1:10" x14ac:dyDescent="0.3">
      <c r="A350" s="1">
        <v>45279</v>
      </c>
      <c r="B350" s="1" t="s">
        <v>11</v>
      </c>
      <c r="C350" s="4">
        <v>9.3443020854267278</v>
      </c>
      <c r="D350" s="4">
        <v>2.4</v>
      </c>
      <c r="E350" s="5">
        <v>8.5604166666666668</v>
      </c>
      <c r="F350" s="4">
        <v>27.270833333333329</v>
      </c>
      <c r="G350" s="4">
        <v>85.63</v>
      </c>
      <c r="H350" s="2">
        <v>0.31874999999999998</v>
      </c>
      <c r="I350" s="2">
        <v>0.6430555555555556</v>
      </c>
      <c r="J350" s="4">
        <f t="shared" si="3"/>
        <v>7.783333333333335</v>
      </c>
    </row>
    <row r="351" spans="1:10" x14ac:dyDescent="0.3">
      <c r="A351" s="1">
        <v>45280</v>
      </c>
      <c r="B351" s="1" t="s">
        <v>12</v>
      </c>
      <c r="C351" s="4">
        <v>9.271235344081898</v>
      </c>
      <c r="D351" s="4">
        <v>0.6</v>
      </c>
      <c r="E351" s="5">
        <v>5.0229166666666663</v>
      </c>
      <c r="F351" s="4">
        <v>4.729166666666667</v>
      </c>
      <c r="G351" s="4">
        <v>100</v>
      </c>
      <c r="H351" s="2">
        <v>0.31874999999999998</v>
      </c>
      <c r="I351" s="2">
        <v>0.6430555555555556</v>
      </c>
      <c r="J351" s="4">
        <f t="shared" si="3"/>
        <v>7.783333333333335</v>
      </c>
    </row>
    <row r="352" spans="1:10" x14ac:dyDescent="0.3">
      <c r="A352" s="1">
        <v>45281</v>
      </c>
      <c r="B352" s="1" t="s">
        <v>13</v>
      </c>
      <c r="C352" s="4">
        <v>8.9259408124999755</v>
      </c>
      <c r="D352" s="4">
        <v>1</v>
      </c>
      <c r="E352" s="5">
        <v>5.0249999999999986</v>
      </c>
      <c r="F352" s="4">
        <v>12.20833333333333</v>
      </c>
      <c r="G352" s="4">
        <v>100</v>
      </c>
      <c r="H352" s="2">
        <v>0.31944444444444442</v>
      </c>
      <c r="I352" s="2">
        <v>0.64375000000000004</v>
      </c>
      <c r="J352" s="4">
        <f t="shared" si="3"/>
        <v>7.783333333333335</v>
      </c>
    </row>
    <row r="353" spans="1:10" x14ac:dyDescent="0.3">
      <c r="A353" s="1">
        <v>45282</v>
      </c>
      <c r="B353" s="1" t="s">
        <v>14</v>
      </c>
      <c r="C353" s="4">
        <v>8.8436390925923156</v>
      </c>
      <c r="D353" s="4">
        <v>4.7</v>
      </c>
      <c r="E353" s="5">
        <v>3.345833333333335</v>
      </c>
      <c r="F353" s="4">
        <v>16.916666666666671</v>
      </c>
      <c r="G353" s="4">
        <v>93.13</v>
      </c>
      <c r="H353" s="2">
        <v>0.32013888888888886</v>
      </c>
      <c r="I353" s="2">
        <v>0.64375000000000004</v>
      </c>
      <c r="J353" s="4">
        <f t="shared" si="3"/>
        <v>7.7666666666666684</v>
      </c>
    </row>
    <row r="354" spans="1:10" x14ac:dyDescent="0.3">
      <c r="A354" s="1">
        <v>45283</v>
      </c>
      <c r="B354" s="1" t="s">
        <v>15</v>
      </c>
      <c r="C354" s="4">
        <v>14.989164708822891</v>
      </c>
      <c r="D354" s="4">
        <v>1.2</v>
      </c>
      <c r="E354" s="5">
        <v>1.191666666666666</v>
      </c>
      <c r="F354" s="4">
        <v>9.8333333333333339</v>
      </c>
      <c r="G354" s="4">
        <v>95.63</v>
      </c>
      <c r="H354" s="2">
        <v>0.32013888888888886</v>
      </c>
      <c r="I354" s="2">
        <v>0.64444444444444449</v>
      </c>
      <c r="J354" s="4">
        <f t="shared" si="3"/>
        <v>7.783333333333335</v>
      </c>
    </row>
    <row r="355" spans="1:10" x14ac:dyDescent="0.3">
      <c r="A355" s="1">
        <v>45284</v>
      </c>
      <c r="B355" s="1" t="s">
        <v>16</v>
      </c>
      <c r="C355" s="4">
        <v>14.457158773181931</v>
      </c>
      <c r="D355" s="4">
        <v>1.7</v>
      </c>
      <c r="E355" s="5">
        <v>3.2645833333333338</v>
      </c>
      <c r="F355" s="4">
        <v>2.4375</v>
      </c>
      <c r="G355" s="4">
        <v>99.88</v>
      </c>
      <c r="H355" s="2">
        <v>0.32013888888888886</v>
      </c>
      <c r="I355" s="2">
        <v>0.64444444444444449</v>
      </c>
      <c r="J355" s="4">
        <f t="shared" si="3"/>
        <v>7.783333333333335</v>
      </c>
    </row>
    <row r="356" spans="1:10" x14ac:dyDescent="0.3">
      <c r="A356" s="1">
        <v>45285</v>
      </c>
      <c r="B356" s="1" t="s">
        <v>10</v>
      </c>
      <c r="C356" s="4">
        <v>8.9256867021194921</v>
      </c>
      <c r="D356" s="4">
        <v>1.5</v>
      </c>
      <c r="E356" s="5">
        <v>9.4354166666666668</v>
      </c>
      <c r="F356" s="4">
        <v>8.1666666666666661</v>
      </c>
      <c r="G356" s="4">
        <v>99.5</v>
      </c>
      <c r="H356" s="2">
        <v>0.32083333333333336</v>
      </c>
      <c r="I356" s="2">
        <v>0.64513888888888893</v>
      </c>
      <c r="J356" s="4">
        <f t="shared" si="3"/>
        <v>7.7833333333333332</v>
      </c>
    </row>
    <row r="357" spans="1:10" x14ac:dyDescent="0.3">
      <c r="A357" s="1">
        <v>45286</v>
      </c>
      <c r="B357" s="1" t="s">
        <v>11</v>
      </c>
      <c r="C357" s="4">
        <v>9.2998013474492431</v>
      </c>
      <c r="D357" s="4">
        <v>0.6</v>
      </c>
      <c r="E357" s="5">
        <v>9.4291666666666689</v>
      </c>
      <c r="F357" s="4">
        <v>11.10416666666667</v>
      </c>
      <c r="G357" s="4">
        <v>100</v>
      </c>
      <c r="H357" s="2">
        <v>0.32083333333333336</v>
      </c>
      <c r="I357" s="2">
        <v>0.64583333333333337</v>
      </c>
      <c r="J357" s="4">
        <f t="shared" si="3"/>
        <v>7.8000000000000007</v>
      </c>
    </row>
    <row r="358" spans="1:10" x14ac:dyDescent="0.3">
      <c r="A358" s="1">
        <v>45287</v>
      </c>
      <c r="B358" s="1" t="s">
        <v>12</v>
      </c>
      <c r="C358" s="4">
        <v>8.1411678593664583</v>
      </c>
      <c r="D358" s="4">
        <v>2.2000000000000002</v>
      </c>
      <c r="E358" s="5">
        <v>5.0791666666666684</v>
      </c>
      <c r="F358" s="4">
        <v>31.9375</v>
      </c>
      <c r="G358" s="4">
        <v>75.44</v>
      </c>
      <c r="H358" s="2">
        <v>0.32083333333333336</v>
      </c>
      <c r="I358" s="2">
        <v>0.64652777777777781</v>
      </c>
      <c r="J358" s="4">
        <f t="shared" si="3"/>
        <v>7.8166666666666664</v>
      </c>
    </row>
    <row r="359" spans="1:10" x14ac:dyDescent="0.3">
      <c r="A359" s="1">
        <v>45288</v>
      </c>
      <c r="B359" s="1" t="s">
        <v>13</v>
      </c>
      <c r="C359" s="4">
        <v>8.4319677924053718</v>
      </c>
      <c r="D359" s="4">
        <v>5</v>
      </c>
      <c r="E359" s="5">
        <v>6.7749999999999986</v>
      </c>
      <c r="F359" s="4">
        <v>28.125</v>
      </c>
      <c r="G359" s="4">
        <v>13.11</v>
      </c>
      <c r="H359" s="2">
        <v>0.32083333333333336</v>
      </c>
      <c r="I359" s="2">
        <v>0.64652777777777781</v>
      </c>
      <c r="J359" s="4">
        <f t="shared" si="3"/>
        <v>7.8166666666666664</v>
      </c>
    </row>
    <row r="360" spans="1:10" x14ac:dyDescent="0.3">
      <c r="A360" s="1">
        <v>45289</v>
      </c>
      <c r="B360" s="1" t="s">
        <v>14</v>
      </c>
      <c r="C360" s="4">
        <v>8.461721302460278</v>
      </c>
      <c r="D360" s="4">
        <v>3.8</v>
      </c>
      <c r="E360" s="5">
        <v>8.8041666666666671</v>
      </c>
      <c r="F360" s="4">
        <v>25.916666666666671</v>
      </c>
      <c r="G360" s="4">
        <v>28.89</v>
      </c>
      <c r="H360" s="2">
        <v>0.3215277777777778</v>
      </c>
      <c r="I360" s="2">
        <v>0.64722222222222225</v>
      </c>
      <c r="J360" s="4">
        <f t="shared" si="3"/>
        <v>7.8166666666666664</v>
      </c>
    </row>
    <row r="361" spans="1:10" x14ac:dyDescent="0.3">
      <c r="A361" s="1">
        <v>45290</v>
      </c>
      <c r="B361" s="1" t="s">
        <v>15</v>
      </c>
      <c r="C361" s="4">
        <v>15.18713292702243</v>
      </c>
      <c r="D361" s="4">
        <v>2.7</v>
      </c>
      <c r="E361" s="5">
        <v>7.7687499999999972</v>
      </c>
      <c r="F361" s="4">
        <v>15.60416666666667</v>
      </c>
      <c r="G361" s="4">
        <v>86.33</v>
      </c>
      <c r="H361" s="2">
        <v>0.3215277777777778</v>
      </c>
      <c r="I361" s="2">
        <v>0.6479166666666667</v>
      </c>
      <c r="J361" s="4">
        <f t="shared" ref="J361:J366" si="4">(I361-H361)*24</f>
        <v>7.8333333333333339</v>
      </c>
    </row>
    <row r="362" spans="1:10" x14ac:dyDescent="0.3">
      <c r="A362" s="1">
        <v>45291</v>
      </c>
      <c r="B362" s="1" t="s">
        <v>16</v>
      </c>
      <c r="C362" s="4">
        <v>15.8157250539236</v>
      </c>
      <c r="D362" s="4">
        <v>4.5999999999999996</v>
      </c>
      <c r="E362" s="5">
        <v>5.239583333333333</v>
      </c>
      <c r="F362" s="4">
        <v>23.854166666666671</v>
      </c>
      <c r="G362" s="4">
        <v>66.67</v>
      </c>
      <c r="H362" s="2">
        <v>0.3215277777777778</v>
      </c>
      <c r="I362" s="2">
        <v>0.64861111111111114</v>
      </c>
      <c r="J362" s="4">
        <f t="shared" si="4"/>
        <v>7.85</v>
      </c>
    </row>
    <row r="363" spans="1:10" x14ac:dyDescent="0.3">
      <c r="A363" s="1">
        <v>45292</v>
      </c>
      <c r="B363" s="1" t="s">
        <v>10</v>
      </c>
      <c r="C363" s="4">
        <v>8.033094638692539</v>
      </c>
      <c r="D363" s="4">
        <v>0.8</v>
      </c>
      <c r="E363" s="5">
        <v>4.927083333333333</v>
      </c>
      <c r="F363" s="4">
        <v>5.3125</v>
      </c>
      <c r="G363" s="4">
        <v>100</v>
      </c>
      <c r="H363" s="2">
        <v>0.32083333333333336</v>
      </c>
      <c r="I363" s="2">
        <v>0.64930555555555558</v>
      </c>
      <c r="J363" s="4">
        <f t="shared" si="4"/>
        <v>7.8833333333333329</v>
      </c>
    </row>
    <row r="364" spans="1:10" x14ac:dyDescent="0.3">
      <c r="A364" s="1">
        <v>45293</v>
      </c>
      <c r="B364" s="1" t="s">
        <v>11</v>
      </c>
      <c r="C364" s="4">
        <v>8.8880382125241386</v>
      </c>
      <c r="D364" s="4">
        <v>1.3</v>
      </c>
      <c r="E364" s="5">
        <v>5.1687500000000002</v>
      </c>
      <c r="F364" s="4">
        <v>18.958333333333329</v>
      </c>
      <c r="G364" s="4">
        <v>100</v>
      </c>
      <c r="H364" s="2">
        <v>0.32083333333333336</v>
      </c>
      <c r="I364" s="2">
        <v>0.65</v>
      </c>
      <c r="J364" s="4">
        <f t="shared" si="4"/>
        <v>7.9</v>
      </c>
    </row>
    <row r="365" spans="1:10" x14ac:dyDescent="0.3">
      <c r="A365" s="1">
        <v>45294</v>
      </c>
      <c r="B365" s="1" t="s">
        <v>12</v>
      </c>
      <c r="C365" s="4">
        <v>8.4825708031584419</v>
      </c>
      <c r="D365" s="4">
        <v>1</v>
      </c>
      <c r="E365" s="5">
        <v>7.929166666666668</v>
      </c>
      <c r="F365" s="4">
        <v>15.8125</v>
      </c>
      <c r="G365" s="4">
        <v>100</v>
      </c>
      <c r="H365" s="2">
        <v>0.32083333333333336</v>
      </c>
      <c r="I365" s="2">
        <v>0.65069444444444446</v>
      </c>
      <c r="J365" s="4">
        <f t="shared" si="4"/>
        <v>7.9166666666666661</v>
      </c>
    </row>
    <row r="366" spans="1:10" x14ac:dyDescent="0.3">
      <c r="A366" s="1">
        <v>45295</v>
      </c>
      <c r="B366" s="1" t="s">
        <v>13</v>
      </c>
      <c r="C366" s="4">
        <v>8.3143579282839415</v>
      </c>
      <c r="D366" s="4">
        <v>1.1000000000000001</v>
      </c>
      <c r="E366" s="5">
        <v>6.9374999999999973</v>
      </c>
      <c r="F366" s="4">
        <v>7.895833333333333</v>
      </c>
      <c r="G366" s="4">
        <v>100</v>
      </c>
      <c r="H366" s="2">
        <v>0.32083333333333336</v>
      </c>
      <c r="I366" s="2">
        <v>0.65138888888888891</v>
      </c>
      <c r="J366" s="4">
        <f t="shared" si="4"/>
        <v>7.9333333333333336</v>
      </c>
    </row>
  </sheetData>
  <autoFilter ref="A1:J366" xr:uid="{7F6DD059-1323-4105-9BCB-0A75008962E6}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3"/>
  <sheetViews>
    <sheetView tabSelected="1" workbookViewId="0">
      <selection activeCell="B96" sqref="B96"/>
    </sheetView>
  </sheetViews>
  <sheetFormatPr defaultRowHeight="14.4" x14ac:dyDescent="0.3"/>
  <cols>
    <col min="1" max="1" width="10.109375" bestFit="1" customWidth="1"/>
    <col min="2" max="2" width="15.33203125" customWidth="1"/>
    <col min="3" max="3" width="15.109375" style="4" customWidth="1"/>
    <col min="4" max="4" width="16" style="4" customWidth="1"/>
    <col min="5" max="5" width="25.88671875" style="5" customWidth="1"/>
    <col min="6" max="6" width="32.44140625" style="4" customWidth="1"/>
    <col min="7" max="7" width="25.5546875" style="4" customWidth="1"/>
    <col min="8" max="8" width="15.33203125" style="2" customWidth="1"/>
    <col min="9" max="9" width="15.5546875" style="2" customWidth="1"/>
    <col min="10" max="10" width="11.6640625" style="4" customWidth="1"/>
  </cols>
  <sheetData>
    <row r="1" spans="1:10" x14ac:dyDescent="0.3">
      <c r="A1" s="3" t="s">
        <v>19</v>
      </c>
      <c r="B1" s="3" t="s">
        <v>20</v>
      </c>
      <c r="C1" s="3" t="s">
        <v>22</v>
      </c>
      <c r="D1" s="3" t="s">
        <v>23</v>
      </c>
      <c r="E1" s="3" t="s">
        <v>21</v>
      </c>
      <c r="F1" s="3" t="s">
        <v>24</v>
      </c>
      <c r="G1" s="3" t="s">
        <v>25</v>
      </c>
      <c r="H1" s="3" t="s">
        <v>27</v>
      </c>
      <c r="I1" s="3" t="s">
        <v>28</v>
      </c>
      <c r="J1" s="3" t="s">
        <v>26</v>
      </c>
    </row>
    <row r="2" spans="1:10" x14ac:dyDescent="0.3">
      <c r="A2" s="1">
        <v>44931</v>
      </c>
      <c r="B2" s="1" t="s">
        <v>29</v>
      </c>
      <c r="C2" s="4">
        <v>8.3000000000000007</v>
      </c>
      <c r="D2" s="4">
        <v>1.2</v>
      </c>
      <c r="E2" s="5">
        <v>6.3</v>
      </c>
      <c r="F2" s="4">
        <v>28.65</v>
      </c>
      <c r="G2" s="4">
        <v>100</v>
      </c>
      <c r="H2" s="2">
        <v>0.32083333333333336</v>
      </c>
      <c r="I2" s="2">
        <v>0.65277777777777779</v>
      </c>
      <c r="J2" s="4">
        <f>(I2-H2)*24</f>
        <v>7.9666666666666668</v>
      </c>
    </row>
    <row r="3" spans="1:10" x14ac:dyDescent="0.3">
      <c r="A3" s="1">
        <v>44932</v>
      </c>
      <c r="B3" s="1" t="s">
        <v>30</v>
      </c>
      <c r="C3" s="4">
        <v>9.1</v>
      </c>
      <c r="D3" s="4">
        <v>1.1000000000000001</v>
      </c>
      <c r="E3" s="5">
        <v>-0.3</v>
      </c>
      <c r="F3" s="4">
        <v>66.78</v>
      </c>
      <c r="G3" s="4">
        <v>100</v>
      </c>
      <c r="H3" s="2">
        <v>0.32013888888888892</v>
      </c>
      <c r="I3" s="2">
        <v>0.65347222222222223</v>
      </c>
      <c r="J3" s="4">
        <f t="shared" ref="J3:J66" si="0">(I3-H3)*24</f>
        <v>8</v>
      </c>
    </row>
    <row r="4" spans="1:10" x14ac:dyDescent="0.3">
      <c r="A4" s="1">
        <v>44933</v>
      </c>
      <c r="B4" s="1" t="s">
        <v>31</v>
      </c>
      <c r="C4" s="4">
        <v>16.100000000000001</v>
      </c>
      <c r="D4" s="4">
        <v>2.2000000000000002</v>
      </c>
      <c r="E4" s="5">
        <v>2.8</v>
      </c>
      <c r="F4" s="4">
        <v>110.11</v>
      </c>
      <c r="G4" s="4">
        <f>(92+96+100+97+94+91+83+76+69+76)/10</f>
        <v>87.4</v>
      </c>
      <c r="H4" s="2">
        <v>0.32013888888888892</v>
      </c>
      <c r="I4" s="2">
        <v>0.65416666666666667</v>
      </c>
      <c r="J4" s="4">
        <f t="shared" si="0"/>
        <v>8.0166666666666657</v>
      </c>
    </row>
    <row r="5" spans="1:10" x14ac:dyDescent="0.3">
      <c r="A5" s="1">
        <v>44934</v>
      </c>
      <c r="B5" s="1" t="s">
        <v>32</v>
      </c>
      <c r="C5" s="4">
        <v>13.7</v>
      </c>
      <c r="D5" s="4">
        <v>2.5</v>
      </c>
      <c r="E5" s="5">
        <v>1.1000000000000001</v>
      </c>
      <c r="F5" s="4">
        <v>88.56</v>
      </c>
      <c r="G5" s="4">
        <f>(50+47+45+44+43+42+41+40+39+49)/10</f>
        <v>44</v>
      </c>
      <c r="H5" s="2">
        <v>0.31944444444444448</v>
      </c>
      <c r="I5" s="2">
        <v>0.65555555555555556</v>
      </c>
      <c r="J5" s="4">
        <f t="shared" si="0"/>
        <v>8.0666666666666664</v>
      </c>
    </row>
    <row r="6" spans="1:10" x14ac:dyDescent="0.3">
      <c r="A6" s="1">
        <v>44935</v>
      </c>
      <c r="B6" s="1" t="s">
        <v>33</v>
      </c>
      <c r="C6" s="4">
        <v>8.5</v>
      </c>
      <c r="D6" s="4">
        <v>1.9</v>
      </c>
      <c r="E6" s="5">
        <v>5</v>
      </c>
      <c r="F6" s="4">
        <v>25.28</v>
      </c>
      <c r="G6" s="4">
        <f>(77+53+30+33+36+38+59+79+100+100)/10</f>
        <v>60.5</v>
      </c>
      <c r="H6" s="2">
        <v>0.31944444444444448</v>
      </c>
      <c r="I6" s="2">
        <v>0.65625</v>
      </c>
      <c r="J6" s="4">
        <f t="shared" si="0"/>
        <v>8.0833333333333321</v>
      </c>
    </row>
    <row r="7" spans="1:10" x14ac:dyDescent="0.3">
      <c r="A7" s="1">
        <v>44936</v>
      </c>
      <c r="B7" s="1" t="s">
        <v>34</v>
      </c>
      <c r="C7" s="4">
        <v>9.1</v>
      </c>
      <c r="D7" s="4">
        <v>0.7</v>
      </c>
      <c r="E7" s="5">
        <v>3.6</v>
      </c>
      <c r="F7" s="4">
        <v>15</v>
      </c>
      <c r="G7" s="4">
        <v>100</v>
      </c>
      <c r="H7" s="2">
        <v>0.31875000000000003</v>
      </c>
      <c r="I7" s="2">
        <v>0.65763888888888888</v>
      </c>
      <c r="J7" s="4">
        <f t="shared" si="0"/>
        <v>8.1333333333333329</v>
      </c>
    </row>
    <row r="8" spans="1:10" x14ac:dyDescent="0.3">
      <c r="A8" s="1">
        <v>44937</v>
      </c>
      <c r="B8" s="1" t="s">
        <v>35</v>
      </c>
      <c r="C8" s="4">
        <v>7.8</v>
      </c>
      <c r="D8" s="4">
        <v>1</v>
      </c>
      <c r="E8" s="5">
        <v>3</v>
      </c>
      <c r="F8" s="4">
        <v>75.61</v>
      </c>
      <c r="G8" s="4">
        <f>(100+100+100+96+91+87+91+96+100+100)/10</f>
        <v>96.1</v>
      </c>
      <c r="H8" s="2">
        <v>0.31875000000000003</v>
      </c>
      <c r="I8" s="2">
        <v>0.65833333333333333</v>
      </c>
      <c r="J8" s="4">
        <f t="shared" si="0"/>
        <v>8.1499999999999986</v>
      </c>
    </row>
    <row r="9" spans="1:10" x14ac:dyDescent="0.3">
      <c r="A9" s="1">
        <v>44938</v>
      </c>
      <c r="B9" s="1" t="s">
        <v>29</v>
      </c>
      <c r="C9" s="4">
        <v>7.9</v>
      </c>
      <c r="D9" s="4">
        <v>1.8</v>
      </c>
      <c r="E9" s="5">
        <v>3.9</v>
      </c>
      <c r="F9" s="4">
        <v>109.22</v>
      </c>
      <c r="G9" s="4">
        <f>AVERAGE(51,65,79,86,93,100,100,100,100,100)</f>
        <v>87.4</v>
      </c>
      <c r="H9" s="2">
        <v>0.31805555555555554</v>
      </c>
      <c r="I9" s="2">
        <v>0.65902777777777777</v>
      </c>
      <c r="J9" s="4">
        <f t="shared" si="0"/>
        <v>8.1833333333333336</v>
      </c>
    </row>
    <row r="10" spans="1:10" x14ac:dyDescent="0.3">
      <c r="A10" s="1">
        <v>44939</v>
      </c>
      <c r="B10" s="1" t="s">
        <v>30</v>
      </c>
      <c r="C10" s="4">
        <v>10.4</v>
      </c>
      <c r="D10" s="4">
        <v>2.4</v>
      </c>
      <c r="E10" s="5">
        <v>4.9000000000000004</v>
      </c>
      <c r="F10" s="4">
        <v>62.61</v>
      </c>
      <c r="G10" s="4">
        <f>AVERAGE(100,100,100,88,76,63,76,88,100,100)</f>
        <v>89.1</v>
      </c>
      <c r="H10" s="2">
        <v>0.31736111111111115</v>
      </c>
      <c r="I10" s="2">
        <v>0.66041666666666665</v>
      </c>
      <c r="J10" s="4">
        <f t="shared" si="0"/>
        <v>8.2333333333333325</v>
      </c>
    </row>
    <row r="11" spans="1:10" x14ac:dyDescent="0.3">
      <c r="A11" s="1">
        <v>44940</v>
      </c>
      <c r="B11" s="1" t="s">
        <v>31</v>
      </c>
      <c r="C11" s="4">
        <v>11.3</v>
      </c>
      <c r="D11" s="4">
        <v>3.3</v>
      </c>
      <c r="E11" s="5">
        <v>3.9</v>
      </c>
      <c r="F11" s="4">
        <v>80</v>
      </c>
      <c r="G11" s="4">
        <f>AVERAGE(81,66,51,68,84,100,100,100,100,79)</f>
        <v>82.9</v>
      </c>
      <c r="H11" s="2">
        <v>0.31666666666666665</v>
      </c>
      <c r="I11" s="2">
        <v>0.66111111111111109</v>
      </c>
      <c r="J11" s="4">
        <f t="shared" si="0"/>
        <v>8.2666666666666657</v>
      </c>
    </row>
    <row r="12" spans="1:10" x14ac:dyDescent="0.3">
      <c r="A12" s="1">
        <v>44941</v>
      </c>
      <c r="B12" s="1" t="s">
        <v>32</v>
      </c>
      <c r="C12" s="4">
        <v>14.1</v>
      </c>
      <c r="D12" s="4">
        <v>1.8</v>
      </c>
      <c r="E12" s="5">
        <v>3.9</v>
      </c>
      <c r="F12" s="4">
        <v>25.06</v>
      </c>
      <c r="G12" s="4">
        <f>AVERAGE(66,83,100,96,92,87,92,96,100,100)</f>
        <v>91.2</v>
      </c>
      <c r="H12" s="2">
        <v>0.31666666666666665</v>
      </c>
      <c r="I12" s="2">
        <v>0.66249999999999998</v>
      </c>
      <c r="J12" s="4">
        <f t="shared" si="0"/>
        <v>8.3000000000000007</v>
      </c>
    </row>
    <row r="13" spans="1:10" x14ac:dyDescent="0.3">
      <c r="A13" s="1">
        <v>44942</v>
      </c>
      <c r="B13" s="1" t="s">
        <v>33</v>
      </c>
      <c r="C13" s="4">
        <v>8.6999999999999993</v>
      </c>
      <c r="D13" s="4">
        <v>1.6</v>
      </c>
      <c r="E13" s="5">
        <v>2.7</v>
      </c>
      <c r="F13" s="4">
        <v>76.56</v>
      </c>
      <c r="G13" s="4">
        <f>AVERAGE(48,38,29,35,41,47,48,49,50,67)</f>
        <v>45.2</v>
      </c>
      <c r="H13" s="2">
        <v>0.31597222222222221</v>
      </c>
      <c r="I13" s="2">
        <v>0.66388888888888886</v>
      </c>
      <c r="J13" s="4">
        <f t="shared" si="0"/>
        <v>8.35</v>
      </c>
    </row>
    <row r="14" spans="1:10" x14ac:dyDescent="0.3">
      <c r="A14" s="1">
        <v>44943</v>
      </c>
      <c r="B14" s="1" t="s">
        <v>34</v>
      </c>
      <c r="C14" s="4">
        <v>9.4</v>
      </c>
      <c r="D14" s="4">
        <v>1.9</v>
      </c>
      <c r="E14" s="5">
        <v>1.9</v>
      </c>
      <c r="F14" s="4">
        <v>89.67</v>
      </c>
      <c r="G14" s="4">
        <f>AVERAGE(100,100,100,83,65,48,65,83,100,100)</f>
        <v>84.4</v>
      </c>
      <c r="H14" s="2">
        <v>0.31527777777777777</v>
      </c>
      <c r="I14" s="2">
        <v>0.6645833333333333</v>
      </c>
      <c r="J14" s="4">
        <f t="shared" si="0"/>
        <v>8.3833333333333329</v>
      </c>
    </row>
    <row r="15" spans="1:10" x14ac:dyDescent="0.3">
      <c r="A15" s="1">
        <v>44944</v>
      </c>
      <c r="B15" s="1" t="s">
        <v>35</v>
      </c>
      <c r="C15" s="4">
        <v>7.9</v>
      </c>
      <c r="D15" s="4">
        <v>1.1000000000000001</v>
      </c>
      <c r="E15" s="5">
        <v>3.2</v>
      </c>
      <c r="F15" s="4">
        <v>15.94</v>
      </c>
      <c r="G15" s="4">
        <v>99.3</v>
      </c>
      <c r="H15" s="2">
        <v>0.31458333333333333</v>
      </c>
      <c r="I15" s="2">
        <v>0.66597222222222219</v>
      </c>
      <c r="J15" s="4">
        <f t="shared" si="0"/>
        <v>8.4333333333333336</v>
      </c>
    </row>
    <row r="16" spans="1:10" x14ac:dyDescent="0.3">
      <c r="A16" s="1">
        <v>44945</v>
      </c>
      <c r="B16" s="1" t="s">
        <v>29</v>
      </c>
      <c r="C16" s="4">
        <v>9.1999999999999993</v>
      </c>
      <c r="D16" s="4">
        <v>0.8</v>
      </c>
      <c r="E16" s="5">
        <v>0.4</v>
      </c>
      <c r="F16" s="4">
        <v>14.44</v>
      </c>
      <c r="G16" s="4">
        <f>AVERAGE(85,70,55,53,51,50,54,59,63,76)</f>
        <v>61.6</v>
      </c>
      <c r="H16" s="2">
        <v>0.31388888888888888</v>
      </c>
      <c r="I16" s="2">
        <v>0.66736111111111107</v>
      </c>
      <c r="J16" s="4">
        <f t="shared" si="0"/>
        <v>8.4833333333333325</v>
      </c>
    </row>
    <row r="17" spans="1:10" x14ac:dyDescent="0.3">
      <c r="A17" s="1">
        <v>44946</v>
      </c>
      <c r="B17" s="1" t="s">
        <v>30</v>
      </c>
      <c r="C17" s="4">
        <v>9.6</v>
      </c>
      <c r="D17" s="4">
        <v>0.2</v>
      </c>
      <c r="E17" s="5">
        <v>-0.4</v>
      </c>
      <c r="F17" s="4">
        <v>8.11</v>
      </c>
      <c r="G17" s="4">
        <v>100</v>
      </c>
      <c r="H17" s="2">
        <v>0.31319444444444444</v>
      </c>
      <c r="I17" s="2">
        <v>0.66805555555555562</v>
      </c>
      <c r="J17" s="4">
        <f t="shared" si="0"/>
        <v>8.5166666666666693</v>
      </c>
    </row>
    <row r="18" spans="1:10" x14ac:dyDescent="0.3">
      <c r="A18" s="1">
        <v>44947</v>
      </c>
      <c r="B18" s="1" t="s">
        <v>31</v>
      </c>
      <c r="C18" s="4">
        <v>15.5</v>
      </c>
      <c r="D18" s="4">
        <v>2</v>
      </c>
      <c r="E18" s="5">
        <v>0.6</v>
      </c>
      <c r="F18" s="4">
        <v>2.17</v>
      </c>
      <c r="G18" s="4">
        <v>100</v>
      </c>
      <c r="H18" s="2">
        <v>0.31180555555555556</v>
      </c>
      <c r="I18" s="2">
        <v>0.6694444444444444</v>
      </c>
      <c r="J18" s="4">
        <f t="shared" si="0"/>
        <v>8.5833333333333321</v>
      </c>
    </row>
    <row r="19" spans="1:10" x14ac:dyDescent="0.3">
      <c r="A19" s="1">
        <v>44948</v>
      </c>
      <c r="B19" s="1" t="s">
        <v>32</v>
      </c>
      <c r="C19" s="4">
        <v>14.5</v>
      </c>
      <c r="D19" s="4">
        <v>1.1000000000000001</v>
      </c>
      <c r="E19" s="5">
        <v>1</v>
      </c>
      <c r="F19" s="4">
        <v>5.1100000000000003</v>
      </c>
      <c r="G19" s="4">
        <v>100</v>
      </c>
      <c r="H19" s="2">
        <v>0.31111111111111112</v>
      </c>
      <c r="I19" s="2">
        <v>0.67083333333333339</v>
      </c>
      <c r="J19" s="4">
        <f t="shared" si="0"/>
        <v>8.6333333333333346</v>
      </c>
    </row>
    <row r="20" spans="1:10" x14ac:dyDescent="0.3">
      <c r="A20" s="1">
        <v>44949</v>
      </c>
      <c r="B20" s="1" t="s">
        <v>33</v>
      </c>
      <c r="C20" s="4">
        <v>9.1</v>
      </c>
      <c r="D20" s="4">
        <v>1.4</v>
      </c>
      <c r="E20" s="5">
        <v>1.4</v>
      </c>
      <c r="F20" s="4">
        <v>31.67</v>
      </c>
      <c r="G20" s="4">
        <v>100</v>
      </c>
      <c r="H20" s="2">
        <v>0.31041666666666667</v>
      </c>
      <c r="I20" s="2">
        <v>0.67152777777777783</v>
      </c>
      <c r="J20" s="4">
        <f t="shared" si="0"/>
        <v>8.6666666666666679</v>
      </c>
    </row>
    <row r="21" spans="1:10" x14ac:dyDescent="0.3">
      <c r="A21" s="1">
        <v>44950</v>
      </c>
      <c r="B21" s="1" t="s">
        <v>34</v>
      </c>
      <c r="C21" s="4">
        <v>8.3000000000000007</v>
      </c>
      <c r="D21" s="4">
        <v>1.5</v>
      </c>
      <c r="E21" s="5">
        <v>2</v>
      </c>
      <c r="F21" s="4">
        <v>15.94</v>
      </c>
      <c r="G21" s="4">
        <f>AVERAGE(19,14,10,9,8,7,5,2,0,0)</f>
        <v>7.4</v>
      </c>
      <c r="H21" s="2">
        <v>0.30972222222222223</v>
      </c>
      <c r="I21" s="2">
        <v>0.67291666666666661</v>
      </c>
      <c r="J21" s="4">
        <f t="shared" si="0"/>
        <v>8.716666666666665</v>
      </c>
    </row>
    <row r="22" spans="1:10" x14ac:dyDescent="0.3">
      <c r="A22" s="1">
        <v>44951</v>
      </c>
      <c r="B22" s="1" t="s">
        <v>35</v>
      </c>
      <c r="C22" s="4">
        <v>8</v>
      </c>
      <c r="D22" s="4">
        <v>1.2</v>
      </c>
      <c r="E22" s="5">
        <v>0.3</v>
      </c>
      <c r="F22" s="4">
        <v>23.72</v>
      </c>
      <c r="G22" s="4">
        <f>AVERAGE(21,15,9,13,16,19,19,19,19,14)</f>
        <v>16.399999999999999</v>
      </c>
      <c r="H22" s="2">
        <v>0.30902777777777779</v>
      </c>
      <c r="I22" s="2">
        <v>0.6743055555555556</v>
      </c>
      <c r="J22" s="4">
        <f t="shared" si="0"/>
        <v>8.7666666666666675</v>
      </c>
    </row>
    <row r="23" spans="1:10" x14ac:dyDescent="0.3">
      <c r="A23" s="1">
        <v>44952</v>
      </c>
      <c r="B23" s="1" t="s">
        <v>29</v>
      </c>
      <c r="C23" s="4">
        <v>9.4</v>
      </c>
      <c r="D23" s="4">
        <v>2</v>
      </c>
      <c r="E23" s="5">
        <v>-1</v>
      </c>
      <c r="F23" s="4">
        <v>39.72</v>
      </c>
      <c r="G23" s="4">
        <f>AVERAGE(2,3,3,5,7,10,7,5,2,3)</f>
        <v>4.7</v>
      </c>
      <c r="H23" s="2">
        <v>0.30763888888888891</v>
      </c>
      <c r="I23" s="2">
        <v>0.67569444444444438</v>
      </c>
      <c r="J23" s="4">
        <f t="shared" si="0"/>
        <v>8.8333333333333321</v>
      </c>
    </row>
    <row r="24" spans="1:10" x14ac:dyDescent="0.3">
      <c r="A24" s="1">
        <v>44953</v>
      </c>
      <c r="B24" s="1" t="s">
        <v>30</v>
      </c>
      <c r="C24" s="4">
        <v>9.9</v>
      </c>
      <c r="D24" s="4">
        <v>1.6</v>
      </c>
      <c r="E24" s="5">
        <v>-1.6</v>
      </c>
      <c r="F24" s="4">
        <v>30.5</v>
      </c>
      <c r="G24" s="4">
        <f>AVERAGE(26,23,20,23,26,28,31,33,35,32)</f>
        <v>27.7</v>
      </c>
      <c r="H24" s="2">
        <v>0.30694444444444441</v>
      </c>
      <c r="I24" s="2">
        <v>0.67638888888888893</v>
      </c>
      <c r="J24" s="4">
        <f t="shared" si="0"/>
        <v>8.8666666666666689</v>
      </c>
    </row>
    <row r="25" spans="1:10" x14ac:dyDescent="0.3">
      <c r="A25" s="1">
        <v>44954</v>
      </c>
      <c r="B25" s="1" t="s">
        <v>31</v>
      </c>
      <c r="C25" s="4">
        <v>16.2</v>
      </c>
      <c r="D25" s="4">
        <v>1.1000000000000001</v>
      </c>
      <c r="E25" s="5">
        <v>-1.3</v>
      </c>
      <c r="F25" s="4">
        <v>45.89</v>
      </c>
      <c r="G25" s="4">
        <f>AVERAGE(6,8,10,27,44,61,60,58,57,66)</f>
        <v>39.700000000000003</v>
      </c>
      <c r="H25" s="2">
        <v>0.30555555555555552</v>
      </c>
      <c r="I25" s="2">
        <v>0.6777777777777777</v>
      </c>
      <c r="J25" s="4">
        <f t="shared" si="0"/>
        <v>8.9333333333333318</v>
      </c>
    </row>
    <row r="26" spans="1:10" x14ac:dyDescent="0.3">
      <c r="A26" s="1">
        <v>44955</v>
      </c>
      <c r="B26" s="1" t="s">
        <v>32</v>
      </c>
      <c r="C26" s="4">
        <v>13.1</v>
      </c>
      <c r="D26" s="4">
        <v>4.4000000000000004</v>
      </c>
      <c r="E26" s="5">
        <v>-1.5</v>
      </c>
      <c r="F26" s="4">
        <v>79.94</v>
      </c>
      <c r="G26" s="4">
        <f>AVERAGE(28,15,3,6,10,14,40,66,93,95)</f>
        <v>37</v>
      </c>
      <c r="H26" s="2">
        <v>0.30486111111111108</v>
      </c>
      <c r="I26" s="2">
        <v>0.6791666666666667</v>
      </c>
      <c r="J26" s="4">
        <f t="shared" si="0"/>
        <v>8.9833333333333343</v>
      </c>
    </row>
    <row r="27" spans="1:10" x14ac:dyDescent="0.3">
      <c r="A27" s="1">
        <v>44956</v>
      </c>
      <c r="B27" s="1" t="s">
        <v>33</v>
      </c>
      <c r="C27" s="4">
        <v>8.3000000000000007</v>
      </c>
      <c r="D27" s="4">
        <v>1</v>
      </c>
      <c r="E27" s="5">
        <v>-0.8</v>
      </c>
      <c r="F27" s="4">
        <v>30.55</v>
      </c>
      <c r="G27" s="4">
        <f>AVERAGE(93,96,100,100,100,100,100,100,100,100)</f>
        <v>98.9</v>
      </c>
      <c r="H27" s="2">
        <v>0.3034722222222222</v>
      </c>
      <c r="I27" s="2">
        <v>0.68055555555555547</v>
      </c>
      <c r="J27" s="4">
        <f t="shared" si="0"/>
        <v>9.0499999999999989</v>
      </c>
    </row>
    <row r="28" spans="1:10" x14ac:dyDescent="0.3">
      <c r="A28" s="1">
        <v>44957</v>
      </c>
      <c r="B28" s="1" t="s">
        <v>34</v>
      </c>
      <c r="C28" s="4">
        <v>8.9</v>
      </c>
      <c r="D28" s="4">
        <v>3</v>
      </c>
      <c r="E28" s="5">
        <v>1.2</v>
      </c>
      <c r="F28" s="4">
        <v>44.1</v>
      </c>
      <c r="G28" s="4">
        <v>100</v>
      </c>
      <c r="H28" s="2">
        <v>0.30277777777777776</v>
      </c>
      <c r="I28" s="2">
        <v>0.68194444444444446</v>
      </c>
      <c r="J28" s="4">
        <f t="shared" si="0"/>
        <v>9.1000000000000014</v>
      </c>
    </row>
    <row r="29" spans="1:10" x14ac:dyDescent="0.3">
      <c r="A29" s="1">
        <v>44958</v>
      </c>
      <c r="B29" s="1" t="s">
        <v>35</v>
      </c>
      <c r="C29" s="4">
        <v>8.0455878414765483</v>
      </c>
      <c r="D29" s="4">
        <v>3.7</v>
      </c>
      <c r="E29" s="5">
        <v>2</v>
      </c>
      <c r="F29" s="4">
        <v>44.6</v>
      </c>
      <c r="G29" s="4">
        <v>100</v>
      </c>
      <c r="H29" s="2">
        <v>0.30138888888888887</v>
      </c>
      <c r="I29" s="2">
        <v>0.68333333333333324</v>
      </c>
      <c r="J29" s="4">
        <f t="shared" si="0"/>
        <v>9.1666666666666643</v>
      </c>
    </row>
    <row r="30" spans="1:10" x14ac:dyDescent="0.3">
      <c r="A30" s="1">
        <v>44959</v>
      </c>
      <c r="B30" s="1" t="s">
        <v>29</v>
      </c>
      <c r="C30" s="4">
        <v>8.8465778300766349</v>
      </c>
      <c r="D30" s="4">
        <v>2.1</v>
      </c>
      <c r="E30" s="5">
        <v>1.3</v>
      </c>
      <c r="F30" s="4">
        <v>32.65</v>
      </c>
      <c r="G30" s="4">
        <v>100</v>
      </c>
      <c r="H30" s="2">
        <v>0.30069444444444443</v>
      </c>
      <c r="I30" s="2">
        <v>0.68402777777777779</v>
      </c>
      <c r="J30" s="4">
        <f t="shared" si="0"/>
        <v>9.2000000000000011</v>
      </c>
    </row>
    <row r="31" spans="1:10" x14ac:dyDescent="0.3">
      <c r="A31" s="1">
        <v>44960</v>
      </c>
      <c r="B31" s="1" t="s">
        <v>30</v>
      </c>
      <c r="C31" s="4">
        <v>10.467124500793961</v>
      </c>
      <c r="D31" s="4">
        <v>7.2</v>
      </c>
      <c r="E31" s="5">
        <v>-0.8</v>
      </c>
      <c r="F31" s="4">
        <v>77.55</v>
      </c>
      <c r="G31" s="4">
        <f>AVERAGE(99,98,98,99,99,100,100,100,100,100)</f>
        <v>99.3</v>
      </c>
      <c r="H31" s="2">
        <v>0.29930555555555555</v>
      </c>
      <c r="I31" s="2">
        <v>0.68541666666666667</v>
      </c>
      <c r="J31" s="4">
        <f t="shared" si="0"/>
        <v>9.2666666666666675</v>
      </c>
    </row>
    <row r="32" spans="1:10" x14ac:dyDescent="0.3">
      <c r="A32" s="1">
        <v>44961</v>
      </c>
      <c r="B32" s="1" t="s">
        <v>31</v>
      </c>
      <c r="C32" s="4">
        <v>14.541256937583157</v>
      </c>
      <c r="D32" s="4">
        <v>0.8</v>
      </c>
      <c r="E32" s="5">
        <v>-3.3</v>
      </c>
      <c r="F32" s="4">
        <v>19.95</v>
      </c>
      <c r="G32" s="4">
        <f>AVERAGE(61,80,100,81,62,43,43,44,44,36)</f>
        <v>59.4</v>
      </c>
      <c r="H32" s="2">
        <v>0.2986111111111111</v>
      </c>
      <c r="I32" s="2">
        <v>0.68680555555555556</v>
      </c>
      <c r="J32" s="4">
        <f t="shared" si="0"/>
        <v>9.3166666666666664</v>
      </c>
    </row>
    <row r="33" spans="1:10" x14ac:dyDescent="0.3">
      <c r="A33" s="1">
        <v>44962</v>
      </c>
      <c r="B33" s="1" t="s">
        <v>32</v>
      </c>
      <c r="C33" s="4">
        <v>14.186264562514122</v>
      </c>
      <c r="D33" s="4">
        <v>4</v>
      </c>
      <c r="E33" s="5">
        <v>-4</v>
      </c>
      <c r="F33" s="4">
        <v>78.349999999999994</v>
      </c>
      <c r="G33" s="4">
        <f>AVERAGE(91,96,100,100,100,100,92,84,76,76)</f>
        <v>91.5</v>
      </c>
      <c r="H33" s="2">
        <v>0.29722222222222222</v>
      </c>
      <c r="I33" s="2">
        <v>0.68819444444444444</v>
      </c>
      <c r="J33" s="4">
        <f t="shared" si="0"/>
        <v>9.3833333333333329</v>
      </c>
    </row>
    <row r="34" spans="1:10" x14ac:dyDescent="0.3">
      <c r="A34" s="1">
        <v>44963</v>
      </c>
      <c r="B34" s="1" t="s">
        <v>33</v>
      </c>
      <c r="C34" s="4">
        <v>8.9455155723271709</v>
      </c>
      <c r="D34" s="4">
        <v>6.6</v>
      </c>
      <c r="E34" s="5">
        <v>-5.9</v>
      </c>
      <c r="F34" s="4">
        <v>180.6</v>
      </c>
      <c r="G34" s="4">
        <f>AVERAGE(64,67,70,80,90,100,100,100,100,82)</f>
        <v>85.3</v>
      </c>
      <c r="H34" s="2">
        <v>0.29583333333333334</v>
      </c>
      <c r="I34" s="2">
        <v>0.68958333333333333</v>
      </c>
      <c r="J34" s="4">
        <f t="shared" si="0"/>
        <v>9.4499999999999993</v>
      </c>
    </row>
    <row r="35" spans="1:10" x14ac:dyDescent="0.3">
      <c r="A35" s="1">
        <v>44964</v>
      </c>
      <c r="B35" s="1" t="s">
        <v>34</v>
      </c>
      <c r="C35" s="4">
        <v>9.3500844712532221</v>
      </c>
      <c r="D35" s="4">
        <v>1.2</v>
      </c>
      <c r="E35" s="5">
        <v>-2</v>
      </c>
      <c r="F35" s="4">
        <v>35.35</v>
      </c>
      <c r="G35" s="4">
        <f>AVERAGE(98,99,100,100,100,100,100,100,100,80)</f>
        <v>97.7</v>
      </c>
      <c r="H35" s="2">
        <v>0.29444444444444445</v>
      </c>
      <c r="I35" s="2">
        <v>0.69097222222222221</v>
      </c>
      <c r="J35" s="4">
        <f t="shared" si="0"/>
        <v>9.5166666666666657</v>
      </c>
    </row>
    <row r="36" spans="1:10" x14ac:dyDescent="0.3">
      <c r="A36" s="1">
        <v>44965</v>
      </c>
      <c r="B36" s="1" t="s">
        <v>35</v>
      </c>
      <c r="C36" s="4">
        <v>8.1507482940525158</v>
      </c>
      <c r="D36" s="4">
        <v>16.8</v>
      </c>
      <c r="E36" s="5">
        <v>-4.0999999999999996</v>
      </c>
      <c r="F36" s="4">
        <v>136.19999999999999</v>
      </c>
      <c r="G36" s="4">
        <v>2.2999999999999998</v>
      </c>
      <c r="H36" s="2">
        <v>0.29375000000000001</v>
      </c>
      <c r="I36" s="2">
        <v>0.69236111111111109</v>
      </c>
      <c r="J36" s="4">
        <f t="shared" si="0"/>
        <v>9.5666666666666664</v>
      </c>
    </row>
    <row r="37" spans="1:10" x14ac:dyDescent="0.3">
      <c r="A37" s="1">
        <v>44966</v>
      </c>
      <c r="B37" s="1" t="s">
        <v>29</v>
      </c>
      <c r="C37" s="4">
        <v>8.9517382826526024</v>
      </c>
      <c r="D37" s="4">
        <v>16.2</v>
      </c>
      <c r="E37" s="5">
        <v>-4.3</v>
      </c>
      <c r="F37" s="4">
        <v>194.75</v>
      </c>
      <c r="G37" s="4">
        <f>AVERAGE(8,9,10,13,15,17,20,22,25,32)</f>
        <v>17.100000000000001</v>
      </c>
      <c r="H37" s="2">
        <v>0.29236111111111113</v>
      </c>
      <c r="I37" s="2">
        <v>0.69374999999999998</v>
      </c>
      <c r="J37" s="4">
        <f t="shared" si="0"/>
        <v>9.6333333333333329</v>
      </c>
    </row>
    <row r="38" spans="1:10" x14ac:dyDescent="0.3">
      <c r="A38" s="1">
        <v>44967</v>
      </c>
      <c r="B38" s="1" t="s">
        <v>30</v>
      </c>
      <c r="C38" s="4">
        <v>10.572284953369929</v>
      </c>
      <c r="D38" s="4">
        <v>5</v>
      </c>
      <c r="E38" s="5">
        <v>-0.4</v>
      </c>
      <c r="F38" s="4">
        <v>113.29</v>
      </c>
      <c r="G38" s="4">
        <f>AVERAGE(25,34,44,38,32,27,51,76,100,100)</f>
        <v>52.7</v>
      </c>
      <c r="H38" s="2">
        <v>0.29097222222222224</v>
      </c>
      <c r="I38" s="2">
        <v>0.69444444444444453</v>
      </c>
      <c r="J38" s="4">
        <f t="shared" si="0"/>
        <v>9.6833333333333353</v>
      </c>
    </row>
    <row r="39" spans="1:10" x14ac:dyDescent="0.3">
      <c r="A39" s="1">
        <v>44968</v>
      </c>
      <c r="B39" s="1" t="s">
        <v>31</v>
      </c>
      <c r="C39" s="4">
        <v>14.646417390159124</v>
      </c>
      <c r="D39" s="4">
        <v>4.4000000000000004</v>
      </c>
      <c r="E39" s="5">
        <v>1.4</v>
      </c>
      <c r="F39" s="4">
        <v>62.05</v>
      </c>
      <c r="G39" s="4">
        <v>100</v>
      </c>
      <c r="H39" s="2">
        <v>0.28958333333333336</v>
      </c>
      <c r="I39" s="2">
        <v>0.6958333333333333</v>
      </c>
      <c r="J39" s="4">
        <f t="shared" si="0"/>
        <v>9.7499999999999982</v>
      </c>
    </row>
    <row r="40" spans="1:10" x14ac:dyDescent="0.3">
      <c r="A40" s="1">
        <v>44969</v>
      </c>
      <c r="B40" s="1" t="s">
        <v>32</v>
      </c>
      <c r="C40" s="4">
        <v>14.291425015090089</v>
      </c>
      <c r="D40" s="4">
        <v>17.5</v>
      </c>
      <c r="E40" s="5">
        <v>0.1</v>
      </c>
      <c r="F40" s="4">
        <v>135.33000000000001</v>
      </c>
      <c r="G40" s="4">
        <f>AVERAGE(56,54,51,36,20,5,6,7,8,6)</f>
        <v>24.9</v>
      </c>
      <c r="H40" s="2">
        <v>0.28819444444444448</v>
      </c>
      <c r="I40" s="2">
        <v>0.6972222222222223</v>
      </c>
      <c r="J40" s="4">
        <f t="shared" si="0"/>
        <v>9.8166666666666682</v>
      </c>
    </row>
    <row r="41" spans="1:10" x14ac:dyDescent="0.3">
      <c r="A41" s="1">
        <v>44970</v>
      </c>
      <c r="B41" s="1" t="s">
        <v>33</v>
      </c>
      <c r="C41" s="4">
        <v>9.0506760249031402</v>
      </c>
      <c r="D41" s="4">
        <v>4.2</v>
      </c>
      <c r="E41" s="5">
        <v>3.5</v>
      </c>
      <c r="F41" s="4">
        <v>46.67</v>
      </c>
      <c r="G41" s="4">
        <f>AVERAGE(95,98,100,100,100,100,100,100,100,98)</f>
        <v>99.1</v>
      </c>
      <c r="H41" s="2">
        <v>0.28680555555555554</v>
      </c>
      <c r="I41" s="2">
        <v>0.69861111111111107</v>
      </c>
      <c r="J41" s="4">
        <f t="shared" si="0"/>
        <v>9.8833333333333329</v>
      </c>
    </row>
    <row r="42" spans="1:10" x14ac:dyDescent="0.3">
      <c r="A42" s="1">
        <v>44971</v>
      </c>
      <c r="B42" s="1" t="s">
        <v>34</v>
      </c>
      <c r="C42" s="4">
        <v>9.4552449238291896</v>
      </c>
      <c r="D42" s="4">
        <v>3.6</v>
      </c>
      <c r="E42" s="5">
        <v>2.9</v>
      </c>
      <c r="F42" s="4">
        <v>49.38</v>
      </c>
      <c r="G42" s="4">
        <f>AVERAGE(78,78,77,72,66,61,57,53,49,45)</f>
        <v>63.6</v>
      </c>
      <c r="H42" s="2">
        <v>0.28541666666666665</v>
      </c>
      <c r="I42" s="2">
        <v>0.70000000000000007</v>
      </c>
      <c r="J42" s="4">
        <f t="shared" si="0"/>
        <v>9.9500000000000028</v>
      </c>
    </row>
    <row r="43" spans="1:10" x14ac:dyDescent="0.3">
      <c r="A43" s="1">
        <v>44972</v>
      </c>
      <c r="B43" s="1" t="s">
        <v>35</v>
      </c>
      <c r="C43" s="4">
        <v>8.2559087466284833</v>
      </c>
      <c r="D43" s="4">
        <v>6.1</v>
      </c>
      <c r="E43" s="5">
        <v>1.9</v>
      </c>
      <c r="F43" s="4">
        <v>183.41</v>
      </c>
      <c r="G43" s="4">
        <f>AVERAGE(80,76,73,67,62,56,46,36,26,18)</f>
        <v>54</v>
      </c>
      <c r="H43" s="2">
        <v>0.28402777777777777</v>
      </c>
      <c r="I43" s="2">
        <v>0.70138888888888884</v>
      </c>
      <c r="J43" s="4">
        <f t="shared" si="0"/>
        <v>10.016666666666666</v>
      </c>
    </row>
    <row r="44" spans="1:10" x14ac:dyDescent="0.3">
      <c r="A44" s="1">
        <v>44973</v>
      </c>
      <c r="B44" s="1" t="s">
        <v>29</v>
      </c>
      <c r="C44" s="4">
        <v>9.0568987352285681</v>
      </c>
      <c r="D44" s="4">
        <v>14.7</v>
      </c>
      <c r="E44" s="5">
        <v>3.6</v>
      </c>
      <c r="F44" s="4">
        <v>185.95</v>
      </c>
      <c r="G44" s="4">
        <f>AVERAGE(10,9,8,8,8,8,10,13,15,12)</f>
        <v>10.1</v>
      </c>
      <c r="H44" s="2">
        <v>0.28263888888888888</v>
      </c>
      <c r="I44" s="2">
        <v>0.70277777777777783</v>
      </c>
      <c r="J44" s="4">
        <f t="shared" si="0"/>
        <v>10.083333333333336</v>
      </c>
    </row>
    <row r="45" spans="1:10" x14ac:dyDescent="0.3">
      <c r="A45" s="1">
        <v>44974</v>
      </c>
      <c r="B45" s="1" t="s">
        <v>30</v>
      </c>
      <c r="C45" s="4">
        <v>10.677445405945896</v>
      </c>
      <c r="D45" s="4">
        <v>4.5</v>
      </c>
      <c r="E45" s="5">
        <v>5</v>
      </c>
      <c r="F45" s="4">
        <v>49.67</v>
      </c>
      <c r="G45" s="4">
        <v>100</v>
      </c>
      <c r="H45" s="2">
        <v>0.28125</v>
      </c>
      <c r="I45" s="2">
        <v>0.70347222222222217</v>
      </c>
      <c r="J45" s="4">
        <f t="shared" si="0"/>
        <v>10.133333333333333</v>
      </c>
    </row>
    <row r="46" spans="1:10" x14ac:dyDescent="0.3">
      <c r="A46" s="1">
        <v>44975</v>
      </c>
      <c r="B46" s="1" t="s">
        <v>31</v>
      </c>
      <c r="C46" s="4">
        <v>14.751577842735092</v>
      </c>
      <c r="D46" s="4">
        <v>10.6</v>
      </c>
      <c r="E46" s="5">
        <v>4.7</v>
      </c>
      <c r="F46" s="4">
        <v>51.67</v>
      </c>
      <c r="G46" s="4">
        <f>AVERAGE(100,100,100,100,100,100,88,77,65,51)</f>
        <v>88.1</v>
      </c>
      <c r="H46" s="2">
        <v>0.27986111111111101</v>
      </c>
      <c r="I46" s="2">
        <v>0.70486111111111116</v>
      </c>
      <c r="J46" s="4">
        <f t="shared" si="0"/>
        <v>10.200000000000003</v>
      </c>
    </row>
    <row r="47" spans="1:10" x14ac:dyDescent="0.3">
      <c r="A47" s="1">
        <v>44976</v>
      </c>
      <c r="B47" s="1" t="s">
        <v>32</v>
      </c>
      <c r="C47" s="4">
        <v>14.396585467666057</v>
      </c>
      <c r="D47" s="4">
        <v>6.4</v>
      </c>
      <c r="E47" s="5">
        <v>2.4</v>
      </c>
      <c r="F47" s="4">
        <v>38.380000000000003</v>
      </c>
      <c r="G47" s="4">
        <f>AVERAGE(75,87,100,88,76,64,76,88,100,79)</f>
        <v>83.3</v>
      </c>
      <c r="H47" s="2">
        <v>0.27847222222222201</v>
      </c>
      <c r="I47" s="2">
        <v>0.70624999999999993</v>
      </c>
      <c r="J47" s="4">
        <f t="shared" si="0"/>
        <v>10.266666666666669</v>
      </c>
    </row>
    <row r="48" spans="1:10" x14ac:dyDescent="0.3">
      <c r="A48" s="1">
        <v>44977</v>
      </c>
      <c r="B48" s="1" t="s">
        <v>33</v>
      </c>
      <c r="C48" s="4">
        <v>9.1558364774791059</v>
      </c>
      <c r="D48" s="4">
        <v>5.9</v>
      </c>
      <c r="E48" s="5">
        <v>4.2</v>
      </c>
      <c r="F48" s="4">
        <v>93.59</v>
      </c>
      <c r="G48" s="4">
        <f>AVERAGE(80,86,91,94,97,100,100,100,100,100,100)</f>
        <v>95.272727272727266</v>
      </c>
      <c r="H48" s="2">
        <v>0.27708333333333302</v>
      </c>
      <c r="I48" s="2">
        <v>0.70763888888888904</v>
      </c>
      <c r="J48" s="4">
        <f t="shared" si="0"/>
        <v>10.333333333333345</v>
      </c>
    </row>
    <row r="49" spans="1:10" x14ac:dyDescent="0.3">
      <c r="A49" s="1">
        <v>44978</v>
      </c>
      <c r="B49" s="1" t="s">
        <v>34</v>
      </c>
      <c r="C49" s="4">
        <v>9.5604053764051571</v>
      </c>
      <c r="D49" s="4">
        <v>8.5</v>
      </c>
      <c r="E49" s="5">
        <v>6.1</v>
      </c>
      <c r="F49" s="4">
        <v>86.36</v>
      </c>
      <c r="G49" s="4">
        <f>AVERAGE(100,100,100,84,69,53,59,64,69,80,90)</f>
        <v>78.909090909090907</v>
      </c>
      <c r="H49" s="2">
        <v>0.27569444444444402</v>
      </c>
      <c r="I49" s="2">
        <v>0.70902777777777704</v>
      </c>
      <c r="J49" s="4">
        <f t="shared" si="0"/>
        <v>10.399999999999991</v>
      </c>
    </row>
    <row r="50" spans="1:10" x14ac:dyDescent="0.3">
      <c r="A50" s="1">
        <v>44979</v>
      </c>
      <c r="B50" s="1" t="s">
        <v>35</v>
      </c>
      <c r="C50" s="4">
        <v>8.86</v>
      </c>
      <c r="D50" s="4">
        <v>5.2</v>
      </c>
      <c r="E50" s="5">
        <v>0.7</v>
      </c>
      <c r="F50" s="4">
        <v>73.95</v>
      </c>
      <c r="G50" s="4">
        <f>AVERAGE(97,94,91,87,83,79,82,85,88,92,96)</f>
        <v>88.545454545454547</v>
      </c>
      <c r="H50" s="2">
        <v>0.27430555555555602</v>
      </c>
      <c r="I50" s="2">
        <v>0.71041666666666603</v>
      </c>
      <c r="J50" s="4">
        <f t="shared" si="0"/>
        <v>10.46666666666664</v>
      </c>
    </row>
    <row r="51" spans="1:10" x14ac:dyDescent="0.3">
      <c r="A51" s="1">
        <v>44980</v>
      </c>
      <c r="B51" s="1" t="s">
        <v>29</v>
      </c>
      <c r="C51" s="4">
        <v>9.1620591878045357</v>
      </c>
      <c r="D51" s="4">
        <v>18.399999999999999</v>
      </c>
      <c r="E51" s="5">
        <v>2.1</v>
      </c>
      <c r="F51" s="4">
        <v>129.68</v>
      </c>
      <c r="G51" s="4">
        <f>AVERAGE(14,15,16,26,37,47,65,82,100,100,100)</f>
        <v>54.727272727272727</v>
      </c>
      <c r="H51" s="2">
        <v>0.27291666666666697</v>
      </c>
      <c r="I51" s="2">
        <v>0.71180555555555503</v>
      </c>
      <c r="J51" s="4">
        <f t="shared" si="0"/>
        <v>10.533333333333314</v>
      </c>
    </row>
    <row r="52" spans="1:10" x14ac:dyDescent="0.3">
      <c r="A52" s="1">
        <v>44981</v>
      </c>
      <c r="B52" s="1" t="s">
        <v>30</v>
      </c>
      <c r="C52" s="4">
        <v>10.782605858521864</v>
      </c>
      <c r="D52" s="4">
        <v>2.1</v>
      </c>
      <c r="E52" s="5">
        <v>5.5</v>
      </c>
      <c r="F52" s="4">
        <v>44.59</v>
      </c>
      <c r="G52" s="4">
        <v>100</v>
      </c>
      <c r="H52" s="2">
        <v>0.27152777777777798</v>
      </c>
      <c r="I52" s="2">
        <v>0.71319444444444402</v>
      </c>
      <c r="J52" s="4">
        <f t="shared" si="0"/>
        <v>10.599999999999985</v>
      </c>
    </row>
    <row r="53" spans="1:10" x14ac:dyDescent="0.3">
      <c r="A53" s="1">
        <v>44982</v>
      </c>
      <c r="B53" s="1" t="s">
        <v>31</v>
      </c>
      <c r="C53" s="4">
        <v>14.856738295311059</v>
      </c>
      <c r="D53" s="4">
        <v>8.1999999999999993</v>
      </c>
      <c r="E53" s="5">
        <v>2.5</v>
      </c>
      <c r="F53" s="4">
        <v>66.14</v>
      </c>
      <c r="G53" s="4">
        <f>AVERAGE(100,100,100,100,100,100,95,90,85,90,95)</f>
        <v>95.909090909090907</v>
      </c>
      <c r="H53" s="2">
        <v>0.27013888888888898</v>
      </c>
      <c r="I53" s="2">
        <v>0.71458333333333302</v>
      </c>
      <c r="J53" s="4">
        <f t="shared" si="0"/>
        <v>10.666666666666657</v>
      </c>
    </row>
    <row r="54" spans="1:10" x14ac:dyDescent="0.3">
      <c r="A54" s="1">
        <v>44983</v>
      </c>
      <c r="B54" s="1" t="s">
        <v>32</v>
      </c>
      <c r="C54" s="4">
        <v>14.501745920242024</v>
      </c>
      <c r="D54" s="4">
        <v>1.9</v>
      </c>
      <c r="E54" s="5">
        <v>-1.2</v>
      </c>
      <c r="F54" s="4">
        <v>84.73</v>
      </c>
      <c r="G54" s="4">
        <v>100</v>
      </c>
      <c r="H54" s="2">
        <v>0.26874999999999999</v>
      </c>
      <c r="I54" s="2">
        <v>0.71527777777777779</v>
      </c>
      <c r="J54" s="4">
        <f t="shared" si="0"/>
        <v>10.716666666666667</v>
      </c>
    </row>
    <row r="55" spans="1:10" x14ac:dyDescent="0.3">
      <c r="A55" s="1">
        <v>44984</v>
      </c>
      <c r="B55" s="1" t="s">
        <v>33</v>
      </c>
      <c r="C55" s="4">
        <v>9.2609969300550752</v>
      </c>
      <c r="D55" s="4">
        <v>7.3</v>
      </c>
      <c r="E55" s="5">
        <v>-1</v>
      </c>
      <c r="F55" s="4">
        <v>77.819999999999993</v>
      </c>
      <c r="G55" s="4">
        <f>AVERAGE(22,22,23,27,31,36,32,28,24,21,18)</f>
        <v>25.818181818181817</v>
      </c>
      <c r="H55" s="2">
        <v>0.26736111111111099</v>
      </c>
      <c r="I55" s="2">
        <v>0.71666666666666667</v>
      </c>
      <c r="J55" s="4">
        <f t="shared" si="0"/>
        <v>10.783333333333337</v>
      </c>
    </row>
    <row r="56" spans="1:10" x14ac:dyDescent="0.3">
      <c r="A56" s="1">
        <v>44985</v>
      </c>
      <c r="B56" s="1" t="s">
        <v>34</v>
      </c>
      <c r="C56" s="4">
        <v>9.6655658289811246</v>
      </c>
      <c r="D56" s="4">
        <v>22.2</v>
      </c>
      <c r="E56" s="5">
        <v>-1.5</v>
      </c>
      <c r="F56" s="4">
        <v>214.04</v>
      </c>
      <c r="G56" s="4">
        <f>AVERAGE(3,2,2,1,1,0,0,0,0,0,0)</f>
        <v>0.81818181818181823</v>
      </c>
      <c r="H56" s="2">
        <v>0.26527777777777778</v>
      </c>
      <c r="I56" s="2">
        <v>0.71805555555555556</v>
      </c>
      <c r="J56" s="4">
        <f t="shared" si="0"/>
        <v>10.866666666666667</v>
      </c>
    </row>
    <row r="57" spans="1:10" x14ac:dyDescent="0.3">
      <c r="A57" s="1">
        <v>44986</v>
      </c>
      <c r="B57" s="1" t="s">
        <v>35</v>
      </c>
      <c r="C57" s="4">
        <v>6.514120198462102</v>
      </c>
      <c r="D57" s="4">
        <v>23.3</v>
      </c>
      <c r="E57" s="5">
        <v>1.1000000000000001</v>
      </c>
      <c r="F57" s="4">
        <v>251</v>
      </c>
      <c r="G57" s="4">
        <f>AVERAGE(33,24,15,7,12,17,23,43,64,85,90,95)</f>
        <v>42.333333333333336</v>
      </c>
      <c r="H57" s="2">
        <v>0.2638888888888889</v>
      </c>
      <c r="I57" s="2">
        <v>0.71944444444444444</v>
      </c>
      <c r="J57" s="4">
        <f t="shared" si="0"/>
        <v>10.933333333333334</v>
      </c>
    </row>
    <row r="58" spans="1:10" x14ac:dyDescent="0.3">
      <c r="A58" s="1">
        <v>44987</v>
      </c>
      <c r="B58" s="1" t="s">
        <v>29</v>
      </c>
      <c r="C58" s="4">
        <v>7.4627623500353266</v>
      </c>
      <c r="D58" s="4">
        <v>4.5</v>
      </c>
      <c r="E58" s="5">
        <v>0.5</v>
      </c>
      <c r="F58" s="4">
        <v>255</v>
      </c>
      <c r="G58" s="4">
        <f>AVERAGE(58,59,61,62,75,87,100,94,88,82,80,79)</f>
        <v>77.083333333333329</v>
      </c>
      <c r="H58" s="2">
        <v>0.26250000000000001</v>
      </c>
      <c r="I58" s="2">
        <v>0.72013888888888899</v>
      </c>
      <c r="J58" s="4">
        <f t="shared" si="0"/>
        <v>10.983333333333336</v>
      </c>
    </row>
    <row r="59" spans="1:10" x14ac:dyDescent="0.3">
      <c r="A59" s="1">
        <v>44988</v>
      </c>
      <c r="B59" s="1" t="s">
        <v>30</v>
      </c>
      <c r="C59" s="4">
        <v>8.6211640683668325</v>
      </c>
      <c r="D59" s="4">
        <v>9.6999999999999993</v>
      </c>
      <c r="E59" s="5">
        <v>0.8</v>
      </c>
      <c r="F59" s="4">
        <v>42.87</v>
      </c>
      <c r="G59" s="4">
        <f>AVERAGE(11,12,14,15,17,18,20,15,10,5,7,10)</f>
        <v>12.833333333333334</v>
      </c>
      <c r="H59" s="2">
        <v>0.26111111111111113</v>
      </c>
      <c r="I59" s="2">
        <v>0.72152777777777777</v>
      </c>
      <c r="J59" s="4">
        <f t="shared" si="0"/>
        <v>11.049999999999999</v>
      </c>
    </row>
    <row r="60" spans="1:10" x14ac:dyDescent="0.3">
      <c r="A60" s="1">
        <v>44989</v>
      </c>
      <c r="B60" s="1" t="s">
        <v>31</v>
      </c>
      <c r="C60" s="4">
        <v>13.104359003946335</v>
      </c>
      <c r="D60" s="4">
        <v>1.7</v>
      </c>
      <c r="E60" s="5">
        <v>0</v>
      </c>
      <c r="F60" s="4">
        <v>29.87</v>
      </c>
      <c r="G60" s="4">
        <f>AVERAGE(4,36,68,100,100,100,100,100,100,100,78,56)</f>
        <v>78.5</v>
      </c>
      <c r="H60" s="2">
        <v>0.2590277777777778</v>
      </c>
      <c r="I60" s="2">
        <v>0.72291666666666676</v>
      </c>
      <c r="J60" s="4">
        <f t="shared" si="0"/>
        <v>11.133333333333335</v>
      </c>
    </row>
    <row r="61" spans="1:10" x14ac:dyDescent="0.3">
      <c r="A61" s="1">
        <v>44990</v>
      </c>
      <c r="B61" s="1" t="s">
        <v>32</v>
      </c>
      <c r="C61" s="4">
        <v>12.869829425182488</v>
      </c>
      <c r="D61" s="4">
        <v>10.9</v>
      </c>
      <c r="E61" s="5">
        <v>-2.1</v>
      </c>
      <c r="F61" s="4">
        <v>69.709999999999994</v>
      </c>
      <c r="G61" s="4">
        <f>AVERAGE(2,8,13,19,16,13,10,40,70,100,100,100)</f>
        <v>40.916666666666664</v>
      </c>
      <c r="H61" s="2">
        <v>0.25763888888888892</v>
      </c>
      <c r="I61" s="2">
        <v>0.72430555555555554</v>
      </c>
      <c r="J61" s="4">
        <f t="shared" si="0"/>
        <v>11.2</v>
      </c>
    </row>
    <row r="62" spans="1:10" x14ac:dyDescent="0.3">
      <c r="A62" s="1">
        <v>44991</v>
      </c>
      <c r="B62" s="1" t="s">
        <v>33</v>
      </c>
      <c r="C62" s="4">
        <v>7.5346657985006544</v>
      </c>
      <c r="D62" s="4">
        <v>5.2</v>
      </c>
      <c r="E62" s="5">
        <v>-0.5</v>
      </c>
      <c r="F62" s="4">
        <v>147.29</v>
      </c>
      <c r="G62" s="4">
        <f>AVERAGE(50,35,21,6,8,9,11,34,56,79,68,56)</f>
        <v>36.083333333333336</v>
      </c>
      <c r="H62" s="2">
        <v>0.25625000000000003</v>
      </c>
      <c r="I62" s="2">
        <v>0.72569444444444453</v>
      </c>
      <c r="J62" s="4">
        <f t="shared" si="0"/>
        <v>11.266666666666667</v>
      </c>
    </row>
    <row r="63" spans="1:10" x14ac:dyDescent="0.3">
      <c r="A63" s="1">
        <v>44992</v>
      </c>
      <c r="B63" s="1" t="s">
        <v>34</v>
      </c>
      <c r="C63" s="4">
        <v>7.6413968803390162</v>
      </c>
      <c r="D63" s="4">
        <v>9.3000000000000007</v>
      </c>
      <c r="E63" s="5">
        <v>2.9</v>
      </c>
      <c r="F63" s="4">
        <v>140.12</v>
      </c>
      <c r="G63" s="4">
        <f>AVERAGE(97,98,99,100,100,100,100,98,96,94,81,68)</f>
        <v>94.25</v>
      </c>
      <c r="H63" s="2">
        <v>0.25486111111111109</v>
      </c>
      <c r="I63" s="2">
        <v>0.72638888888888886</v>
      </c>
      <c r="J63" s="4">
        <f t="shared" si="0"/>
        <v>11.316666666666666</v>
      </c>
    </row>
    <row r="64" spans="1:10" x14ac:dyDescent="0.3">
      <c r="A64" s="1">
        <v>44993</v>
      </c>
      <c r="B64" s="1" t="s">
        <v>35</v>
      </c>
      <c r="C64" s="4">
        <v>6.6376145502464166</v>
      </c>
      <c r="D64" s="4">
        <v>11.8</v>
      </c>
      <c r="E64" s="5">
        <v>2</v>
      </c>
      <c r="F64" s="4">
        <v>153.66999999999999</v>
      </c>
      <c r="G64" s="4">
        <f>AVERAGE(100,100,55,89,100,100,87,96,83,100,100)</f>
        <v>91.818181818181813</v>
      </c>
      <c r="H64" s="2">
        <v>0.25277777777777777</v>
      </c>
      <c r="I64" s="2">
        <v>0.72777777777777775</v>
      </c>
      <c r="J64" s="4">
        <f t="shared" si="0"/>
        <v>11.399999999999999</v>
      </c>
    </row>
    <row r="65" spans="1:10" x14ac:dyDescent="0.3">
      <c r="A65" s="1">
        <v>44994</v>
      </c>
      <c r="B65" s="1" t="s">
        <v>29</v>
      </c>
      <c r="C65" s="4">
        <v>7.586256701819643</v>
      </c>
      <c r="D65" s="4">
        <v>2</v>
      </c>
      <c r="E65" s="5">
        <v>-0.4</v>
      </c>
      <c r="F65" s="4">
        <v>58.67</v>
      </c>
      <c r="G65" s="4">
        <v>100</v>
      </c>
      <c r="H65" s="2">
        <v>0.25138888888888888</v>
      </c>
      <c r="I65" s="2">
        <v>0.72916666666666663</v>
      </c>
      <c r="J65" s="4">
        <f t="shared" si="0"/>
        <v>11.466666666666665</v>
      </c>
    </row>
    <row r="66" spans="1:10" x14ac:dyDescent="0.3">
      <c r="A66" s="1">
        <v>44995</v>
      </c>
      <c r="B66" s="1" t="s">
        <v>30</v>
      </c>
      <c r="C66" s="4">
        <v>8.744658420151147</v>
      </c>
      <c r="D66" s="4">
        <v>12.5</v>
      </c>
      <c r="E66" s="5">
        <v>9.3000000000000007</v>
      </c>
      <c r="F66" s="4">
        <v>138.83000000000001</v>
      </c>
      <c r="G66" s="4">
        <f>AVERAGE(69,55,34,23,100,48,23,26,25,44,32,22)</f>
        <v>41.75</v>
      </c>
      <c r="H66" s="2">
        <v>0.25</v>
      </c>
      <c r="I66" s="2">
        <v>0.73055555555555562</v>
      </c>
      <c r="J66" s="4">
        <f t="shared" si="0"/>
        <v>11.533333333333335</v>
      </c>
    </row>
    <row r="67" spans="1:10" x14ac:dyDescent="0.3">
      <c r="A67" s="1">
        <v>44996</v>
      </c>
      <c r="B67" s="1" t="s">
        <v>31</v>
      </c>
      <c r="C67" s="4">
        <v>13.227853355730652</v>
      </c>
      <c r="D67" s="4">
        <v>2</v>
      </c>
      <c r="E67" s="5">
        <v>1.9</v>
      </c>
      <c r="F67" s="4">
        <v>35.5</v>
      </c>
      <c r="G67" s="4">
        <v>100</v>
      </c>
      <c r="H67" s="2">
        <v>0.24861111111111112</v>
      </c>
      <c r="I67" s="2">
        <v>0.7319444444444444</v>
      </c>
      <c r="J67" s="4">
        <f t="shared" ref="J67:J130" si="1">(I67-H67)*24</f>
        <v>11.599999999999998</v>
      </c>
    </row>
    <row r="68" spans="1:10" x14ac:dyDescent="0.3">
      <c r="A68" s="1">
        <v>44997</v>
      </c>
      <c r="B68" s="1" t="s">
        <v>32</v>
      </c>
      <c r="C68" s="4">
        <v>12.993323776966802</v>
      </c>
      <c r="D68" s="4">
        <v>11.5</v>
      </c>
      <c r="E68" s="5">
        <v>0.8</v>
      </c>
      <c r="F68" s="4">
        <v>225.83</v>
      </c>
      <c r="G68" s="4">
        <f>AVERAGE(100,65,33,25,100,86,83,97,100,97,100,78)</f>
        <v>80.333333333333329</v>
      </c>
      <c r="H68" s="2">
        <v>0.24652777777777779</v>
      </c>
      <c r="I68" s="2">
        <v>0.73263888888888884</v>
      </c>
      <c r="J68" s="4">
        <f t="shared" si="1"/>
        <v>11.666666666666664</v>
      </c>
    </row>
    <row r="69" spans="1:10" x14ac:dyDescent="0.3">
      <c r="A69" s="1">
        <v>44998</v>
      </c>
      <c r="B69" s="1" t="s">
        <v>33</v>
      </c>
      <c r="C69" s="4">
        <v>7.6581601502849708</v>
      </c>
      <c r="D69" s="4">
        <v>12.4</v>
      </c>
      <c r="E69" s="5">
        <v>7.1</v>
      </c>
      <c r="F69" s="4">
        <v>174.46</v>
      </c>
      <c r="G69" s="4">
        <f>AVERAGE(100,100,100,100,88,54,91,77,95,62,100,100,100)</f>
        <v>89.769230769230774</v>
      </c>
      <c r="H69" s="2">
        <v>0.24513888888888888</v>
      </c>
      <c r="I69" s="2">
        <v>0.73402777777777783</v>
      </c>
      <c r="J69" s="4">
        <f t="shared" si="1"/>
        <v>11.733333333333334</v>
      </c>
    </row>
    <row r="70" spans="1:10" x14ac:dyDescent="0.3">
      <c r="A70" s="1">
        <v>44999</v>
      </c>
      <c r="B70" s="1" t="s">
        <v>34</v>
      </c>
      <c r="C70" s="4">
        <v>7.7648912321233325</v>
      </c>
      <c r="D70" s="4">
        <v>17.100000000000001</v>
      </c>
      <c r="E70" s="5">
        <v>11.1</v>
      </c>
      <c r="F70" s="4">
        <v>119.38</v>
      </c>
      <c r="G70" s="4">
        <f>AVERAGE(100,8,8,8,5,17,70,86,57,64,57,35,16)</f>
        <v>40.846153846153847</v>
      </c>
      <c r="H70" s="2">
        <v>0.24374999999999999</v>
      </c>
      <c r="I70" s="2">
        <v>0.73541666666666661</v>
      </c>
      <c r="J70" s="4">
        <f t="shared" si="1"/>
        <v>11.799999999999997</v>
      </c>
    </row>
    <row r="71" spans="1:10" x14ac:dyDescent="0.3">
      <c r="A71" s="1">
        <v>45000</v>
      </c>
      <c r="B71" s="1" t="s">
        <v>35</v>
      </c>
      <c r="C71" s="4">
        <v>6.7611089020307311</v>
      </c>
      <c r="D71" s="4">
        <v>6</v>
      </c>
      <c r="E71" s="5">
        <v>2.9</v>
      </c>
      <c r="F71" s="4">
        <v>83.38</v>
      </c>
      <c r="G71" s="4">
        <v>100</v>
      </c>
      <c r="H71" s="2">
        <v>0.24166666666666667</v>
      </c>
      <c r="I71" s="2">
        <v>0.7368055555555556</v>
      </c>
      <c r="J71" s="4">
        <f t="shared" si="1"/>
        <v>11.883333333333333</v>
      </c>
    </row>
    <row r="72" spans="1:10" x14ac:dyDescent="0.3">
      <c r="A72" s="1">
        <v>45001</v>
      </c>
      <c r="B72" s="1" t="s">
        <v>29</v>
      </c>
      <c r="C72" s="4">
        <v>7.7097510536039557</v>
      </c>
      <c r="D72" s="4">
        <v>20.7</v>
      </c>
      <c r="E72" s="5">
        <v>2.2000000000000002</v>
      </c>
      <c r="F72" s="4">
        <v>192.21</v>
      </c>
      <c r="G72" s="4">
        <f>AVERAGE(3,3,6,10,11,28,39,100,72,70,80,65,72)</f>
        <v>43</v>
      </c>
      <c r="H72" s="2">
        <v>0.24027777777777778</v>
      </c>
      <c r="I72" s="2">
        <v>0.73749999999999993</v>
      </c>
      <c r="J72" s="4">
        <f t="shared" si="1"/>
        <v>11.93333333333333</v>
      </c>
    </row>
    <row r="73" spans="1:10" x14ac:dyDescent="0.3">
      <c r="A73" s="1">
        <v>45002</v>
      </c>
      <c r="B73" s="1" t="s">
        <v>30</v>
      </c>
      <c r="C73" s="4">
        <v>8.8681527719354634</v>
      </c>
      <c r="D73" s="4">
        <v>23.4</v>
      </c>
      <c r="E73" s="5">
        <v>4.5</v>
      </c>
      <c r="F73" s="4">
        <v>275.25</v>
      </c>
      <c r="G73" s="4">
        <f>AVERAGE(15,13,7,6,7,13,18,30,28,83,100,47,57)</f>
        <v>32.615384615384613</v>
      </c>
      <c r="H73" s="2">
        <v>0.2388888888888889</v>
      </c>
      <c r="I73" s="2">
        <v>0.73888888888888893</v>
      </c>
      <c r="J73" s="4">
        <f t="shared" si="1"/>
        <v>12</v>
      </c>
    </row>
    <row r="74" spans="1:10" x14ac:dyDescent="0.3">
      <c r="A74" s="1">
        <v>45003</v>
      </c>
      <c r="B74" s="1" t="s">
        <v>31</v>
      </c>
      <c r="C74" s="4">
        <v>13.351347707514968</v>
      </c>
      <c r="D74" s="4">
        <v>27.1</v>
      </c>
      <c r="E74" s="5">
        <v>6.7</v>
      </c>
      <c r="F74" s="4">
        <v>261.20999999999998</v>
      </c>
      <c r="G74" s="4">
        <f>AVERAGE(34,33,30,25,22,20,22,33,47,46,47,81,46)</f>
        <v>37.384615384615387</v>
      </c>
      <c r="H74" s="2">
        <v>0.23680555555555557</v>
      </c>
      <c r="I74" s="2">
        <v>0.7402777777777777</v>
      </c>
      <c r="J74" s="4">
        <f t="shared" si="1"/>
        <v>12.08333333333333</v>
      </c>
    </row>
    <row r="75" spans="1:10" x14ac:dyDescent="0.3">
      <c r="A75" s="1">
        <v>45004</v>
      </c>
      <c r="B75" s="1" t="s">
        <v>32</v>
      </c>
      <c r="C75" s="4">
        <v>13.116818128751119</v>
      </c>
      <c r="D75" s="4">
        <v>22.1</v>
      </c>
      <c r="E75" s="5">
        <v>8.8000000000000007</v>
      </c>
      <c r="F75" s="4">
        <v>258.27999999999997</v>
      </c>
      <c r="G75" s="4">
        <f>AVERAGE(100,100,35,45,53,32,21,15,22,13,13,15,24)</f>
        <v>37.53846153846154</v>
      </c>
      <c r="H75" s="2">
        <v>0.23541666666666669</v>
      </c>
      <c r="I75" s="2">
        <v>0.7416666666666667</v>
      </c>
      <c r="J75" s="4">
        <f t="shared" si="1"/>
        <v>12.149999999999999</v>
      </c>
    </row>
    <row r="76" spans="1:10" x14ac:dyDescent="0.3">
      <c r="A76" s="1">
        <v>45005</v>
      </c>
      <c r="B76" s="1" t="s">
        <v>33</v>
      </c>
      <c r="C76" s="4">
        <v>7.7816545020692836</v>
      </c>
      <c r="D76" s="4">
        <v>17.5</v>
      </c>
      <c r="E76" s="5">
        <v>9.6</v>
      </c>
      <c r="F76" s="4">
        <v>95.72</v>
      </c>
      <c r="G76" s="4">
        <v>96.13</v>
      </c>
      <c r="H76" s="2">
        <v>0.23402777777777781</v>
      </c>
      <c r="I76" s="2">
        <v>0.74236111111111114</v>
      </c>
      <c r="J76" s="4">
        <f t="shared" si="1"/>
        <v>12.2</v>
      </c>
    </row>
    <row r="77" spans="1:10" x14ac:dyDescent="0.3">
      <c r="A77" s="1">
        <v>45006</v>
      </c>
      <c r="B77" s="1" t="s">
        <v>34</v>
      </c>
      <c r="C77" s="4">
        <v>7.8883855839076471</v>
      </c>
      <c r="D77" s="4">
        <v>5.3</v>
      </c>
      <c r="E77" s="5">
        <v>7.2</v>
      </c>
      <c r="F77" s="4">
        <v>80.27</v>
      </c>
      <c r="G77" s="4">
        <v>100</v>
      </c>
      <c r="H77" s="2">
        <v>0.23194444444444443</v>
      </c>
      <c r="I77" s="2">
        <v>0.74375000000000002</v>
      </c>
      <c r="J77" s="4">
        <f t="shared" si="1"/>
        <v>12.283333333333335</v>
      </c>
    </row>
    <row r="78" spans="1:10" x14ac:dyDescent="0.3">
      <c r="A78" s="1">
        <v>45007</v>
      </c>
      <c r="B78" s="1" t="s">
        <v>35</v>
      </c>
      <c r="C78" s="4">
        <v>6.8846032538150475</v>
      </c>
      <c r="D78" s="4">
        <v>22.3</v>
      </c>
      <c r="E78" s="5">
        <v>9.3000000000000007</v>
      </c>
      <c r="F78" s="4">
        <v>204.31</v>
      </c>
      <c r="G78" s="4">
        <f>AVERAGE(9,4,8,10,68,78,79,72,84,100,100,96,84)</f>
        <v>60.92307692307692</v>
      </c>
      <c r="H78" s="2">
        <v>0.23055555555555554</v>
      </c>
      <c r="I78" s="2">
        <v>0.74513888888888891</v>
      </c>
      <c r="J78" s="4">
        <f t="shared" si="1"/>
        <v>12.350000000000001</v>
      </c>
    </row>
    <row r="79" spans="1:10" x14ac:dyDescent="0.3">
      <c r="A79" s="1">
        <v>45008</v>
      </c>
      <c r="B79" s="1" t="s">
        <v>29</v>
      </c>
      <c r="C79" s="4">
        <v>7.8332454053882721</v>
      </c>
      <c r="D79" s="4">
        <v>10.1</v>
      </c>
      <c r="E79" s="5">
        <v>13.6</v>
      </c>
      <c r="F79" s="4">
        <v>146.58000000000001</v>
      </c>
      <c r="G79" s="4">
        <f>AVERAGE(86,85,51,67,47,25,33,100,100,92,100,100,100)</f>
        <v>75.84615384615384</v>
      </c>
      <c r="H79" s="2">
        <v>0.22916666666666666</v>
      </c>
      <c r="I79" s="2">
        <v>0.74652777777777779</v>
      </c>
      <c r="J79" s="4">
        <f t="shared" si="1"/>
        <v>12.416666666666668</v>
      </c>
    </row>
    <row r="80" spans="1:10" x14ac:dyDescent="0.3">
      <c r="A80" s="1">
        <v>45009</v>
      </c>
      <c r="B80" s="1" t="s">
        <v>30</v>
      </c>
      <c r="C80" s="4">
        <v>8.9916471237197779</v>
      </c>
      <c r="D80" s="4">
        <v>12.6</v>
      </c>
      <c r="E80" s="5">
        <v>14.4</v>
      </c>
      <c r="F80" s="4">
        <v>131.41999999999999</v>
      </c>
      <c r="G80" s="4">
        <f>AVERAGE(100,100,100,100,100,100,99,100,77,100,100,85,87)</f>
        <v>96</v>
      </c>
      <c r="H80" s="2">
        <v>0.22708333333333333</v>
      </c>
      <c r="I80" s="2">
        <v>0.74722222222222223</v>
      </c>
      <c r="J80" s="4">
        <f t="shared" si="1"/>
        <v>12.483333333333334</v>
      </c>
    </row>
    <row r="81" spans="1:10" x14ac:dyDescent="0.3">
      <c r="A81" s="1">
        <v>45010</v>
      </c>
      <c r="B81" s="1" t="s">
        <v>31</v>
      </c>
      <c r="C81" s="4">
        <v>13.474842059299281</v>
      </c>
      <c r="D81" s="4">
        <v>10.1</v>
      </c>
      <c r="E81" s="5">
        <v>9.6</v>
      </c>
      <c r="F81" s="4">
        <v>180.39</v>
      </c>
      <c r="G81" s="4">
        <v>100</v>
      </c>
      <c r="H81" s="2">
        <v>0.22569444444444445</v>
      </c>
      <c r="I81" s="2">
        <v>0.74861111111111101</v>
      </c>
      <c r="J81" s="4">
        <f t="shared" si="1"/>
        <v>12.549999999999997</v>
      </c>
    </row>
    <row r="82" spans="1:10" x14ac:dyDescent="0.3">
      <c r="A82" s="1">
        <v>45011</v>
      </c>
      <c r="B82" s="1" t="s">
        <v>32</v>
      </c>
      <c r="C82" s="4">
        <v>13.240312480535433</v>
      </c>
      <c r="D82" s="4">
        <v>16</v>
      </c>
      <c r="E82" s="5">
        <v>5.6</v>
      </c>
      <c r="F82" s="4">
        <v>126.11</v>
      </c>
      <c r="G82" s="4">
        <f>AVERAGE(54,100,100,78,100,100,74,75,71,70,79,84,73,89)</f>
        <v>81.928571428571431</v>
      </c>
      <c r="H82" s="2">
        <v>0.26597222222222222</v>
      </c>
      <c r="I82" s="2">
        <v>0.79166666666666663</v>
      </c>
      <c r="J82" s="4">
        <f t="shared" si="1"/>
        <v>12.616666666666667</v>
      </c>
    </row>
    <row r="83" spans="1:10" x14ac:dyDescent="0.3">
      <c r="A83" s="1">
        <v>45012</v>
      </c>
      <c r="B83" s="1" t="s">
        <v>33</v>
      </c>
      <c r="C83" s="4">
        <v>7.9051488538535999</v>
      </c>
      <c r="D83" s="4">
        <v>3.2</v>
      </c>
      <c r="E83" s="5">
        <v>3.7</v>
      </c>
      <c r="F83" s="4">
        <v>47.65</v>
      </c>
      <c r="G83" s="4">
        <f>AVERAGE(100,100,100,100,100,100,100,100,100,85,64,57,76,59)</f>
        <v>88.642857142857139</v>
      </c>
      <c r="H83" s="2">
        <v>0.2638888888888889</v>
      </c>
      <c r="I83" s="2">
        <v>0.79305555555555562</v>
      </c>
      <c r="J83" s="4">
        <f t="shared" si="1"/>
        <v>12.700000000000003</v>
      </c>
    </row>
    <row r="84" spans="1:10" x14ac:dyDescent="0.3">
      <c r="A84" s="1">
        <v>45013</v>
      </c>
      <c r="B84" s="1" t="s">
        <v>34</v>
      </c>
      <c r="C84" s="4">
        <v>8.0118799356919617</v>
      </c>
      <c r="D84" s="4">
        <v>12.9</v>
      </c>
      <c r="E84" s="5">
        <v>-0.6</v>
      </c>
      <c r="F84" s="4">
        <v>201.96</v>
      </c>
      <c r="G84" s="4">
        <f>AVERAGE(23,30,83,100,100,100,100,100,100,79,70,85,76,100)</f>
        <v>81.857142857142861</v>
      </c>
      <c r="H84" s="2">
        <v>0.26250000000000001</v>
      </c>
      <c r="I84" s="2">
        <v>0.79375000000000007</v>
      </c>
      <c r="J84" s="4">
        <f t="shared" si="1"/>
        <v>12.75</v>
      </c>
    </row>
    <row r="85" spans="1:10" x14ac:dyDescent="0.3">
      <c r="A85" s="1">
        <v>45014</v>
      </c>
      <c r="B85" s="1" t="s">
        <v>35</v>
      </c>
      <c r="C85" s="4">
        <v>7.008097605599362</v>
      </c>
      <c r="D85" s="4">
        <v>29.1</v>
      </c>
      <c r="E85" s="5">
        <v>2.5</v>
      </c>
      <c r="F85" s="4">
        <v>307.81</v>
      </c>
      <c r="G85" s="4">
        <f>AVERAGE(2,0,3,3,2,5,4,16,23,30,28,40,44,93)</f>
        <v>20.928571428571427</v>
      </c>
      <c r="H85" s="2">
        <v>0.26111111111111113</v>
      </c>
      <c r="I85" s="2">
        <v>0.79513888888888884</v>
      </c>
      <c r="J85" s="4">
        <f t="shared" si="1"/>
        <v>12.816666666666666</v>
      </c>
    </row>
    <row r="86" spans="1:10" x14ac:dyDescent="0.3">
      <c r="A86" s="1">
        <v>45015</v>
      </c>
      <c r="B86" s="1" t="s">
        <v>29</v>
      </c>
      <c r="C86" s="4">
        <v>7.9567397571725884</v>
      </c>
      <c r="D86" s="4">
        <v>11.8</v>
      </c>
      <c r="E86" s="5">
        <v>7.4</v>
      </c>
      <c r="F86" s="4">
        <v>165.44</v>
      </c>
      <c r="G86" s="4">
        <f>AVERAGE(100,100,100,69,100,100,100,100,100,100,89,54,31,84)</f>
        <v>87.642857142857139</v>
      </c>
      <c r="H86" s="2">
        <v>0.2590277777777778</v>
      </c>
      <c r="I86" s="2">
        <v>0.79652777777777783</v>
      </c>
      <c r="J86" s="4">
        <f t="shared" si="1"/>
        <v>12.900000000000002</v>
      </c>
    </row>
    <row r="87" spans="1:10" x14ac:dyDescent="0.3">
      <c r="A87" s="1">
        <v>45016</v>
      </c>
      <c r="B87" s="1" t="s">
        <v>30</v>
      </c>
      <c r="C87" s="4">
        <v>9.1151414755040925</v>
      </c>
      <c r="D87" s="4">
        <v>12.1</v>
      </c>
      <c r="E87" s="5">
        <v>11</v>
      </c>
      <c r="F87" s="4">
        <v>149.07</v>
      </c>
      <c r="G87" s="4">
        <f>AVERAGE(100,100,100,100,100,100,100,100,100,76,84,59,76,58)</f>
        <v>89.5</v>
      </c>
      <c r="H87" s="2">
        <v>0.25763888888888892</v>
      </c>
      <c r="I87" s="2">
        <v>0.79722222222222217</v>
      </c>
      <c r="J87" s="4">
        <f t="shared" si="1"/>
        <v>12.95</v>
      </c>
    </row>
    <row r="88" spans="1:10" x14ac:dyDescent="0.3">
      <c r="A88" s="1">
        <v>45017</v>
      </c>
      <c r="B88" s="1" t="s">
        <v>31</v>
      </c>
      <c r="C88" s="4">
        <v>13.598336411083597</v>
      </c>
      <c r="D88" s="4">
        <v>11.8</v>
      </c>
      <c r="E88" s="5">
        <v>9.3000000000000007</v>
      </c>
      <c r="F88" s="4">
        <v>100.37</v>
      </c>
      <c r="G88" s="4">
        <f>AVERAGE(100,70,57,94,100,100,100,97,100,70,100,100,60,99)</f>
        <v>89.071428571428569</v>
      </c>
      <c r="H88" s="2">
        <v>0.25625000000000003</v>
      </c>
      <c r="I88" s="2">
        <v>0.79861111111111116</v>
      </c>
      <c r="J88" s="4">
        <f t="shared" si="1"/>
        <v>13.016666666666666</v>
      </c>
    </row>
    <row r="89" spans="1:10" x14ac:dyDescent="0.3">
      <c r="A89" s="1">
        <v>45018</v>
      </c>
      <c r="B89" s="1" t="s">
        <v>32</v>
      </c>
      <c r="C89" s="4">
        <v>12.742625921884475</v>
      </c>
      <c r="D89" s="4">
        <v>3.2</v>
      </c>
      <c r="E89" s="5">
        <v>3.5</v>
      </c>
      <c r="F89" s="4">
        <v>37.11</v>
      </c>
      <c r="G89" s="4">
        <v>100</v>
      </c>
      <c r="H89" s="2">
        <v>0.25416666666666665</v>
      </c>
      <c r="I89" s="2">
        <v>0.79999999999999993</v>
      </c>
      <c r="J89" s="4">
        <f t="shared" si="1"/>
        <v>13.099999999999998</v>
      </c>
    </row>
    <row r="90" spans="1:10" x14ac:dyDescent="0.3">
      <c r="A90" s="1">
        <v>45019</v>
      </c>
      <c r="B90" s="1" t="s">
        <v>33</v>
      </c>
      <c r="C90" s="4">
        <v>7.3777887031378135</v>
      </c>
      <c r="D90" s="4">
        <v>6.5</v>
      </c>
      <c r="E90" s="5">
        <v>0.7</v>
      </c>
      <c r="F90" s="4">
        <v>212.37</v>
      </c>
      <c r="G90" s="4">
        <f>AVERAGE(100,100,94,17,52,31,9,32,71,52,44,26,17,18)</f>
        <v>47.357142857142854</v>
      </c>
      <c r="H90" s="2">
        <v>0.25277777777777777</v>
      </c>
      <c r="I90" s="2">
        <v>0.80138888888888893</v>
      </c>
      <c r="J90" s="4">
        <f t="shared" si="1"/>
        <v>13.166666666666668</v>
      </c>
    </row>
    <row r="91" spans="1:10" x14ac:dyDescent="0.3">
      <c r="A91" s="1">
        <v>45020</v>
      </c>
      <c r="B91" s="1" t="s">
        <v>34</v>
      </c>
      <c r="C91" s="4">
        <v>7.4545694058524301</v>
      </c>
      <c r="D91" s="4">
        <v>13.5</v>
      </c>
      <c r="E91" s="5">
        <v>0.2</v>
      </c>
      <c r="F91" s="4">
        <v>179.11</v>
      </c>
      <c r="G91" s="4">
        <f>AVERAGE(6,7,66,16,73,46,12,29,46,44,41,33,10,5)</f>
        <v>31</v>
      </c>
      <c r="H91" s="2">
        <v>0.25138888888888888</v>
      </c>
      <c r="I91" s="2">
        <v>0.80208333333333337</v>
      </c>
      <c r="J91" s="4">
        <f t="shared" si="1"/>
        <v>13.216666666666669</v>
      </c>
    </row>
    <row r="92" spans="1:10" x14ac:dyDescent="0.3">
      <c r="A92" s="1">
        <v>45021</v>
      </c>
      <c r="B92" s="1" t="s">
        <v>35</v>
      </c>
      <c r="C92" s="4">
        <v>6.4185371070748491</v>
      </c>
      <c r="D92" s="4">
        <v>14.7</v>
      </c>
      <c r="E92" s="5">
        <v>-0.2</v>
      </c>
      <c r="F92" s="4">
        <v>246.11</v>
      </c>
      <c r="G92" s="4">
        <f>AVERAGE(83,81,100,100,100,100,95,100,100,100,83,50,85,85)</f>
        <v>90.142857142857139</v>
      </c>
      <c r="H92" s="2">
        <v>0.24930555555555556</v>
      </c>
      <c r="I92" s="2">
        <v>0.80347222222222225</v>
      </c>
      <c r="J92" s="4">
        <f t="shared" si="1"/>
        <v>13.3</v>
      </c>
    </row>
    <row r="93" spans="1:10" x14ac:dyDescent="0.3">
      <c r="A93" s="1">
        <v>45022</v>
      </c>
      <c r="B93" s="1" t="s">
        <v>29</v>
      </c>
      <c r="C93" s="4">
        <v>7.3374755788901842</v>
      </c>
      <c r="D93" s="4">
        <v>2.6</v>
      </c>
      <c r="E93" s="5">
        <v>1.3</v>
      </c>
      <c r="F93" s="4">
        <v>34.409999999999997</v>
      </c>
      <c r="G93" s="4">
        <v>100</v>
      </c>
      <c r="H93" s="2">
        <v>0.24791666666666667</v>
      </c>
      <c r="I93" s="2">
        <v>0.80486111111111114</v>
      </c>
      <c r="J93" s="4">
        <f t="shared" si="1"/>
        <v>13.366666666666667</v>
      </c>
    </row>
    <row r="94" spans="1:10" x14ac:dyDescent="0.3">
      <c r="A94" s="1">
        <v>45023</v>
      </c>
      <c r="B94" s="1" t="s">
        <v>30</v>
      </c>
      <c r="C94" s="4">
        <v>8.4662372086004964</v>
      </c>
      <c r="D94" s="4">
        <v>7.3</v>
      </c>
      <c r="E94" s="5">
        <v>6</v>
      </c>
      <c r="F94" s="4">
        <v>136.22</v>
      </c>
      <c r="G94" s="4">
        <f>AVERAGE(100,100,100,100,100,100,100,100,97,76,75,100,100,60)</f>
        <v>93.428571428571431</v>
      </c>
      <c r="H94" s="2">
        <v>0.24652777777777779</v>
      </c>
      <c r="I94" s="2">
        <v>0.80625000000000002</v>
      </c>
      <c r="J94" s="4">
        <f t="shared" si="1"/>
        <v>13.433333333333334</v>
      </c>
    </row>
    <row r="95" spans="1:10" x14ac:dyDescent="0.3">
      <c r="A95" s="1">
        <v>45024</v>
      </c>
      <c r="B95" s="1" t="s">
        <v>31</v>
      </c>
      <c r="C95" s="4">
        <v>12.919469900567226</v>
      </c>
      <c r="D95" s="4">
        <v>21.1</v>
      </c>
      <c r="E95" s="5">
        <v>8.5</v>
      </c>
      <c r="F95" s="4">
        <v>189.46</v>
      </c>
      <c r="G95" s="4">
        <v>100</v>
      </c>
      <c r="H95" s="2">
        <v>0.24513888888888888</v>
      </c>
      <c r="I95" s="2">
        <v>0.80694444444444446</v>
      </c>
      <c r="J95" s="4">
        <f t="shared" si="1"/>
        <v>13.483333333333334</v>
      </c>
    </row>
    <row r="96" spans="1:10" x14ac:dyDescent="0.3">
      <c r="A96" s="1">
        <v>45025</v>
      </c>
      <c r="B96" s="1" t="s">
        <v>32</v>
      </c>
      <c r="C96" s="4">
        <v>12.654750638866997</v>
      </c>
      <c r="D96" s="4">
        <v>12.7</v>
      </c>
      <c r="E96" s="5">
        <v>10</v>
      </c>
      <c r="F96" s="4">
        <v>111.18</v>
      </c>
      <c r="G96" s="4">
        <f>AVERAGE(28,40,52,100,84,100,100,100,100,100,100,100,100,100)</f>
        <v>86</v>
      </c>
      <c r="H96" s="2">
        <v>0.24305555555555555</v>
      </c>
      <c r="I96" s="2">
        <v>0.80833333333333324</v>
      </c>
      <c r="J96" s="4">
        <f t="shared" si="1"/>
        <v>13.566666666666663</v>
      </c>
    </row>
    <row r="97" spans="1:10" x14ac:dyDescent="0.3">
      <c r="A97" s="1">
        <v>45026</v>
      </c>
      <c r="B97" s="1" t="s">
        <v>33</v>
      </c>
      <c r="C97" s="4">
        <v>7.2899134201203335</v>
      </c>
      <c r="D97" s="4">
        <v>21.2</v>
      </c>
      <c r="E97" s="5">
        <v>10.4</v>
      </c>
      <c r="F97" s="4">
        <v>143.68</v>
      </c>
      <c r="G97" s="4">
        <f>AVERAGE(100,100,100,69,66,84,100,83,49,87,43,26,27,85)</f>
        <v>72.785714285714292</v>
      </c>
      <c r="H97" s="2">
        <v>0.24166666666666667</v>
      </c>
      <c r="I97" s="2">
        <v>0.80972222222222223</v>
      </c>
      <c r="J97" s="4">
        <f t="shared" si="1"/>
        <v>13.633333333333333</v>
      </c>
    </row>
    <row r="98" spans="1:10" x14ac:dyDescent="0.3">
      <c r="A98" s="1">
        <v>45027</v>
      </c>
      <c r="B98" s="1" t="s">
        <v>34</v>
      </c>
      <c r="C98" s="4">
        <v>7.3666941228349518</v>
      </c>
      <c r="D98" s="4">
        <v>24.9</v>
      </c>
      <c r="E98" s="5">
        <v>10.4</v>
      </c>
      <c r="F98" s="4">
        <v>219.71</v>
      </c>
      <c r="G98" s="4">
        <f>AVERAGE(21,18,16,31,75,50,100,73,100,55,25,23,20,18,17)</f>
        <v>42.8</v>
      </c>
      <c r="H98" s="2">
        <v>0.24027777777777778</v>
      </c>
      <c r="I98" s="2">
        <v>0.81041666666666667</v>
      </c>
      <c r="J98" s="4">
        <f t="shared" si="1"/>
        <v>13.683333333333334</v>
      </c>
    </row>
    <row r="99" spans="1:10" x14ac:dyDescent="0.3">
      <c r="A99" s="1">
        <v>45028</v>
      </c>
      <c r="B99" s="1" t="s">
        <v>35</v>
      </c>
      <c r="C99" s="4">
        <v>6.3306618240573691</v>
      </c>
      <c r="D99" s="4">
        <v>17.600000000000001</v>
      </c>
      <c r="E99" s="5">
        <v>9.6</v>
      </c>
      <c r="F99" s="4">
        <v>198</v>
      </c>
      <c r="G99" s="4">
        <f>AVERAGE(100,96,84,100,100,100,94,80,50,22,46,82,69,55,16)</f>
        <v>72.933333333333337</v>
      </c>
      <c r="H99" s="2">
        <v>0.2388888888888889</v>
      </c>
      <c r="I99" s="2">
        <v>0.81180555555555556</v>
      </c>
      <c r="J99" s="4">
        <f t="shared" si="1"/>
        <v>13.75</v>
      </c>
    </row>
    <row r="100" spans="1:10" x14ac:dyDescent="0.3">
      <c r="A100" s="1">
        <v>45029</v>
      </c>
      <c r="B100" s="1" t="s">
        <v>29</v>
      </c>
      <c r="C100" s="4">
        <v>7.2496002958727059</v>
      </c>
      <c r="D100" s="4">
        <v>29.1</v>
      </c>
      <c r="E100" s="5">
        <v>11.9</v>
      </c>
      <c r="F100" s="4">
        <v>194.43</v>
      </c>
      <c r="G100" s="4">
        <f>AVERAGE(61,51,23,32,9,8,22,15,30,47,73,65,50,34,28)</f>
        <v>36.533333333333331</v>
      </c>
      <c r="H100" s="2">
        <v>0.23680555555555557</v>
      </c>
      <c r="I100" s="2">
        <v>0.81319444444444444</v>
      </c>
      <c r="J100" s="4">
        <f t="shared" si="1"/>
        <v>13.833333333333332</v>
      </c>
    </row>
    <row r="101" spans="1:10" x14ac:dyDescent="0.3">
      <c r="A101" s="1">
        <v>45030</v>
      </c>
      <c r="B101" s="1" t="s">
        <v>30</v>
      </c>
      <c r="C101" s="4">
        <v>8.3783619255830164</v>
      </c>
      <c r="D101" s="4">
        <v>23.4</v>
      </c>
      <c r="E101" s="5">
        <v>12.3</v>
      </c>
      <c r="F101" s="4">
        <v>137.04</v>
      </c>
      <c r="G101" s="4">
        <f>AVERAGE(29,38,76,58,64,69,97,100,49,100,33,43,80,68,66)</f>
        <v>64.666666666666671</v>
      </c>
      <c r="H101" s="2">
        <v>0.23541666666666669</v>
      </c>
      <c r="I101" s="2">
        <v>0.81458333333333333</v>
      </c>
      <c r="J101" s="4">
        <f t="shared" si="1"/>
        <v>13.899999999999999</v>
      </c>
    </row>
    <row r="102" spans="1:10" x14ac:dyDescent="0.3">
      <c r="A102" s="1">
        <v>45031</v>
      </c>
      <c r="B102" s="1" t="s">
        <v>31</v>
      </c>
      <c r="C102" s="4">
        <v>12.831594617549747</v>
      </c>
      <c r="D102" s="4">
        <v>15</v>
      </c>
      <c r="E102" s="5">
        <v>9.6</v>
      </c>
      <c r="F102" s="4">
        <v>200.31</v>
      </c>
      <c r="G102" s="4">
        <f>AVERAGE(100,100,100,100,100,100,100,100,51,71,38,72,60,100,100)</f>
        <v>86.13333333333334</v>
      </c>
      <c r="H102" s="2">
        <v>0.23402777777777781</v>
      </c>
      <c r="I102" s="2">
        <v>0.81527777777777777</v>
      </c>
      <c r="J102" s="4">
        <f t="shared" si="1"/>
        <v>13.95</v>
      </c>
    </row>
    <row r="103" spans="1:10" x14ac:dyDescent="0.3">
      <c r="A103" s="1">
        <v>45032</v>
      </c>
      <c r="B103" s="1" t="s">
        <v>32</v>
      </c>
      <c r="C103" s="4">
        <v>12.566875355849517</v>
      </c>
      <c r="D103" s="4">
        <v>21.7</v>
      </c>
      <c r="E103" s="5">
        <v>11</v>
      </c>
      <c r="F103" s="4">
        <v>217.48</v>
      </c>
      <c r="G103" s="4">
        <f>AVERAGE(99,100,96,94,74,78,99,100,94,34,44,44,45,44,43)</f>
        <v>72.533333333333331</v>
      </c>
      <c r="H103" s="2">
        <v>0.23263888888888887</v>
      </c>
      <c r="I103" s="2">
        <v>0.81666666666666676</v>
      </c>
      <c r="J103" s="4">
        <f t="shared" si="1"/>
        <v>14.016666666666669</v>
      </c>
    </row>
    <row r="104" spans="1:10" x14ac:dyDescent="0.3">
      <c r="A104" s="1">
        <v>45033</v>
      </c>
      <c r="B104" s="1" t="s">
        <v>33</v>
      </c>
      <c r="C104" s="4">
        <v>7.2020381371028535</v>
      </c>
      <c r="D104" s="4">
        <v>7.5</v>
      </c>
      <c r="E104" s="5">
        <v>9.4</v>
      </c>
      <c r="F104" s="4">
        <v>109</v>
      </c>
      <c r="G104" s="4">
        <f>AVERAGE(81,100,100,93,100,100,98,100,100,100,100,86,84,100,100)</f>
        <v>96.13333333333334</v>
      </c>
      <c r="H104" s="2">
        <v>0.23055555555555554</v>
      </c>
      <c r="I104" s="2">
        <v>0.81805555555555554</v>
      </c>
      <c r="J104" s="4">
        <f t="shared" si="1"/>
        <v>14.100000000000001</v>
      </c>
    </row>
    <row r="105" spans="1:10" x14ac:dyDescent="0.3">
      <c r="A105" s="1">
        <v>45034</v>
      </c>
      <c r="B105" s="1" t="s">
        <v>34</v>
      </c>
      <c r="C105" s="4">
        <v>7.2788188398174718</v>
      </c>
      <c r="D105" s="4">
        <v>17.899999999999999</v>
      </c>
      <c r="E105" s="5">
        <v>11.7</v>
      </c>
      <c r="F105" s="4">
        <v>251.31</v>
      </c>
      <c r="G105" s="4">
        <f>AVERAGE(100,100,100,100,100,81,72,100,100,100,97,97,100,99,100)</f>
        <v>96.4</v>
      </c>
      <c r="H105" s="2">
        <v>0.22916666666666666</v>
      </c>
      <c r="I105" s="2">
        <v>0.81944444444444453</v>
      </c>
      <c r="J105" s="4">
        <f t="shared" si="1"/>
        <v>14.16666666666667</v>
      </c>
    </row>
    <row r="106" spans="1:10" x14ac:dyDescent="0.3">
      <c r="A106" s="1">
        <v>45035</v>
      </c>
      <c r="B106" s="1" t="s">
        <v>35</v>
      </c>
      <c r="C106" s="4">
        <v>6.2427865410398891</v>
      </c>
      <c r="D106" s="4">
        <v>11.3</v>
      </c>
      <c r="E106" s="5">
        <v>10.3</v>
      </c>
      <c r="F106" s="4">
        <v>54.72</v>
      </c>
      <c r="G106" s="4">
        <v>100</v>
      </c>
      <c r="H106" s="2">
        <v>0.22777777777777777</v>
      </c>
      <c r="I106" s="2">
        <v>0.82013888888888886</v>
      </c>
      <c r="J106" s="4">
        <f t="shared" si="1"/>
        <v>14.216666666666667</v>
      </c>
    </row>
    <row r="107" spans="1:10" x14ac:dyDescent="0.3">
      <c r="A107" s="1">
        <v>45036</v>
      </c>
      <c r="B107" s="1" t="s">
        <v>29</v>
      </c>
      <c r="C107" s="4">
        <v>7.1617250128552259</v>
      </c>
      <c r="D107" s="4">
        <v>22.4</v>
      </c>
      <c r="E107" s="5">
        <v>13.8</v>
      </c>
      <c r="F107" s="4">
        <v>194.17</v>
      </c>
      <c r="G107" s="4">
        <f>AVERAGE(29,26,19,17,27,100,100,50,69,100,40,61,47,44,44)</f>
        <v>51.533333333333331</v>
      </c>
      <c r="H107" s="2">
        <v>0.22638888888888889</v>
      </c>
      <c r="I107" s="2">
        <v>0.82152777777777775</v>
      </c>
      <c r="J107" s="4">
        <f t="shared" si="1"/>
        <v>14.283333333333333</v>
      </c>
    </row>
    <row r="108" spans="1:10" x14ac:dyDescent="0.3">
      <c r="A108" s="1">
        <v>45037</v>
      </c>
      <c r="B108" s="1" t="s">
        <v>30</v>
      </c>
      <c r="C108" s="4">
        <v>8.2904866425655364</v>
      </c>
      <c r="D108" s="4">
        <v>30.6</v>
      </c>
      <c r="E108" s="5">
        <v>12.9</v>
      </c>
      <c r="F108" s="4">
        <v>279.86</v>
      </c>
      <c r="G108" s="4">
        <f>AVERAGE(24,14,9,5,3,7,14,47,45,44,53,47,33,33,32)</f>
        <v>27.333333333333332</v>
      </c>
      <c r="H108" s="2">
        <v>0.22500000000000001</v>
      </c>
      <c r="I108" s="2">
        <v>0.82291666666666663</v>
      </c>
      <c r="J108" s="4">
        <f t="shared" si="1"/>
        <v>14.35</v>
      </c>
    </row>
    <row r="109" spans="1:10" x14ac:dyDescent="0.3">
      <c r="A109" s="1">
        <v>45038</v>
      </c>
      <c r="B109" s="1" t="s">
        <v>31</v>
      </c>
      <c r="C109" s="4">
        <v>12.743719334532269</v>
      </c>
      <c r="D109" s="4">
        <v>27</v>
      </c>
      <c r="E109" s="5">
        <v>13.5</v>
      </c>
      <c r="F109" s="4">
        <v>363.96</v>
      </c>
      <c r="G109" s="4">
        <f>AVERAGE(52,78,45,82,80,80,100,82,89,83,59,52,22,72,20)</f>
        <v>66.400000000000006</v>
      </c>
      <c r="H109" s="2">
        <v>0.22361111111111109</v>
      </c>
      <c r="I109" s="2">
        <v>0.82361111111111107</v>
      </c>
      <c r="J109" s="4">
        <f t="shared" si="1"/>
        <v>14.399999999999999</v>
      </c>
    </row>
    <row r="110" spans="1:10" x14ac:dyDescent="0.3">
      <c r="A110" s="1">
        <v>45039</v>
      </c>
      <c r="B110" s="1" t="s">
        <v>32</v>
      </c>
      <c r="C110" s="4">
        <v>12.479000072832036</v>
      </c>
      <c r="D110" s="4">
        <v>29.9</v>
      </c>
      <c r="E110" s="5">
        <v>16.100000000000001</v>
      </c>
      <c r="F110" s="4">
        <v>307.7</v>
      </c>
      <c r="G110" s="4">
        <f>AVERAGE(16,19,19,18,30,100,96,46,31,24,21,18,19,22,30)</f>
        <v>33.93333333333333</v>
      </c>
      <c r="H110" s="2">
        <v>0.22222222222222221</v>
      </c>
      <c r="I110" s="2">
        <v>0.82500000000000007</v>
      </c>
      <c r="J110" s="4">
        <f t="shared" si="1"/>
        <v>14.466666666666669</v>
      </c>
    </row>
    <row r="111" spans="1:10" x14ac:dyDescent="0.3">
      <c r="A111" s="1">
        <v>45040</v>
      </c>
      <c r="B111" s="1" t="s">
        <v>33</v>
      </c>
      <c r="C111" s="4">
        <v>7.1141628540853752</v>
      </c>
      <c r="D111" s="4">
        <v>28.9</v>
      </c>
      <c r="E111" s="5">
        <v>16.5</v>
      </c>
      <c r="F111" s="4">
        <v>176.3</v>
      </c>
      <c r="G111" s="4">
        <f>AVERAGE(26,16,20,16,13,14,13,15,37,44,59,31,12,48,58,88)</f>
        <v>31.875</v>
      </c>
      <c r="H111" s="2">
        <v>0.22013888888888888</v>
      </c>
      <c r="I111" s="2">
        <v>0.82638888888888884</v>
      </c>
      <c r="J111" s="4">
        <f t="shared" si="1"/>
        <v>14.549999999999999</v>
      </c>
    </row>
    <row r="112" spans="1:10" x14ac:dyDescent="0.3">
      <c r="A112" s="1">
        <v>45041</v>
      </c>
      <c r="B112" s="1" t="s">
        <v>34</v>
      </c>
      <c r="C112" s="4">
        <v>7.1909435567999918</v>
      </c>
      <c r="D112" s="4">
        <v>3.3</v>
      </c>
      <c r="E112" s="5">
        <v>8.4</v>
      </c>
      <c r="F112" s="4">
        <v>138.47999999999999</v>
      </c>
      <c r="G112" s="4">
        <f>AVERAGE(100,100,100,100,64,100,100,95,100,100,61,70,54,48,84,70)</f>
        <v>84.125</v>
      </c>
      <c r="H112" s="2">
        <v>0.21875</v>
      </c>
      <c r="I112" s="2">
        <v>0.82777777777777783</v>
      </c>
      <c r="J112" s="4">
        <f t="shared" si="1"/>
        <v>14.616666666666667</v>
      </c>
    </row>
    <row r="113" spans="1:10" x14ac:dyDescent="0.3">
      <c r="A113" s="1">
        <v>45042</v>
      </c>
      <c r="B113" s="1" t="s">
        <v>35</v>
      </c>
      <c r="C113" s="4">
        <v>6.1549112580224108</v>
      </c>
      <c r="D113" s="4">
        <v>11.9</v>
      </c>
      <c r="E113" s="5">
        <v>6.3</v>
      </c>
      <c r="F113" s="4">
        <v>214.81</v>
      </c>
      <c r="G113" s="4">
        <f>AVERAGE(52,33,10,56,100,71,100,61,92,100,35,100,100,21,75,15)</f>
        <v>63.8125</v>
      </c>
      <c r="H113" s="2">
        <v>0.21736111111111112</v>
      </c>
      <c r="I113" s="2">
        <v>0.82847222222222217</v>
      </c>
      <c r="J113" s="4">
        <f t="shared" si="1"/>
        <v>14.666666666666664</v>
      </c>
    </row>
    <row r="114" spans="1:10" x14ac:dyDescent="0.3">
      <c r="A114" s="1">
        <v>45043</v>
      </c>
      <c r="B114" s="1" t="s">
        <v>29</v>
      </c>
      <c r="C114" s="4">
        <v>7.0738497298377458</v>
      </c>
      <c r="D114" s="4">
        <v>19.3</v>
      </c>
      <c r="E114" s="5">
        <v>7</v>
      </c>
      <c r="F114" s="4">
        <v>162.13</v>
      </c>
      <c r="G114" s="4">
        <f>AVERAGE(26,24,23,25,48,100,100,100,78,71,55,73,84,92,75,80)</f>
        <v>65.875</v>
      </c>
      <c r="H114" s="2">
        <v>0.21597222222222223</v>
      </c>
      <c r="I114" s="2">
        <v>0.82986111111111116</v>
      </c>
      <c r="J114" s="4">
        <f t="shared" si="1"/>
        <v>14.733333333333334</v>
      </c>
    </row>
    <row r="115" spans="1:10" x14ac:dyDescent="0.3">
      <c r="A115" s="1">
        <v>45044</v>
      </c>
      <c r="B115" s="1" t="s">
        <v>30</v>
      </c>
      <c r="C115" s="4">
        <v>8.2026113595480563</v>
      </c>
      <c r="D115" s="4">
        <v>26</v>
      </c>
      <c r="E115" s="5">
        <v>8.6</v>
      </c>
      <c r="F115" s="4">
        <v>322.77</v>
      </c>
      <c r="G115" s="4">
        <f>AVERAGE(13,14,17,27,31,100,100,99,61,41,32,32,50,75,62,96)</f>
        <v>53.125</v>
      </c>
      <c r="H115" s="2">
        <v>0.21458333333333335</v>
      </c>
      <c r="I115" s="2">
        <v>0.83124999999999993</v>
      </c>
      <c r="J115" s="4">
        <f t="shared" si="1"/>
        <v>14.799999999999997</v>
      </c>
    </row>
    <row r="116" spans="1:10" x14ac:dyDescent="0.3">
      <c r="A116" s="1">
        <v>45045</v>
      </c>
      <c r="B116" s="1" t="s">
        <v>31</v>
      </c>
      <c r="C116" s="4">
        <v>12.655844051514787</v>
      </c>
      <c r="D116" s="4">
        <v>28.7</v>
      </c>
      <c r="E116" s="5">
        <v>12.2</v>
      </c>
      <c r="F116" s="4">
        <v>344.81</v>
      </c>
      <c r="G116" s="4">
        <f>AVERAGE(47,51,98,100,100,100,100,100,100,100,100,100,100,96,95,78)</f>
        <v>91.5625</v>
      </c>
      <c r="H116" s="2">
        <v>0.21319444444444444</v>
      </c>
      <c r="I116" s="2">
        <v>0.83194444444444438</v>
      </c>
      <c r="J116" s="4">
        <f t="shared" si="1"/>
        <v>14.849999999999998</v>
      </c>
    </row>
    <row r="117" spans="1:10" x14ac:dyDescent="0.3">
      <c r="A117" s="1">
        <v>45046</v>
      </c>
      <c r="B117" s="1" t="s">
        <v>32</v>
      </c>
      <c r="C117" s="4">
        <v>12.391124789814556</v>
      </c>
      <c r="D117" s="4">
        <v>14.7</v>
      </c>
      <c r="E117" s="5">
        <v>9.9</v>
      </c>
      <c r="F117" s="4">
        <v>93.29</v>
      </c>
      <c r="G117" s="4">
        <f>AVERAGE(100,100,100,100,100,100,100,100,98,82,94,91,88,57,70,18)</f>
        <v>87.375</v>
      </c>
      <c r="H117" s="2">
        <v>0.21180555555555555</v>
      </c>
      <c r="I117" s="2">
        <v>0.83333333333333337</v>
      </c>
      <c r="J117" s="4">
        <f t="shared" si="1"/>
        <v>14.916666666666668</v>
      </c>
    </row>
    <row r="118" spans="1:10" x14ac:dyDescent="0.3">
      <c r="A118" s="1">
        <v>45047</v>
      </c>
      <c r="B118" s="1" t="s">
        <v>33</v>
      </c>
      <c r="C118" s="4">
        <v>7.0262875710678951</v>
      </c>
      <c r="D118" s="4">
        <v>32.1</v>
      </c>
      <c r="E118" s="5">
        <v>11.3</v>
      </c>
      <c r="F118" s="4">
        <v>357.71</v>
      </c>
      <c r="G118" s="4">
        <f>AVERAGE(1,2,2,2,2,0,0,0,0,0,1,2,2,2,1,0)</f>
        <v>1.0625</v>
      </c>
      <c r="H118" s="2">
        <v>0.21041666666666667</v>
      </c>
      <c r="I118" s="2">
        <v>0.83472222222222225</v>
      </c>
      <c r="J118" s="4">
        <f t="shared" si="1"/>
        <v>14.983333333333334</v>
      </c>
    </row>
    <row r="119" spans="1:10" x14ac:dyDescent="0.3">
      <c r="A119" s="1">
        <v>45048</v>
      </c>
      <c r="B119" s="1" t="s">
        <v>34</v>
      </c>
      <c r="C119" s="4">
        <v>7.1030682737825117</v>
      </c>
      <c r="D119" s="4">
        <v>22.8</v>
      </c>
      <c r="E119" s="5">
        <v>15.8</v>
      </c>
      <c r="F119" s="4">
        <v>167.97</v>
      </c>
      <c r="G119" s="4">
        <f>AVERAGE(100,100,73,5,18,49,79,100,91,100,82,100,84,100,83,97)</f>
        <v>78.8125</v>
      </c>
      <c r="H119" s="2">
        <v>0.20902777777777778</v>
      </c>
      <c r="I119" s="2">
        <v>0.83611111111111114</v>
      </c>
      <c r="J119" s="4">
        <f t="shared" si="1"/>
        <v>15.05</v>
      </c>
    </row>
    <row r="120" spans="1:10" x14ac:dyDescent="0.3">
      <c r="A120" s="1">
        <v>45049</v>
      </c>
      <c r="B120" s="1" t="s">
        <v>35</v>
      </c>
      <c r="C120" s="4">
        <v>6.0495631156815382</v>
      </c>
      <c r="D120" s="4">
        <v>11.4</v>
      </c>
      <c r="E120" s="5">
        <v>10.1</v>
      </c>
      <c r="F120" s="4">
        <v>113.48</v>
      </c>
      <c r="G120" s="4">
        <f>AVERAGE(100,100,100,100,100,100,58,78,95,76,54,100,78,100,100,97)</f>
        <v>89.75</v>
      </c>
      <c r="H120" s="2">
        <v>0.20833333333333334</v>
      </c>
      <c r="I120" s="2">
        <v>0.83680555555555547</v>
      </c>
      <c r="J120" s="4">
        <f t="shared" si="1"/>
        <v>15.08333333333333</v>
      </c>
    </row>
    <row r="121" spans="1:10" x14ac:dyDescent="0.3">
      <c r="A121" s="1">
        <v>45050</v>
      </c>
      <c r="B121" s="1" t="s">
        <v>29</v>
      </c>
      <c r="C121" s="4">
        <v>6.9641889811204081</v>
      </c>
      <c r="D121" s="4">
        <v>31.5</v>
      </c>
      <c r="E121" s="5">
        <v>11.6</v>
      </c>
      <c r="F121" s="4">
        <v>351.55</v>
      </c>
      <c r="G121" s="4">
        <f>AVERAGE(18,18,18,13,5,3,12,46,47,47,47,45,46,26,22,24)</f>
        <v>27.3125</v>
      </c>
      <c r="H121" s="2">
        <v>0.20694444444444446</v>
      </c>
      <c r="I121" s="2">
        <v>0.83819444444444446</v>
      </c>
      <c r="J121" s="4">
        <f t="shared" si="1"/>
        <v>15.149999999999999</v>
      </c>
    </row>
    <row r="122" spans="1:10" x14ac:dyDescent="0.3">
      <c r="A122" s="1">
        <v>45051</v>
      </c>
      <c r="B122" s="1" t="s">
        <v>30</v>
      </c>
      <c r="C122" s="4">
        <v>8.0886264943761681</v>
      </c>
      <c r="D122" s="4">
        <v>26</v>
      </c>
      <c r="E122" s="5">
        <v>13.1</v>
      </c>
      <c r="F122" s="4">
        <v>336.64</v>
      </c>
      <c r="G122" s="4">
        <f>AVERAGE(77,80,100,89,100,100,85,99,93,82,57,86,65,65,78,27)</f>
        <v>80.1875</v>
      </c>
      <c r="H122" s="2">
        <v>0.20555555555555557</v>
      </c>
      <c r="I122" s="2">
        <v>0.83958333333333324</v>
      </c>
      <c r="J122" s="4">
        <f t="shared" si="1"/>
        <v>15.216666666666663</v>
      </c>
    </row>
    <row r="123" spans="1:10" x14ac:dyDescent="0.3">
      <c r="A123" s="1">
        <v>45052</v>
      </c>
      <c r="B123" s="1" t="s">
        <v>31</v>
      </c>
      <c r="C123" s="4">
        <v>12.537522399949999</v>
      </c>
      <c r="D123" s="4">
        <v>13.8</v>
      </c>
      <c r="E123" s="5">
        <v>9</v>
      </c>
      <c r="F123" s="4">
        <v>77.77</v>
      </c>
      <c r="G123" s="4">
        <f>AVERAGE(100,99,100,99,100,88,44,40,28,18,11,8,81,100,98,35)</f>
        <v>65.5625</v>
      </c>
      <c r="H123" s="2">
        <v>0.20416666666666669</v>
      </c>
      <c r="I123" s="2">
        <v>0.84027777777777779</v>
      </c>
      <c r="J123" s="4">
        <f t="shared" si="1"/>
        <v>15.266666666666666</v>
      </c>
    </row>
    <row r="124" spans="1:10" x14ac:dyDescent="0.3">
      <c r="A124" s="1">
        <v>45053</v>
      </c>
      <c r="B124" s="1" t="s">
        <v>32</v>
      </c>
      <c r="C124" s="4">
        <v>12.267958808763026</v>
      </c>
      <c r="D124" s="4">
        <v>4.4000000000000004</v>
      </c>
      <c r="E124" s="5">
        <v>4.5999999999999996</v>
      </c>
      <c r="F124" s="4">
        <v>54.97</v>
      </c>
      <c r="G124" s="4">
        <f>AVERAGE(99,100,100,100,100,100,100,100,100,89,53,71,17,11,8,14)</f>
        <v>72.625</v>
      </c>
      <c r="H124" s="2">
        <v>0.20277777777777781</v>
      </c>
      <c r="I124" s="2">
        <v>0.84166666666666667</v>
      </c>
      <c r="J124" s="4">
        <f t="shared" si="1"/>
        <v>15.333333333333332</v>
      </c>
    </row>
    <row r="125" spans="1:10" x14ac:dyDescent="0.3">
      <c r="A125" s="1">
        <v>45054</v>
      </c>
      <c r="B125" s="1" t="s">
        <v>33</v>
      </c>
      <c r="C125" s="4">
        <v>6.8988930746299841</v>
      </c>
      <c r="D125" s="4">
        <v>23.9</v>
      </c>
      <c r="E125" s="5">
        <v>8.3000000000000007</v>
      </c>
      <c r="F125" s="4">
        <v>189.87</v>
      </c>
      <c r="G125" s="4">
        <f>AVERAGE(30,16,19,18,84,100,100,100,70,100,58,80,39,10,7,7,)</f>
        <v>49.294117647058826</v>
      </c>
      <c r="H125" s="2">
        <v>0.20138888888888887</v>
      </c>
      <c r="I125" s="2">
        <v>0.84305555555555556</v>
      </c>
      <c r="J125" s="4">
        <f t="shared" si="1"/>
        <v>15.400000000000002</v>
      </c>
    </row>
    <row r="126" spans="1:10" x14ac:dyDescent="0.3">
      <c r="A126" s="1">
        <v>45055</v>
      </c>
      <c r="B126" s="1" t="s">
        <v>34</v>
      </c>
      <c r="C126" s="4">
        <v>6.9714089775752237</v>
      </c>
      <c r="D126" s="4">
        <v>32.1</v>
      </c>
      <c r="E126" s="5">
        <v>11.5</v>
      </c>
      <c r="F126" s="4">
        <v>316.26</v>
      </c>
      <c r="G126" s="4">
        <f>AVERAGE(5,3,3,3,16,73,46,43,44,46,46,46,23,5,2,7)</f>
        <v>25.6875</v>
      </c>
      <c r="H126" s="2">
        <v>0.20069444444444443</v>
      </c>
      <c r="I126" s="2">
        <v>0.84375</v>
      </c>
      <c r="J126" s="4">
        <f t="shared" si="1"/>
        <v>15.433333333333334</v>
      </c>
    </row>
    <row r="127" spans="1:10" x14ac:dyDescent="0.3">
      <c r="A127" s="1">
        <v>45056</v>
      </c>
      <c r="B127" s="1" t="s">
        <v>35</v>
      </c>
      <c r="C127" s="4">
        <v>5.931067083340535</v>
      </c>
      <c r="D127" s="4">
        <v>31.2</v>
      </c>
      <c r="E127" s="5">
        <v>12.5</v>
      </c>
      <c r="F127" s="4">
        <v>256.16000000000003</v>
      </c>
      <c r="G127" s="4">
        <f>AVERAGE(6,7,7,7,6,28,44,44,44,43,46,28,21,20,14,11)</f>
        <v>23.5</v>
      </c>
      <c r="H127" s="2">
        <v>0.19930555555555554</v>
      </c>
      <c r="I127" s="2">
        <v>0.84513888888888899</v>
      </c>
      <c r="J127" s="4">
        <f t="shared" si="1"/>
        <v>15.500000000000004</v>
      </c>
    </row>
    <row r="128" spans="1:10" x14ac:dyDescent="0.3">
      <c r="A128" s="1">
        <v>45057</v>
      </c>
      <c r="B128" s="1" t="s">
        <v>29</v>
      </c>
      <c r="C128" s="4">
        <v>6.8456929487794067</v>
      </c>
      <c r="D128" s="4">
        <v>32.4</v>
      </c>
      <c r="E128" s="5">
        <v>14.1</v>
      </c>
      <c r="F128" s="4">
        <v>338.09</v>
      </c>
      <c r="G128" s="4">
        <f>AVERAGE(11,12,12,12,15,49,100,100,56,46,20,14,13,15,17,24)</f>
        <v>32.25</v>
      </c>
      <c r="H128" s="2">
        <v>0.19791666666666666</v>
      </c>
      <c r="I128" s="2">
        <v>0.84652777777777777</v>
      </c>
      <c r="J128" s="4">
        <f t="shared" si="1"/>
        <v>15.566666666666666</v>
      </c>
    </row>
    <row r="129" spans="1:10" x14ac:dyDescent="0.3">
      <c r="A129" s="1">
        <v>45058</v>
      </c>
      <c r="B129" s="1" t="s">
        <v>30</v>
      </c>
      <c r="C129" s="4">
        <v>7.9701304620351658</v>
      </c>
      <c r="D129" s="4">
        <v>31.4</v>
      </c>
      <c r="E129" s="5">
        <v>14.5</v>
      </c>
      <c r="F129" s="4">
        <v>251.53</v>
      </c>
      <c r="G129" s="4">
        <f>AVERAGE(2,0,0,3,5,5,21,47,45,47,46,46,24,18,18,22)</f>
        <v>21.8125</v>
      </c>
      <c r="H129" s="2">
        <v>0.19722222222222222</v>
      </c>
      <c r="I129" s="2">
        <v>0.84722222222222221</v>
      </c>
      <c r="J129" s="4">
        <f t="shared" si="1"/>
        <v>15.600000000000001</v>
      </c>
    </row>
    <row r="130" spans="1:10" x14ac:dyDescent="0.3">
      <c r="A130" s="1">
        <v>45059</v>
      </c>
      <c r="B130" s="1" t="s">
        <v>31</v>
      </c>
      <c r="C130" s="4">
        <v>12.419026367608996</v>
      </c>
      <c r="D130" s="4">
        <v>30.6</v>
      </c>
      <c r="E130" s="5">
        <v>16.3</v>
      </c>
      <c r="F130" s="4">
        <v>225.87</v>
      </c>
      <c r="G130" s="4">
        <f>AVERAGE(18,21,22,13,16,21,46,25,28,21,11,46,13,11,15,13)</f>
        <v>21.25</v>
      </c>
      <c r="H130" s="2">
        <v>0.19583333333333333</v>
      </c>
      <c r="I130" s="2">
        <v>0.84861111111111109</v>
      </c>
      <c r="J130" s="4">
        <f t="shared" si="1"/>
        <v>15.666666666666668</v>
      </c>
    </row>
    <row r="131" spans="1:10" x14ac:dyDescent="0.3">
      <c r="A131" s="1">
        <v>45060</v>
      </c>
      <c r="B131" s="1" t="s">
        <v>32</v>
      </c>
      <c r="C131" s="4">
        <v>12.149462776422027</v>
      </c>
      <c r="D131" s="4">
        <v>30.8</v>
      </c>
      <c r="E131" s="5">
        <v>17.8</v>
      </c>
      <c r="F131" s="4">
        <v>215.97</v>
      </c>
      <c r="G131" s="4">
        <f>AVERAGE(22,13,14,13,14,33,83,74,55,84,48,27,20,14,27,21)</f>
        <v>35.125</v>
      </c>
      <c r="H131" s="2">
        <v>0.19444444444444445</v>
      </c>
      <c r="I131" s="2">
        <v>0.84930555555555554</v>
      </c>
      <c r="J131" s="4">
        <f t="shared" ref="J131:J153" si="2">(I131-H131)*24</f>
        <v>15.716666666666667</v>
      </c>
    </row>
    <row r="132" spans="1:10" x14ac:dyDescent="0.3">
      <c r="A132" s="1">
        <v>45061</v>
      </c>
      <c r="B132" s="1" t="s">
        <v>33</v>
      </c>
      <c r="C132" s="4">
        <v>6.780397042288981</v>
      </c>
      <c r="D132" s="4">
        <v>4.8</v>
      </c>
      <c r="E132" s="5">
        <v>12.4</v>
      </c>
      <c r="F132" s="4">
        <v>132.82</v>
      </c>
      <c r="G132" s="4">
        <f>AVERAGE(99,100,100,100,100,100,100,100,100,100,100,100,100,95,90,71)</f>
        <v>97.1875</v>
      </c>
      <c r="H132" s="2">
        <v>0.19375000000000001</v>
      </c>
      <c r="I132" s="2">
        <v>0.85069444444444453</v>
      </c>
      <c r="J132" s="4">
        <f t="shared" si="2"/>
        <v>15.766666666666669</v>
      </c>
    </row>
    <row r="133" spans="1:10" x14ac:dyDescent="0.3">
      <c r="A133" s="1">
        <v>45062</v>
      </c>
      <c r="B133" s="1" t="s">
        <v>34</v>
      </c>
      <c r="C133" s="4">
        <v>6.8529129452342223</v>
      </c>
      <c r="D133" s="4">
        <v>25</v>
      </c>
      <c r="E133" s="5">
        <v>16.600000000000001</v>
      </c>
      <c r="F133" s="4">
        <v>160.91</v>
      </c>
      <c r="G133" s="4">
        <f>AVERAGE(8,6,6,17,42,38,22,85,79,74,64,58,56,100,92,54)</f>
        <v>50.0625</v>
      </c>
      <c r="H133" s="2">
        <v>0.19236111111111112</v>
      </c>
      <c r="I133" s="2">
        <v>0.85138888888888886</v>
      </c>
      <c r="J133" s="4">
        <f t="shared" si="2"/>
        <v>15.816666666666666</v>
      </c>
    </row>
    <row r="134" spans="1:10" x14ac:dyDescent="0.3">
      <c r="A134" s="1">
        <v>45063</v>
      </c>
      <c r="B134" s="1" t="s">
        <v>35</v>
      </c>
      <c r="C134" s="4">
        <v>5.8125710509995336</v>
      </c>
      <c r="D134" s="4">
        <v>4.5999999999999996</v>
      </c>
      <c r="E134" s="5">
        <v>12</v>
      </c>
      <c r="F134" s="4">
        <v>32.1</v>
      </c>
      <c r="G134" s="4">
        <f>AVERAGE(100,100,92,80,84,73,80,100,100,100,100,100,100,100,100,100)</f>
        <v>94.3125</v>
      </c>
      <c r="H134" s="2">
        <v>0.19166666666666665</v>
      </c>
      <c r="I134" s="2">
        <v>0.85277777777777775</v>
      </c>
      <c r="J134" s="4">
        <f t="shared" si="2"/>
        <v>15.866666666666667</v>
      </c>
    </row>
    <row r="135" spans="1:10" x14ac:dyDescent="0.3">
      <c r="A135" s="1">
        <v>45064</v>
      </c>
      <c r="B135" s="1" t="s">
        <v>29</v>
      </c>
      <c r="C135" s="4">
        <v>6.7271969164384036</v>
      </c>
      <c r="D135" s="4">
        <v>6</v>
      </c>
      <c r="E135" s="5">
        <v>8.1</v>
      </c>
      <c r="F135" s="4">
        <v>109.3</v>
      </c>
      <c r="G135" s="4">
        <v>100</v>
      </c>
      <c r="H135" s="2">
        <v>0.19027777777777777</v>
      </c>
      <c r="I135" s="2">
        <v>0.85416666666666663</v>
      </c>
      <c r="J135" s="4">
        <f t="shared" si="2"/>
        <v>15.933333333333334</v>
      </c>
    </row>
    <row r="136" spans="1:10" x14ac:dyDescent="0.3">
      <c r="A136" s="1">
        <v>45065</v>
      </c>
      <c r="B136" s="1" t="s">
        <v>30</v>
      </c>
      <c r="C136" s="4">
        <v>7.8516344296941645</v>
      </c>
      <c r="D136" s="4">
        <v>6.7</v>
      </c>
      <c r="E136" s="5">
        <v>12.3</v>
      </c>
      <c r="F136" s="4">
        <v>87.36</v>
      </c>
      <c r="G136" s="4">
        <f>AVERAGE(100,100,100,100,100,100,98,100,100,96,97,68,82,100,97,81,29)</f>
        <v>91.058823529411768</v>
      </c>
      <c r="H136" s="2">
        <v>0.18958333333333333</v>
      </c>
      <c r="I136" s="2">
        <v>0.85486111111111107</v>
      </c>
      <c r="J136" s="4">
        <f t="shared" si="2"/>
        <v>15.966666666666665</v>
      </c>
    </row>
    <row r="137" spans="1:10" x14ac:dyDescent="0.3">
      <c r="A137" s="1">
        <v>45066</v>
      </c>
      <c r="B137" s="1" t="s">
        <v>31</v>
      </c>
      <c r="C137" s="4">
        <v>12.300530335267995</v>
      </c>
      <c r="D137" s="4">
        <v>25.7</v>
      </c>
      <c r="E137" s="5">
        <v>19</v>
      </c>
      <c r="F137" s="4">
        <v>225.48</v>
      </c>
      <c r="G137" s="4">
        <f>AVERAGE(100,100,94,100,100,100,100,100,100,100,94,49,41,39,24,17,18)</f>
        <v>75.058823529411768</v>
      </c>
      <c r="H137" s="2">
        <v>0.18819444444444444</v>
      </c>
      <c r="I137" s="2">
        <v>0.85625000000000007</v>
      </c>
      <c r="J137" s="4">
        <f t="shared" si="2"/>
        <v>16.033333333333335</v>
      </c>
    </row>
    <row r="138" spans="1:10" x14ac:dyDescent="0.3">
      <c r="A138" s="1">
        <v>45067</v>
      </c>
      <c r="B138" s="1" t="s">
        <v>32</v>
      </c>
      <c r="C138" s="4">
        <v>12.030966744081024</v>
      </c>
      <c r="D138" s="4">
        <v>31.1</v>
      </c>
      <c r="E138" s="5">
        <v>18.100000000000001</v>
      </c>
      <c r="F138" s="4">
        <v>333.45</v>
      </c>
      <c r="G138" s="4">
        <f>AVERAGE(25,13,5,4,17,5,11,24,26,21,22,16,4,5,8,7,3)</f>
        <v>12.705882352941176</v>
      </c>
      <c r="H138" s="2">
        <v>0.1875</v>
      </c>
      <c r="I138" s="2">
        <v>0.8569444444444444</v>
      </c>
      <c r="J138" s="4">
        <f t="shared" si="2"/>
        <v>16.066666666666666</v>
      </c>
    </row>
    <row r="139" spans="1:10" x14ac:dyDescent="0.3">
      <c r="A139" s="1">
        <v>45068</v>
      </c>
      <c r="B139" s="1" t="s">
        <v>33</v>
      </c>
      <c r="C139" s="4">
        <v>6.6619010099479796</v>
      </c>
      <c r="D139" s="4">
        <v>28.2</v>
      </c>
      <c r="E139" s="5">
        <v>17.5</v>
      </c>
      <c r="F139" s="4">
        <v>307.18</v>
      </c>
      <c r="G139" s="4">
        <f>AVERAGE(10,13,22,39,44,50,57,25,18,19,18,46,47,23,18,13,18)</f>
        <v>28.235294117647058</v>
      </c>
      <c r="H139" s="2">
        <v>0.18680555555555556</v>
      </c>
      <c r="I139" s="2">
        <v>0.85763888888888884</v>
      </c>
      <c r="J139" s="4">
        <f t="shared" si="2"/>
        <v>16.099999999999998</v>
      </c>
    </row>
    <row r="140" spans="1:10" x14ac:dyDescent="0.3">
      <c r="A140" s="1">
        <v>45069</v>
      </c>
      <c r="B140" s="1" t="s">
        <v>34</v>
      </c>
      <c r="C140" s="4">
        <v>6.7344169128932192</v>
      </c>
      <c r="D140" s="4">
        <v>31.4</v>
      </c>
      <c r="E140" s="5">
        <v>19.899999999999999</v>
      </c>
      <c r="F140" s="4">
        <v>220</v>
      </c>
      <c r="G140" s="4">
        <f>AVERAGE(17,14,14,14,12,44,45,45,47,50,45,30,19,16,23,24,22)</f>
        <v>28.294117647058822</v>
      </c>
      <c r="H140" s="2">
        <v>0.18611111111111112</v>
      </c>
      <c r="I140" s="2">
        <v>0.85902777777777783</v>
      </c>
      <c r="J140" s="4">
        <f t="shared" si="2"/>
        <v>16.150000000000002</v>
      </c>
    </row>
    <row r="141" spans="1:10" x14ac:dyDescent="0.3">
      <c r="A141" s="1">
        <v>45070</v>
      </c>
      <c r="B141" s="1" t="s">
        <v>35</v>
      </c>
      <c r="C141" s="4">
        <v>5.6940750186585305</v>
      </c>
      <c r="D141" s="4">
        <v>28.4</v>
      </c>
      <c r="E141" s="5">
        <v>19.7</v>
      </c>
      <c r="F141" s="4">
        <v>69.39</v>
      </c>
      <c r="G141" s="4">
        <f>AVERAGE(100,100,90,92,87,88,84,69,84,46,31,31,33,24,31,17,28)</f>
        <v>60.882352941176471</v>
      </c>
      <c r="H141" s="2">
        <v>0.18472222222222223</v>
      </c>
      <c r="I141" s="2">
        <v>0.85972222222222217</v>
      </c>
      <c r="J141" s="4">
        <f t="shared" si="2"/>
        <v>16.2</v>
      </c>
    </row>
    <row r="142" spans="1:10" x14ac:dyDescent="0.3">
      <c r="A142" s="1">
        <v>45071</v>
      </c>
      <c r="B142" s="1" t="s">
        <v>29</v>
      </c>
      <c r="C142" s="4">
        <v>6.6087008840974022</v>
      </c>
      <c r="D142" s="4">
        <v>20.5</v>
      </c>
      <c r="E142" s="5">
        <v>16.899999999999999</v>
      </c>
      <c r="F142" s="4">
        <v>68.88</v>
      </c>
      <c r="G142" s="4">
        <f>AVERAGE(100,100,71,100,100,94,81,73,40,60,75,71,85,74,71,44,39)</f>
        <v>75.17647058823529</v>
      </c>
      <c r="H142" s="2">
        <v>0.18402777777777779</v>
      </c>
      <c r="I142" s="2">
        <v>0.86111111111111116</v>
      </c>
      <c r="J142" s="4">
        <f t="shared" si="2"/>
        <v>16.25</v>
      </c>
    </row>
    <row r="143" spans="1:10" x14ac:dyDescent="0.3">
      <c r="A143" s="1">
        <v>45072</v>
      </c>
      <c r="B143" s="1" t="s">
        <v>30</v>
      </c>
      <c r="C143" s="4">
        <v>7.7331383973531613</v>
      </c>
      <c r="D143" s="4">
        <v>25.6</v>
      </c>
      <c r="E143" s="5">
        <v>17</v>
      </c>
      <c r="F143" s="4">
        <v>184.57</v>
      </c>
      <c r="G143" s="4">
        <f>AVERAGE(66,85,71,72,54,94,42,55,84,57,52,81,82,77,80,26,27)</f>
        <v>65</v>
      </c>
      <c r="H143" s="2">
        <v>0.18333333333333335</v>
      </c>
      <c r="I143" s="2">
        <v>0.8618055555555556</v>
      </c>
      <c r="J143" s="4">
        <f t="shared" si="2"/>
        <v>16.283333333333335</v>
      </c>
    </row>
    <row r="144" spans="1:10" x14ac:dyDescent="0.3">
      <c r="A144" s="1">
        <v>45073</v>
      </c>
      <c r="B144" s="1" t="s">
        <v>31</v>
      </c>
      <c r="C144" s="4">
        <v>12.182034302926992</v>
      </c>
      <c r="D144" s="4">
        <v>29.8</v>
      </c>
      <c r="E144" s="5">
        <v>13.3</v>
      </c>
      <c r="F144" s="4">
        <v>342.24</v>
      </c>
      <c r="G144" s="4">
        <f>AVERAGE(13,6,21,9,3,0,0,3,2,4,10,13,17,3,2,10,2)</f>
        <v>6.9411764705882355</v>
      </c>
      <c r="H144" s="2">
        <v>0.18263888888888891</v>
      </c>
      <c r="I144" s="2">
        <v>0.86249999999999993</v>
      </c>
      <c r="J144" s="4">
        <f t="shared" si="2"/>
        <v>16.316666666666663</v>
      </c>
    </row>
    <row r="145" spans="1:10" x14ac:dyDescent="0.3">
      <c r="A145" s="1">
        <v>45074</v>
      </c>
      <c r="B145" s="1" t="s">
        <v>32</v>
      </c>
      <c r="C145" s="4">
        <v>11.912470711740021</v>
      </c>
      <c r="D145" s="4">
        <v>30.7</v>
      </c>
      <c r="E145" s="5">
        <v>15.2</v>
      </c>
      <c r="F145" s="4">
        <v>331.91</v>
      </c>
      <c r="G145" s="4">
        <f>AVERAGE(84,97,100,100,100,100,100,100,15,35,39,71,44,31,100,8,32)</f>
        <v>68</v>
      </c>
      <c r="H145" s="2">
        <v>0.18194444444444444</v>
      </c>
      <c r="I145" s="2">
        <v>0.86388888888888893</v>
      </c>
      <c r="J145" s="4">
        <f t="shared" si="2"/>
        <v>16.366666666666667</v>
      </c>
    </row>
    <row r="146" spans="1:10" x14ac:dyDescent="0.3">
      <c r="A146" s="1">
        <v>45075</v>
      </c>
      <c r="B146" s="1" t="s">
        <v>33</v>
      </c>
      <c r="C146" s="4">
        <v>6.5434049776069765</v>
      </c>
      <c r="D146" s="4">
        <v>30.1</v>
      </c>
      <c r="E146" s="5">
        <v>18</v>
      </c>
      <c r="F146" s="4">
        <v>325.14999999999998</v>
      </c>
      <c r="G146" s="4">
        <f>AVERAGE(8,9,9,6,2,1,2,5,15,14,15,15,23,26,7,6,8,13)</f>
        <v>10.222222222222221</v>
      </c>
      <c r="H146" s="2">
        <v>0.18124999999999999</v>
      </c>
      <c r="I146" s="2">
        <v>0.86458333333333337</v>
      </c>
      <c r="J146" s="4">
        <f t="shared" si="2"/>
        <v>16.399999999999999</v>
      </c>
    </row>
    <row r="147" spans="1:10" x14ac:dyDescent="0.3">
      <c r="A147" s="1">
        <v>45076</v>
      </c>
      <c r="B147" s="1" t="s">
        <v>34</v>
      </c>
      <c r="C147" s="4">
        <v>6.6159208805522178</v>
      </c>
      <c r="D147" s="4">
        <v>29.2</v>
      </c>
      <c r="E147" s="5">
        <v>16.5</v>
      </c>
      <c r="F147" s="4">
        <v>339.23</v>
      </c>
      <c r="G147" s="4">
        <f>AVERAGE(49,52,99,99,100,100,100,99,91,99,75,58,87,77,87,36,43)</f>
        <v>79.470588235294116</v>
      </c>
      <c r="H147" s="2">
        <v>0.18055555555555555</v>
      </c>
      <c r="I147" s="2">
        <v>0.8652777777777777</v>
      </c>
      <c r="J147" s="4">
        <f t="shared" si="2"/>
        <v>16.43333333333333</v>
      </c>
    </row>
    <row r="148" spans="1:10" x14ac:dyDescent="0.3">
      <c r="A148" s="1">
        <v>45077</v>
      </c>
      <c r="B148" s="1" t="s">
        <v>35</v>
      </c>
      <c r="C148" s="4">
        <v>5.5755789863175291</v>
      </c>
      <c r="D148" s="4">
        <v>22.3</v>
      </c>
      <c r="E148" s="5">
        <v>16.399999999999999</v>
      </c>
      <c r="F148" s="4">
        <v>213</v>
      </c>
      <c r="G148" s="4">
        <f>AVERAGE(9,6,4,1,0,3,9,6,3,11,18,18,5,9,4,3,2,30)</f>
        <v>7.833333333333333</v>
      </c>
      <c r="H148" s="2">
        <v>0.17986111111111111</v>
      </c>
      <c r="I148" s="2">
        <v>0.86597222222222225</v>
      </c>
      <c r="J148" s="4">
        <f t="shared" si="2"/>
        <v>16.466666666666669</v>
      </c>
    </row>
    <row r="149" spans="1:10" x14ac:dyDescent="0.3">
      <c r="A149" s="1">
        <v>45078</v>
      </c>
      <c r="B149" s="1" t="s">
        <v>29</v>
      </c>
      <c r="C149" s="4">
        <v>6.4902048517563991</v>
      </c>
      <c r="D149" s="4">
        <v>31.8</v>
      </c>
      <c r="E149" s="5">
        <v>20.399999999999999</v>
      </c>
      <c r="F149" s="4">
        <v>334.88</v>
      </c>
      <c r="G149" s="4">
        <f>AVERAGE(4,4,3,33,89,90,100,27,32,15,16,12,7,10,10,10,9,14)</f>
        <v>26.944444444444443</v>
      </c>
      <c r="H149" s="2">
        <v>0.17916666666666667</v>
      </c>
      <c r="I149" s="2">
        <v>0.8666666666666667</v>
      </c>
      <c r="J149" s="4">
        <f t="shared" si="2"/>
        <v>16.5</v>
      </c>
    </row>
    <row r="150" spans="1:10" x14ac:dyDescent="0.3">
      <c r="A150" s="1">
        <v>45079</v>
      </c>
      <c r="B150" s="1" t="s">
        <v>30</v>
      </c>
      <c r="C150" s="4">
        <v>7.61464236501216</v>
      </c>
      <c r="D150" s="4">
        <v>14.1</v>
      </c>
      <c r="E150" s="5">
        <v>11.3</v>
      </c>
      <c r="F150" s="4">
        <v>209.17</v>
      </c>
      <c r="G150" s="4">
        <f>AVERAGE(8,14,24,61,71,100,99,94,91,89,100,73,40,15,10,4,4,6)</f>
        <v>50.166666666666664</v>
      </c>
      <c r="H150" s="2">
        <v>0.17847222222222223</v>
      </c>
      <c r="I150" s="2">
        <v>0.86805555555555547</v>
      </c>
      <c r="J150" s="4">
        <f t="shared" si="2"/>
        <v>16.549999999999997</v>
      </c>
    </row>
    <row r="151" spans="1:10" x14ac:dyDescent="0.3">
      <c r="A151" s="1">
        <v>45080</v>
      </c>
      <c r="B151" s="1" t="s">
        <v>31</v>
      </c>
      <c r="C151" s="4">
        <v>12.063538270585989</v>
      </c>
      <c r="D151" s="4">
        <v>33.1</v>
      </c>
      <c r="E151" s="5">
        <v>12.7</v>
      </c>
      <c r="F151" s="4">
        <v>349.1</v>
      </c>
      <c r="G151" s="4">
        <f>AVERAGE(0,0,0,0,0,0,3,14,6,0,0,0,0,0,0,2,7,14)</f>
        <v>2.5555555555555554</v>
      </c>
      <c r="H151" s="2">
        <v>0.17847222222222223</v>
      </c>
      <c r="I151" s="2">
        <v>0.86875000000000002</v>
      </c>
      <c r="J151" s="4">
        <f t="shared" si="2"/>
        <v>16.566666666666666</v>
      </c>
    </row>
    <row r="152" spans="1:10" x14ac:dyDescent="0.3">
      <c r="A152" s="1">
        <v>45081</v>
      </c>
      <c r="B152" s="1" t="s">
        <v>32</v>
      </c>
      <c r="C152" s="4">
        <v>11.793974679399017</v>
      </c>
      <c r="D152" s="4">
        <v>32.5</v>
      </c>
      <c r="E152" s="5">
        <v>16.5</v>
      </c>
      <c r="F152" s="4">
        <v>344.89</v>
      </c>
      <c r="G152" s="4">
        <f>AVERAGE(3,4,4,5,10,17,44,100,75,46,45,44,48,52,59,48,42,12)</f>
        <v>36.555555555555557</v>
      </c>
      <c r="H152" s="2">
        <v>0.17777777777777778</v>
      </c>
      <c r="I152" s="2">
        <v>0.86944444444444446</v>
      </c>
      <c r="J152" s="4">
        <f t="shared" si="2"/>
        <v>16.600000000000001</v>
      </c>
    </row>
    <row r="153" spans="1:10" x14ac:dyDescent="0.3">
      <c r="A153" s="1">
        <v>45082</v>
      </c>
      <c r="B153" s="1" t="s">
        <v>33</v>
      </c>
      <c r="C153" s="4">
        <v>6.4249089452659751</v>
      </c>
      <c r="D153" s="4">
        <v>31.6</v>
      </c>
      <c r="E153" s="5">
        <v>18.899999999999999</v>
      </c>
      <c r="F153" s="4">
        <v>276.33999999999997</v>
      </c>
      <c r="G153" s="4">
        <f>AVERAGE(4,3,3,3,2,4,18,12,33,46,46,48,49,28,15,45,83,73)</f>
        <v>28.611111111111111</v>
      </c>
      <c r="H153" s="2">
        <v>0.17708333333333334</v>
      </c>
      <c r="I153" s="2">
        <v>0.87013888888888891</v>
      </c>
      <c r="J153" s="4">
        <f t="shared" si="2"/>
        <v>16.633333333333333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DD018-F665-4DB5-A614-AEB2002B5397}">
  <dimension ref="A1:B2"/>
  <sheetViews>
    <sheetView workbookViewId="0">
      <selection activeCell="A2" sqref="A2"/>
    </sheetView>
  </sheetViews>
  <sheetFormatPr defaultRowHeight="14.4" x14ac:dyDescent="0.3"/>
  <sheetData>
    <row r="1" spans="1:2" x14ac:dyDescent="0.3">
      <c r="A1" t="s">
        <v>17</v>
      </c>
      <c r="B1" t="s">
        <v>18</v>
      </c>
    </row>
    <row r="2" spans="1:2" x14ac:dyDescent="0.3">
      <c r="A2">
        <f>_xlfn.STDEV.P(Tabelle1!C2:C153)</f>
        <v>2.7067209998015156</v>
      </c>
      <c r="B2">
        <f>_xlfn.STDEV.P(Tabelle1!D2:D153)</f>
        <v>10.705438061372011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 2 0 2 3 - 0 6 - 1 4 T 2 2 : 4 0 : 4 9 . 4 5 4 1 3 0 2 + 0 2 : 0 0 < / L a s t P r o c e s s e d T i m e > < / D a t a M o d e l i n g S a n d b o x . S e r i a l i z e d S a n d b o x E r r o r C a c h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 z u z y c i e 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 z u z y c i e 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 C o l u m n s \ z u |y c i e   ( k W h ) 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z u z y c i e ] ] > < / C u s t o m C o n t e n t > < / G e m i n i > 
</file>

<file path=customXml/item12.xml>��< ? x m l   v e r s i o n = " 1 . 0 "   e n c o d i n g = " u t f - 1 6 " ? > < D a t a M a s h u p   x m l n s = " h t t p : / / s c h e m a s . m i c r o s o f t . c o m / D a t a M a s h u p " > A A A A A B I D A A B Q S w M E F A A C A A g A X I n N V k 4 F 6 0 C i A A A A 9 g A A A B I A H A B D b 2 5 m a W c v U G F j a 2 F n Z S 5 4 b W w g o h g A K K A U A A A A A A A A A A A A A A A A A A A A A A A A A A A A h Y 8 x D o I w G I W v Q r r T l r o Y 8 l M G V 0 h I T I x r U y o 0 l k J o s d z N w S N 5 B T G K u j m + 7 3 3 D e / f r D f K 5 M 9 F F j U 7 3 N k M J p i h S V v a 1 t k 2 G J n + K t y j n U A l 5 F o 2 K F t m 6 d H Z 1 h l r v h 5 S Q E A I O G 9 y P D W G U J u R Y F n v Z q k 6 g j 6 z / y 7 G 2 z g s r F e J w e I 3 h D C e U Y U a X T U B W C K W 2 X 4 E t 3 b P 9 g b C b j J 9 G x Q c T V w W Q N Q J 5 f + A P U E s D B B Q A A g A I A F y J z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i c 1 W K I p H u A 4 A A A A R A A A A E w A c A E Z v c m 1 1 b G F z L 1 N l Y 3 R p b 2 4 x L m 0 g o h g A K K A U A A A A A A A A A A A A A A A A A A A A A A A A A A A A K 0 5 N L s n M z 1 M I h t C G 1 g B Q S w E C L Q A U A A I A C A B c i c 1 W T g X r Q K I A A A D 2 A A A A E g A A A A A A A A A A A A A A A A A A A A A A Q 2 9 u Z m l n L 1 B h Y 2 t h Z 2 U u e G 1 s U E s B A i 0 A F A A C A A g A X I n N V g / K 6 a u k A A A A 6 Q A A A B M A A A A A A A A A A A A A A A A A 7 g A A A F t D b 2 5 0 Z W 5 0 X 1 R 5 c G V z X S 5 4 b W x Q S w E C L Q A U A A I A C A B c i c 1 W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E G G R c x j j e U e x e C 2 a 7 O G 0 t g A A A A A C A A A A A A A D Z g A A w A A A A B A A A A A q F s m j E C i t D 3 N 2 b R 3 K w H x L A A A A A A S A A A C g A A A A E A A A A L 5 O 2 S K Y M K g W z g V b a N o l h n J Q A A A A p R Q s J 5 G K H l S j 0 v C P p K H + d w C P j E x y v 9 h k W b X l F S 4 D E u 3 7 G i 2 g K B i X 5 0 C 6 H B V y 1 t 9 I P c 0 m / r L U e g 6 F C w e B E M Y T V K o N E 2 / v z v A p + + w d L f o + y p s U A A A A O 2 i o A 5 6 U n C R A s C C c T M L / X A e 3 h 6 I = < / D a t a M a s h u p > 
</file>

<file path=customXml/item1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7 8 5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 z u z y c i e 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 z u z y c i e 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 C o l u m n s \ z u |y c i e   ( k W h ) 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 C o l u m n s \ z u |y c i e   ( k W h ) 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 z u z y c i e 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z u z y c i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 z u |y c i e   ( k W h ) < / s t r i n g > < / k e y > < v a l u e > < s t r i n g > D o u b l e 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 z u |y c i e   ( k W h ) < / s t r i n g > < / k e y > < v a l u e > < i n t > 1 2 2 < / i n t > < / v a l u e > < / i t e m > < / C o l u m n W i d t h s > < C o l u m n D i s p l a y I n d e x > < i t e m > < k e y > < s t r i n g > z u |y c i e   ( k W h ) 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z u z y c i e ] ] > < / C u s t o m C o n t e n t > < / G e m i n i > 
</file>

<file path=customXml/itemProps1.xml><?xml version="1.0" encoding="utf-8"?>
<ds:datastoreItem xmlns:ds="http://schemas.openxmlformats.org/officeDocument/2006/customXml" ds:itemID="{A697317C-5010-4786-AB7B-B4B58EE98F81}">
  <ds:schemaRefs/>
</ds:datastoreItem>
</file>

<file path=customXml/itemProps10.xml><?xml version="1.0" encoding="utf-8"?>
<ds:datastoreItem xmlns:ds="http://schemas.openxmlformats.org/officeDocument/2006/customXml" ds:itemID="{56061CFE-C986-417A-8A8C-CE0ADB46D363}">
  <ds:schemaRefs/>
</ds:datastoreItem>
</file>

<file path=customXml/itemProps11.xml><?xml version="1.0" encoding="utf-8"?>
<ds:datastoreItem xmlns:ds="http://schemas.openxmlformats.org/officeDocument/2006/customXml" ds:itemID="{0A329297-E670-40AE-B203-BA9E4A9A2793}">
  <ds:schemaRefs/>
</ds:datastoreItem>
</file>

<file path=customXml/itemProps12.xml><?xml version="1.0" encoding="utf-8"?>
<ds:datastoreItem xmlns:ds="http://schemas.openxmlformats.org/officeDocument/2006/customXml" ds:itemID="{7F9083F2-9360-4063-9528-1C4CA296AE75}">
  <ds:schemaRefs>
    <ds:schemaRef ds:uri="http://schemas.microsoft.com/DataMashup"/>
  </ds:schemaRefs>
</ds:datastoreItem>
</file>

<file path=customXml/itemProps13.xml><?xml version="1.0" encoding="utf-8"?>
<ds:datastoreItem xmlns:ds="http://schemas.openxmlformats.org/officeDocument/2006/customXml" ds:itemID="{DC9A1656-A85E-44EA-A85E-0D5C90F0CE87}">
  <ds:schemaRefs/>
</ds:datastoreItem>
</file>

<file path=customXml/itemProps14.xml><?xml version="1.0" encoding="utf-8"?>
<ds:datastoreItem xmlns:ds="http://schemas.openxmlformats.org/officeDocument/2006/customXml" ds:itemID="{F8A829A6-71D6-405D-82FE-DEC265D91AF1}">
  <ds:schemaRefs/>
</ds:datastoreItem>
</file>

<file path=customXml/itemProps15.xml><?xml version="1.0" encoding="utf-8"?>
<ds:datastoreItem xmlns:ds="http://schemas.openxmlformats.org/officeDocument/2006/customXml" ds:itemID="{521D6519-A524-4329-A331-69B8D3465308}">
  <ds:schemaRefs/>
</ds:datastoreItem>
</file>

<file path=customXml/itemProps16.xml><?xml version="1.0" encoding="utf-8"?>
<ds:datastoreItem xmlns:ds="http://schemas.openxmlformats.org/officeDocument/2006/customXml" ds:itemID="{3E36909E-135A-4924-A89C-0867C68F7CCB}">
  <ds:schemaRefs/>
</ds:datastoreItem>
</file>

<file path=customXml/itemProps17.xml><?xml version="1.0" encoding="utf-8"?>
<ds:datastoreItem xmlns:ds="http://schemas.openxmlformats.org/officeDocument/2006/customXml" ds:itemID="{75AC22A4-9DB3-4ECB-8A7A-93A819A4C33E}">
  <ds:schemaRefs/>
</ds:datastoreItem>
</file>

<file path=customXml/itemProps2.xml><?xml version="1.0" encoding="utf-8"?>
<ds:datastoreItem xmlns:ds="http://schemas.openxmlformats.org/officeDocument/2006/customXml" ds:itemID="{46367F85-35B7-4919-8DE4-D72CC5E91287}">
  <ds:schemaRefs/>
</ds:datastoreItem>
</file>

<file path=customXml/itemProps3.xml><?xml version="1.0" encoding="utf-8"?>
<ds:datastoreItem xmlns:ds="http://schemas.openxmlformats.org/officeDocument/2006/customXml" ds:itemID="{18A37FA6-9ADB-4B1C-9F75-F90DB426707B}">
  <ds:schemaRefs/>
</ds:datastoreItem>
</file>

<file path=customXml/itemProps4.xml><?xml version="1.0" encoding="utf-8"?>
<ds:datastoreItem xmlns:ds="http://schemas.openxmlformats.org/officeDocument/2006/customXml" ds:itemID="{3BE81E25-2FE7-4063-A739-7DFD44D87631}">
  <ds:schemaRefs/>
</ds:datastoreItem>
</file>

<file path=customXml/itemProps5.xml><?xml version="1.0" encoding="utf-8"?>
<ds:datastoreItem xmlns:ds="http://schemas.openxmlformats.org/officeDocument/2006/customXml" ds:itemID="{67CBFBD6-DB0B-4B4F-B7AF-430859351895}">
  <ds:schemaRefs/>
</ds:datastoreItem>
</file>

<file path=customXml/itemProps6.xml><?xml version="1.0" encoding="utf-8"?>
<ds:datastoreItem xmlns:ds="http://schemas.openxmlformats.org/officeDocument/2006/customXml" ds:itemID="{7B986063-9A44-4F52-BCBD-2DEFE075ECC7}">
  <ds:schemaRefs/>
</ds:datastoreItem>
</file>

<file path=customXml/itemProps7.xml><?xml version="1.0" encoding="utf-8"?>
<ds:datastoreItem xmlns:ds="http://schemas.openxmlformats.org/officeDocument/2006/customXml" ds:itemID="{211C1EC8-C32D-4057-B084-4C6DD5E2C6AF}">
  <ds:schemaRefs/>
</ds:datastoreItem>
</file>

<file path=customXml/itemProps8.xml><?xml version="1.0" encoding="utf-8"?>
<ds:datastoreItem xmlns:ds="http://schemas.openxmlformats.org/officeDocument/2006/customXml" ds:itemID="{1E1DAA12-FBA0-48FB-99A2-9720738BD508}">
  <ds:schemaRefs/>
</ds:datastoreItem>
</file>

<file path=customXml/itemProps9.xml><?xml version="1.0" encoding="utf-8"?>
<ds:datastoreItem xmlns:ds="http://schemas.openxmlformats.org/officeDocument/2006/customXml" ds:itemID="{7A44DFFB-D1A0-4E05-B040-836B8C9D0F1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Tabelle</vt:lpstr>
      <vt:lpstr>Tabelle1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Poniatowski, Adrian</dc:creator>
  <cp:lastModifiedBy>Adrian Poniatowski</cp:lastModifiedBy>
  <dcterms:created xsi:type="dcterms:W3CDTF">2015-06-05T18:19:34Z</dcterms:created>
  <dcterms:modified xsi:type="dcterms:W3CDTF">2024-06-17T15:23:06Z</dcterms:modified>
</cp:coreProperties>
</file>