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mc:AlternateContent xmlns:mc="http://schemas.openxmlformats.org/markup-compatibility/2006">
    <mc:Choice Requires="x15">
      <x15ac:absPath xmlns:x15ac="http://schemas.microsoft.com/office/spreadsheetml/2010/11/ac" url="C:\Users\Usuario\Desktop\Material 24_25\"/>
    </mc:Choice>
  </mc:AlternateContent>
  <xr:revisionPtr revIDLastSave="0" documentId="8_{DBA0BF2B-AC1A-4478-B901-677FF5A3EE4C}" xr6:coauthVersionLast="47" xr6:coauthVersionMax="47" xr10:uidLastSave="{00000000-0000-0000-0000-000000000000}"/>
  <bookViews>
    <workbookView xWindow="-108" yWindow="-108" windowWidth="23256" windowHeight="12456" tabRatio="500" firstSheet="4" activeTab="4" xr2:uid="{00000000-000D-0000-FFFF-FFFF00000000}"/>
  </bookViews>
  <sheets>
    <sheet name="Amortización " sheetId="6" r:id="rId1"/>
    <sheet name="Balance e PeG" sheetId="1" r:id="rId2"/>
    <sheet name="V e F" sheetId="3" r:id="rId3"/>
    <sheet name="Describir feitos contables" sheetId="2" r:id="rId4"/>
    <sheet name="Ciclo contable (RESOLTO)" sheetId="4" r:id="rId5"/>
    <sheet name="Ciclo contable 2 (RESOLTO)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1" l="1"/>
  <c r="D98" i="1" s="1"/>
  <c r="C93" i="1"/>
  <c r="D93" i="1" l="1"/>
  <c r="C99" i="1"/>
  <c r="C100" i="1"/>
  <c r="D99" i="1"/>
  <c r="C101" i="1"/>
  <c r="D101" i="1" s="1"/>
  <c r="F23" i="1" l="1"/>
  <c r="C62" i="1"/>
  <c r="E43" i="1" l="1"/>
  <c r="E54" i="1" l="1"/>
  <c r="E45" i="1"/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61" i="1"/>
  <c r="E60" i="1"/>
  <c r="E59" i="1"/>
  <c r="E58" i="1"/>
  <c r="E57" i="1"/>
  <c r="E56" i="1"/>
  <c r="E55" i="1"/>
  <c r="E52" i="1"/>
  <c r="E53" i="1"/>
  <c r="E51" i="1"/>
  <c r="E50" i="1"/>
  <c r="E49" i="1"/>
  <c r="E48" i="1"/>
  <c r="E47" i="1"/>
  <c r="E46" i="1"/>
  <c r="E44" i="1"/>
  <c r="E54" i="5"/>
  <c r="E53" i="5"/>
  <c r="G52" i="5"/>
  <c r="Q51" i="5"/>
  <c r="P51" i="5"/>
  <c r="D50" i="5"/>
  <c r="C50" i="5"/>
  <c r="F50" i="5" s="1"/>
  <c r="G50" i="5" s="1"/>
  <c r="E49" i="5"/>
  <c r="P48" i="5"/>
  <c r="K48" i="5"/>
  <c r="E48" i="5"/>
  <c r="E47" i="5"/>
  <c r="E46" i="5"/>
  <c r="E45" i="5"/>
  <c r="C45" i="5"/>
  <c r="G45" i="5" s="1"/>
  <c r="F44" i="5"/>
  <c r="G44" i="5" s="1"/>
  <c r="C44" i="5"/>
  <c r="C43" i="5"/>
  <c r="Q48" i="5" s="1"/>
  <c r="G42" i="5"/>
  <c r="Y41" i="5"/>
  <c r="V41" i="5"/>
  <c r="G41" i="5"/>
  <c r="AC40" i="5"/>
  <c r="AC41" i="5" s="1"/>
  <c r="S40" i="5"/>
  <c r="S41" i="5" s="1"/>
  <c r="N40" i="5"/>
  <c r="N41" i="5" s="1"/>
  <c r="M52" i="5" s="1"/>
  <c r="M51" i="5" s="1"/>
  <c r="M40" i="5"/>
  <c r="G40" i="5"/>
  <c r="AB39" i="5"/>
  <c r="Y39" i="5"/>
  <c r="V39" i="5"/>
  <c r="K39" i="5"/>
  <c r="G39" i="5"/>
  <c r="K38" i="5"/>
  <c r="G38" i="5"/>
  <c r="K37" i="5"/>
  <c r="J37" i="5"/>
  <c r="G37" i="5"/>
  <c r="AF36" i="5"/>
  <c r="Y36" i="5"/>
  <c r="V36" i="5"/>
  <c r="K36" i="5"/>
  <c r="J36" i="5"/>
  <c r="G36" i="5"/>
  <c r="AF35" i="5"/>
  <c r="AB35" i="5"/>
  <c r="AB36" i="5" s="1"/>
  <c r="P35" i="5"/>
  <c r="P36" i="5" s="1"/>
  <c r="K56" i="5" s="1"/>
  <c r="N35" i="5"/>
  <c r="N36" i="5" s="1"/>
  <c r="M48" i="5" s="1"/>
  <c r="K35" i="5"/>
  <c r="J35" i="5"/>
  <c r="J40" i="5" s="1"/>
  <c r="K55" i="5" s="1"/>
  <c r="K54" i="5" s="1"/>
  <c r="G35" i="5"/>
  <c r="AE34" i="5"/>
  <c r="AB34" i="5"/>
  <c r="Y34" i="5"/>
  <c r="G34" i="5"/>
  <c r="G39" i="4"/>
  <c r="M38" i="4"/>
  <c r="K38" i="4"/>
  <c r="F38" i="4"/>
  <c r="G38" i="4" s="1"/>
  <c r="D38" i="4"/>
  <c r="C38" i="4"/>
  <c r="P37" i="4"/>
  <c r="E37" i="4"/>
  <c r="F36" i="4"/>
  <c r="E36" i="4"/>
  <c r="F35" i="4"/>
  <c r="E35" i="4"/>
  <c r="F34" i="4"/>
  <c r="E34" i="4"/>
  <c r="F33" i="4"/>
  <c r="K39" i="4" s="1"/>
  <c r="K37" i="4" s="1"/>
  <c r="C33" i="4"/>
  <c r="Q37" i="4" s="1"/>
  <c r="P39" i="4" s="1"/>
  <c r="P41" i="4" s="1"/>
  <c r="M39" i="4" s="1"/>
  <c r="M37" i="4" s="1"/>
  <c r="G32" i="4"/>
  <c r="N31" i="4"/>
  <c r="M41" i="4" s="1"/>
  <c r="M40" i="4" s="1"/>
  <c r="G31" i="4"/>
  <c r="S30" i="4"/>
  <c r="S31" i="4" s="1"/>
  <c r="Q30" i="4"/>
  <c r="Q31" i="4" s="1"/>
  <c r="M44" i="4" s="1"/>
  <c r="M43" i="4" s="1"/>
  <c r="G30" i="4"/>
  <c r="G29" i="4"/>
  <c r="K28" i="4"/>
  <c r="J28" i="4"/>
  <c r="G28" i="4"/>
  <c r="K27" i="4"/>
  <c r="J27" i="4"/>
  <c r="G27" i="4"/>
  <c r="P26" i="4"/>
  <c r="N26" i="4"/>
  <c r="K26" i="4"/>
  <c r="G26" i="4"/>
  <c r="Q25" i="4"/>
  <c r="P25" i="4"/>
  <c r="G25" i="4"/>
  <c r="G24" i="4"/>
  <c r="E38" i="1"/>
  <c r="C38" i="1"/>
  <c r="R48" i="5" l="1"/>
  <c r="J29" i="4"/>
  <c r="K44" i="4" s="1"/>
  <c r="K43" i="4" s="1"/>
  <c r="K48" i="4" s="1"/>
  <c r="T25" i="4"/>
  <c r="T26" i="4" s="1"/>
  <c r="G33" i="4"/>
  <c r="K46" i="4"/>
  <c r="R51" i="5"/>
  <c r="M46" i="4"/>
  <c r="F37" i="4"/>
  <c r="C34" i="4" s="1"/>
  <c r="G34" i="4" s="1"/>
  <c r="Q40" i="5"/>
  <c r="Q41" i="5" s="1"/>
  <c r="M55" i="5" s="1"/>
  <c r="M54" i="5" s="1"/>
  <c r="F43" i="5"/>
  <c r="P55" i="5" l="1"/>
  <c r="P56" i="5" s="1"/>
  <c r="M49" i="5" s="1"/>
  <c r="M47" i="5" s="1"/>
  <c r="M57" i="5" s="1"/>
  <c r="K59" i="5"/>
  <c r="T35" i="5"/>
  <c r="T36" i="5" s="1"/>
  <c r="G43" i="5"/>
  <c r="K49" i="5"/>
  <c r="K47" i="5" s="1"/>
  <c r="K57" i="5" s="1"/>
</calcChain>
</file>

<file path=xl/sharedStrings.xml><?xml version="1.0" encoding="utf-8"?>
<sst xmlns="http://schemas.openxmlformats.org/spreadsheetml/2006/main" count="553" uniqueCount="259">
  <si>
    <t>TEORÍA</t>
  </si>
  <si>
    <t>Os anos que duran os elementos de activo non corrente sería a:</t>
  </si>
  <si>
    <t>A súa vida útil, que depende do tiepo de activo e das normas contables</t>
  </si>
  <si>
    <t>O valor polo que se comprou e douse de alta no balance un ANC é:</t>
  </si>
  <si>
    <t>O seu valor incial ou custo de adquisición</t>
  </si>
  <si>
    <t xml:space="preserve">O valor polo que se podería vender ese ANC ao final da vida útil é: </t>
  </si>
  <si>
    <t>O seu valor residual</t>
  </si>
  <si>
    <t>O desgaste regular que ten o ANC polo paso do tempo/uso é:</t>
  </si>
  <si>
    <t>Amortización ou depreciación</t>
  </si>
  <si>
    <t>¿Que activos se amortizan?</t>
  </si>
  <si>
    <t>Os activos non correntes, como maquinaria, edificios ...</t>
  </si>
  <si>
    <t>¿Existe algún activo que non se desgaste?</t>
  </si>
  <si>
    <t>Si, algúns activos non depreciables, como terras, xa que non perden valor polo uso</t>
  </si>
  <si>
    <t>Fórmula para calcular a amortización por ano completo</t>
  </si>
  <si>
    <t>Cota anual de amoritzación = (Valor inicial -Valor Residual)/Vida util</t>
  </si>
  <si>
    <t>¿A amortización dun ANC é sempre igual todos os anos?</t>
  </si>
  <si>
    <t>No siempre, en el método lineal si, pero existen otros métodos donde la cantidad varía</t>
  </si>
  <si>
    <t>¿Se o ben esta o ano completo sempre a amortización é igual todos os anos?</t>
  </si>
  <si>
    <t>No método lineal si</t>
  </si>
  <si>
    <t>¿En que partida se reflexa o gasto da amortización?</t>
  </si>
  <si>
    <t>A amortizaciñon inmobilizada, material e inmaterial</t>
  </si>
  <si>
    <t>¿En que conta (balance ou conta de PeG) aparecen as anteriores partidas?</t>
  </si>
  <si>
    <t>No balance</t>
  </si>
  <si>
    <t>¿En que partida se reflexa o menor valor dos activos?</t>
  </si>
  <si>
    <t>No balance, dentro do activo corrente, restando a amortización acumulada</t>
  </si>
  <si>
    <t>A amortización acumulada aparece no blanace como unha conta compensadora do activo</t>
  </si>
  <si>
    <t>¿Se é valor residual dun ben é 0 ao final da vida útil o valor contable dun ben é 0?</t>
  </si>
  <si>
    <t>Si, se a empresa aplica unha amortización total e o valor residual é 0, entón o activo perde todo o seu valor contable</t>
  </si>
  <si>
    <t xml:space="preserve"> PRÁCTICA 1</t>
  </si>
  <si>
    <t>Calcular a amortización anual (gasto) dun elemento de inmobilizado material adquirido por 1.000€, cun valor residual nulo se a vida útil é 10 anos</t>
  </si>
  <si>
    <t>Prezo de adquisición</t>
  </si>
  <si>
    <t xml:space="preserve">Valor residual </t>
  </si>
  <si>
    <t>Vida útil</t>
  </si>
  <si>
    <t>Amortización anual (Amortización de inmobilizado material)</t>
  </si>
  <si>
    <t xml:space="preserve"> PRÁCTICA 2</t>
  </si>
  <si>
    <t xml:space="preserve">Calcular a amortización anual (gasto) dun elemento de inmobilizado material adquirido por 1.000€, cun valor residual nulo se se amortiza un 10% anual </t>
  </si>
  <si>
    <t xml:space="preserve"> PRÁCTICA 3</t>
  </si>
  <si>
    <t>Calcular a amortización (gasto) para o primeiro ano dun elemento de inmobilizado material adquirido por 1.000€, cun valor residual do 10% e unha vida útil de 10 años se:</t>
  </si>
  <si>
    <t xml:space="preserve"> PRÁCTICA 4</t>
  </si>
  <si>
    <t>Calcular a amortización (gasto) para o primeiro ano dun elemento de inmobilizado material adquirido por 5.000€, cun valor residual nulo e unha vida útil de 5 anos se:</t>
  </si>
  <si>
    <t xml:space="preserve">1) foi adquirido o 01/01 </t>
  </si>
  <si>
    <t>2) foi adquirido o 01/07</t>
  </si>
  <si>
    <t>* Se un activo esta menos de un ano amortizarase a parte correspondente ao ano que estivo na empresa</t>
  </si>
  <si>
    <t>Calcular a amortización (gasto) para o segundo ano do elemento anterior nos dous casos (adquirido o 1 de xaneiro ou o 1 de xullo):</t>
  </si>
  <si>
    <t>3) Amortización anual (Amortización de inmobilizado material) (segundo ano)</t>
  </si>
  <si>
    <t xml:space="preserve"> PRÁCTICA 5: Responde as preguntas de V e F en base o cadro de amortización xa resolto para os os seguintes datos:</t>
  </si>
  <si>
    <t>O 1/2/2010 a empresa X compra un coche por importe de 20.000€. Estimase que a vida útil será de 10 anos e o valor residual de 2.000€.</t>
  </si>
  <si>
    <t>Gasto por amortización anual</t>
  </si>
  <si>
    <t>Amortización acumulada</t>
  </si>
  <si>
    <t>Valor residual</t>
  </si>
  <si>
    <t>V ou F</t>
  </si>
  <si>
    <t>O gasto por amortización é constante se o ben permanece o exercicio económico enteiro na empresa e vai a Conta de PeG?</t>
  </si>
  <si>
    <t xml:space="preserve">V </t>
  </si>
  <si>
    <t>A amortización acumulada aumenta cada ano e esta recollida no Balance?</t>
  </si>
  <si>
    <t>O valor contable do ben é o seu valor inicial menos as súas contas compensadoras (como a amortización acumulada)?</t>
  </si>
  <si>
    <t>V</t>
  </si>
  <si>
    <t>O valor contable dun ben vai disminuíndo co paso do tempo?</t>
  </si>
  <si>
    <t>O final da vida útil o valor contable do ben é igual ao valor residual?</t>
  </si>
  <si>
    <t>Se vendemos o ben todas as contas relativas a el desaparecen?</t>
  </si>
  <si>
    <t>Para a resolución de estes exercicios podes abrir o documento documento que describe as principais contas como axuda, así como os documentos de cadro de contas e balance e PeG (todos eles dispoñibles no campus virtual). Tamén podes buscar na rede os conceptos engadindo na busqueda "Plan General Contable"</t>
  </si>
  <si>
    <r>
      <rPr>
        <b/>
        <sz val="12"/>
        <color rgb="FF000000"/>
        <rFont val="Arial"/>
        <family val="2"/>
      </rPr>
      <t>Exercicio BALANCE</t>
    </r>
    <r>
      <rPr>
        <b/>
        <sz val="12"/>
        <color rgb="FF000000"/>
        <rFont val="Arial"/>
        <family val="2"/>
        <charset val="1"/>
      </rPr>
      <t>:</t>
    </r>
    <r>
      <rPr>
        <b/>
        <sz val="7"/>
        <color rgb="FF000000"/>
        <rFont val="Times New Roman"/>
        <family val="1"/>
        <charset val="1"/>
      </rPr>
      <t xml:space="preserve"> </t>
    </r>
    <r>
      <rPr>
        <b/>
        <sz val="12"/>
        <color rgb="FF000000"/>
        <rFont val="Arial"/>
        <family val="2"/>
        <charset val="1"/>
      </rPr>
      <t xml:space="preserve">O patrimonio da sociedad anónima «X» está formado polos seguintes elementos, a 30/06/2023: </t>
    </r>
  </si>
  <si>
    <t>Completar para cada conta a seguinte información, masa patrimonial a que pertence e estado (Utiliza o menu desplegable que aparece en cada cela)</t>
  </si>
  <si>
    <t>Exercicio. Completar para cada conta a seguinte información, masa patrimonial a que pertence e estado (Utiliza o menu desplegable que aparece en cada cela)</t>
  </si>
  <si>
    <t>Colocar as partidas no balance que hai a continuación (o nome da conta correcto é o que hai entre paréntese)</t>
  </si>
  <si>
    <t>Concepto contable</t>
  </si>
  <si>
    <t>Conta anual</t>
  </si>
  <si>
    <t>  1. Diñeiro en efectivo (Caixa)</t>
  </si>
  <si>
    <t>Activo corrente</t>
  </si>
  <si>
    <t>Balance</t>
  </si>
  <si>
    <t>  2. Saldo ao seu favor na c/c bancaria (Bancos)</t>
  </si>
  <si>
    <t>  3. Solar sobre o que esta o edificio empresarial (Terreos)</t>
  </si>
  <si>
    <t>Activo non corrente</t>
  </si>
  <si>
    <t>  4. Construcción que integra o edificio empresarial (Construccións)</t>
  </si>
  <si>
    <t>  5. Mercancías para a venta (Mercadoría)</t>
  </si>
  <si>
    <t>  6. Débedas cos provedores de mercadorías (Provedores)</t>
  </si>
  <si>
    <t>Pasivo corrente</t>
  </si>
  <si>
    <t>  7. Créditos concedidos aos clientes que adquiriron mercadorías (Clientes)</t>
  </si>
  <si>
    <t>  8. Débeda con banco por un préstamo recibido do mesmo  (6 meses) (Prestamos con entidades financeiras a corto prazo)</t>
  </si>
  <si>
    <t>  9. Ordenador (Equipos de procesamento de información)</t>
  </si>
  <si>
    <t>10. Débeda co provedor do ordenador (18 meses) (Provedores de inmobilizado material a longo prazo)</t>
  </si>
  <si>
    <t>Pasivo non corrente</t>
  </si>
  <si>
    <t>11. Furgoneta para reparto das mercadorías vendidas (Elementos de transporte)</t>
  </si>
  <si>
    <t>12. Armarios e cadeiras (Mobiliario)</t>
  </si>
  <si>
    <t>13. Aportación dos socios ao constituirse a empresa (Capital social)</t>
  </si>
  <si>
    <t>Calcular por diferencia</t>
  </si>
  <si>
    <t>Patrimonio Neto</t>
  </si>
  <si>
    <t>14. Accións de Telefónica para mantelas  (Investimentos financeiros en instrumentos de patrimonio a longo prazo)</t>
  </si>
  <si>
    <t>Realizar o balance da empresa a 30/06/2023 colocando as anteriores contas no balance. Empregar o nome que aparece entre paréntese xa que este é o nome oficial no cadro de contas e o que se usará no exame.</t>
  </si>
  <si>
    <t>BALANCE</t>
  </si>
  <si>
    <t>Activo</t>
  </si>
  <si>
    <t>Patrimonio Neto e Pasivo</t>
  </si>
  <si>
    <t>Patrimonio neto</t>
  </si>
  <si>
    <t>3. Solar sobre o que esta oedificio empresaria</t>
  </si>
  <si>
    <t>Capital social</t>
  </si>
  <si>
    <t xml:space="preserve">  4. Construcción que integra o edificio empresarial (Construccións)</t>
  </si>
  <si>
    <t>9. Ordenador (Equipos de procesamento de información)</t>
  </si>
  <si>
    <t>Activo  corrente</t>
  </si>
  <si>
    <t>5. Mercancías para a venta (Mercadoría)</t>
  </si>
  <si>
    <t>Pasivo  corrente</t>
  </si>
  <si>
    <t xml:space="preserve">  7. Créditos concedidos aos clientes que adquiriron mercadorías (Clientes)</t>
  </si>
  <si>
    <t xml:space="preserve">  6. Débedas cos provedores de mercadorías (Provedores)</t>
  </si>
  <si>
    <t xml:space="preserve">  2. Saldo ao seu favor na c/c bancaria (Bancos</t>
  </si>
  <si>
    <t xml:space="preserve">  8. Débeda con banco por un préstamo recibido do mesmo  (6 meses) (Prestamos con entidades financeiras a corto prazo)</t>
  </si>
  <si>
    <t xml:space="preserve">  1. Diñeiro en efectivo (Caixa)</t>
  </si>
  <si>
    <t>Total A</t>
  </si>
  <si>
    <t xml:space="preserve">Total PN e P </t>
  </si>
  <si>
    <t>Exercicio CONTA PeG e BALANCE. Completar para cada conta a seguinte información, masa patrimonial a que pertence e estado (Utiliza o menu desplegable que aparece en cada cela)</t>
  </si>
  <si>
    <t xml:space="preserve">Conta </t>
  </si>
  <si>
    <t>Lista conceptos (masa patrimonial)</t>
  </si>
  <si>
    <t>Lista contas  (estado)</t>
  </si>
  <si>
    <t>Bancos</t>
  </si>
  <si>
    <t>Perdas e Ganancias</t>
  </si>
  <si>
    <t>Construcción</t>
  </si>
  <si>
    <t>Préstamo a longo prazo</t>
  </si>
  <si>
    <t>Préstamo a corto prazo</t>
  </si>
  <si>
    <t>Soldos e salarios</t>
  </si>
  <si>
    <t>Gasto de explotación</t>
  </si>
  <si>
    <t>Ingreso financeiro</t>
  </si>
  <si>
    <t xml:space="preserve">Acredores </t>
  </si>
  <si>
    <t>Ingreso de explotación</t>
  </si>
  <si>
    <t xml:space="preserve">Clientes </t>
  </si>
  <si>
    <t xml:space="preserve">Gasto financeiro </t>
  </si>
  <si>
    <t>Provedores</t>
  </si>
  <si>
    <t>Xuros a pagar ao banco</t>
  </si>
  <si>
    <t>Xuros a cobrar por un depósito</t>
  </si>
  <si>
    <t>Compra de materias primas</t>
  </si>
  <si>
    <t>Compra de mercadorias</t>
  </si>
  <si>
    <t>Venta de mercadorías</t>
  </si>
  <si>
    <t>Amortización do inmovilizado material</t>
  </si>
  <si>
    <t>Venta de productos terminados</t>
  </si>
  <si>
    <t>Prestación de servizos</t>
  </si>
  <si>
    <t>Amortización acumulada do Inmovilizado Material (AAIM)</t>
  </si>
  <si>
    <r>
      <t>Exercicio CONTA PeG:</t>
    </r>
    <r>
      <rPr>
        <b/>
        <sz val="7"/>
        <color rgb="FF000000"/>
        <rFont val="Times New Roman"/>
        <family val="1"/>
        <charset val="1"/>
      </rPr>
      <t xml:space="preserve"> </t>
    </r>
    <r>
      <rPr>
        <b/>
        <sz val="12"/>
        <color rgb="FF000000"/>
        <rFont val="Arial"/>
        <family val="2"/>
        <charset val="1"/>
      </rPr>
      <t>A sociedad anónima «X» incurriu nos seguintes gastos e ingresos ao longo do exercicio 2023:</t>
    </r>
  </si>
  <si>
    <t>Arrendamentos (un aluguer que temos que pagar)</t>
  </si>
  <si>
    <t xml:space="preserve">Prestación de servizos </t>
  </si>
  <si>
    <t>Suministros</t>
  </si>
  <si>
    <t>Elabora a conta de perdas e ganancias colocando as anteriores contas e supoñendo un tipo impositivo do 30%:</t>
  </si>
  <si>
    <t>Nome da conta</t>
  </si>
  <si>
    <t>Valor (pon en negativo os gastos)</t>
  </si>
  <si>
    <t>RESULTADO DE EXPLOTACIÓN</t>
  </si>
  <si>
    <t>RESULTADO FINANCEIRO</t>
  </si>
  <si>
    <t>RESULTADO DO EXERCICIO ANTES DE IMPOSTOS</t>
  </si>
  <si>
    <t>Imposto sobre beneficios (30%)</t>
  </si>
  <si>
    <t xml:space="preserve">RESULTADO DO EXERCICIO </t>
  </si>
  <si>
    <t>Afirmación</t>
  </si>
  <si>
    <t>V/F</t>
  </si>
  <si>
    <t>Explicación</t>
  </si>
  <si>
    <t>Lista respostas</t>
  </si>
  <si>
    <t xml:space="preserve">"A estrutura financeira da empresa consiste exclusivamente nos seus pasivos". </t>
  </si>
  <si>
    <t>Temos o pasivo e o patrimonio neto</t>
  </si>
  <si>
    <t>Verdadeiro</t>
  </si>
  <si>
    <t xml:space="preserve">"A conta de ganancias e perdas representa un estado financeiro estático". </t>
  </si>
  <si>
    <t>Esa es la definicion de balance, esta es dinamica</t>
  </si>
  <si>
    <t xml:space="preserve">"O imposto sobre beneficios está dentro do resultado financeiro". </t>
  </si>
  <si>
    <t>Calculase fora</t>
  </si>
  <si>
    <t xml:space="preserve">"As contas anuais dunha empresa son o balance, a conta de perdas e ganancias e a memoria". </t>
  </si>
  <si>
    <t xml:space="preserve">"Os investimentos dunha empresa e as súas fontes de financiamento pódense ver na conta PyG" </t>
  </si>
  <si>
    <t xml:space="preserve">"Os ingresos e os gastos dunha compañía obsérvanse na conta de Perdas e ganancias". </t>
  </si>
  <si>
    <t>Esa e a definicion</t>
  </si>
  <si>
    <t>Comentar que feito contable daría lugar aos seguintes asentos (seguir os exemplos dos xa cubertos e cubrir os vacios):</t>
  </si>
  <si>
    <t>*abrir a presentación do tema e buscar a dipositiva onde se recolle como se move activo/pasivo/patrimonio neto/gastos e ingresos. Con iso entender o que pasa a cada conta identificando a que grupo pertence e vendo se aumenta ou disminúe</t>
  </si>
  <si>
    <t>Asiento</t>
  </si>
  <si>
    <t>DEBE</t>
  </si>
  <si>
    <t>HABER</t>
  </si>
  <si>
    <t>Comentario</t>
  </si>
  <si>
    <t xml:space="preserve">Banco </t>
  </si>
  <si>
    <t>a</t>
  </si>
  <si>
    <t xml:space="preserve">Capital </t>
  </si>
  <si>
    <t xml:space="preserve">Fundación da empresa; aumenta o diñeiro no banco que é un activo e aumenta o capital social da empresa que é un patrimonio neto </t>
  </si>
  <si>
    <t>Construccións</t>
  </si>
  <si>
    <t>A empresa compra pagando por transferencia unha oficina (por exemplo); disminúe o diñeiro no banco que é un activo e aumentan as construccións que son un activo tamén</t>
  </si>
  <si>
    <t xml:space="preserve">Préstamo a L/P </t>
  </si>
  <si>
    <t>A empresa recibe un préstamo; aumenta o diñeiro no banco que é un activo e aumentan os préstamos que son un pasivo</t>
  </si>
  <si>
    <t>Esatmos pagando as nominas do noso cadro de personal</t>
  </si>
  <si>
    <t xml:space="preserve">Acreedores </t>
  </si>
  <si>
    <t>Chega unha factura da luz (que é un gasto) e queda pendente de pago (aumenta o pasivo en acredores)</t>
  </si>
  <si>
    <t>Banco</t>
  </si>
  <si>
    <t xml:space="preserve">Prestación de servicios </t>
  </si>
  <si>
    <t>A empresa presta un servizo (ingreso) do que cobra a metade (aumentando o diñeiro no banco que é un activo) e a outra metade queda pendente de cobro (clientes que son un dereito de cobro, son un activo que aumenta)</t>
  </si>
  <si>
    <t>Estamos cobrando por bancos por prestar servizos ou por vender unha mercancía, non o sabemos.</t>
  </si>
  <si>
    <t xml:space="preserve">Préstamo a C/P </t>
  </si>
  <si>
    <t>Un prestamo a largo plazo (que disminúe o pasivo) pasa a ser de corto plazo (aumenta o pasivo). É unha reclasificación dun préstamo</t>
  </si>
  <si>
    <t xml:space="preserve">Gastos financeiros </t>
  </si>
  <si>
    <t>A empresa paga uns intereses (gasto) mediante un cargo no banco (descende o seu activo)</t>
  </si>
  <si>
    <t xml:space="preserve">Ingresos financeiros </t>
  </si>
  <si>
    <t>A nosa conta sube debido a esos ingresos, polo cobro de xuros</t>
  </si>
  <si>
    <t>Libro diario</t>
  </si>
  <si>
    <t>Libro mayor</t>
  </si>
  <si>
    <t>Hecho contable</t>
  </si>
  <si>
    <t>Fecha</t>
  </si>
  <si>
    <t>Debe</t>
  </si>
  <si>
    <t>Haber</t>
  </si>
  <si>
    <t>Cuadrado el asiento</t>
  </si>
  <si>
    <t>Creamos una sociedad con 70.000€</t>
  </si>
  <si>
    <t>Capital</t>
  </si>
  <si>
    <t>Cliente</t>
  </si>
  <si>
    <t>Gastos varios</t>
  </si>
  <si>
    <t>Ingreso prestación servicios</t>
  </si>
  <si>
    <t>Amortización IM</t>
  </si>
  <si>
    <t>Pedimos un préstamo a L/P de 130.000€</t>
  </si>
  <si>
    <t>Préstamo L/P</t>
  </si>
  <si>
    <t>Compramos un local de 200.000€</t>
  </si>
  <si>
    <t>Local</t>
  </si>
  <si>
    <t>Pedimos un préstamo a C/P de 50.000€</t>
  </si>
  <si>
    <t>Préstamo C/P</t>
  </si>
  <si>
    <t>Acreedor</t>
  </si>
  <si>
    <t>Deudor</t>
  </si>
  <si>
    <t>Pagamos gastos varios (luz, seguros, etc.) por importe de 5.200€</t>
  </si>
  <si>
    <t>¿?</t>
  </si>
  <si>
    <t>Pagamos gastos de alquiler coche  por importe de 4.800 €</t>
  </si>
  <si>
    <t>Gastos Alquiler</t>
  </si>
  <si>
    <t>Gastos Sueldos</t>
  </si>
  <si>
    <t>Resultado del ejercicio</t>
  </si>
  <si>
    <t>Pagamos gastos de sueldos (nóminas) por importe de 15.000 €</t>
  </si>
  <si>
    <t>Ingresamos 100.000 € por la prestación de un servicio (pendiente de cobro de clientes)</t>
  </si>
  <si>
    <t>Cobramos el servicio prestado a los clientes</t>
  </si>
  <si>
    <t>Tenemos que amortizar el local (1 año entero empleamos 1%)</t>
  </si>
  <si>
    <t>Amortización acumulada IM</t>
  </si>
  <si>
    <t>Operaciones de cálculo del resultado</t>
  </si>
  <si>
    <t>P y G</t>
  </si>
  <si>
    <t>Ingresos</t>
  </si>
  <si>
    <t>Gastos</t>
  </si>
  <si>
    <t>Activo no corriente</t>
  </si>
  <si>
    <t>Asiento de cierre</t>
  </si>
  <si>
    <t>Resultado</t>
  </si>
  <si>
    <t>Rdo. Antes Impuestos</t>
  </si>
  <si>
    <t>Pasivo no corriente</t>
  </si>
  <si>
    <t>IS</t>
  </si>
  <si>
    <t>Deuda Hacienda</t>
  </si>
  <si>
    <t xml:space="preserve">Rdo. Después de I. </t>
  </si>
  <si>
    <t xml:space="preserve"> -&gt; Suponemos no IS</t>
  </si>
  <si>
    <t>Activo  corriente</t>
  </si>
  <si>
    <t>Pasivo  corriente</t>
  </si>
  <si>
    <t>Clientes</t>
  </si>
  <si>
    <t>TOTAL ACTIVO</t>
  </si>
  <si>
    <t>TOTAL PASIVO+PN</t>
  </si>
  <si>
    <t>Calcular F.M. (AC-PC)</t>
  </si>
  <si>
    <t xml:space="preserve"> -&gt; Tiene dinero para pagar sus deudas a C/P</t>
  </si>
  <si>
    <t>Creamos el 1/1 una sociedad con 100.000€</t>
  </si>
  <si>
    <t>Pedimos el 1/1/14 un préstamo de 50.000€ a devolver en 18 meses (1/7/15)</t>
  </si>
  <si>
    <t>Compramos un coche el 1/2/14 (Elemento de transporte) pagando 24.000</t>
  </si>
  <si>
    <t>El. de transporte</t>
  </si>
  <si>
    <t xml:space="preserve">Pagamos gastos varios por importe de 5.000€ </t>
  </si>
  <si>
    <t>Pagamos gastos de alquiler de un local por importe de 12.000 €</t>
  </si>
  <si>
    <t>Pagamos gastos de sueldos (nóminas) por importe de 20.000 €</t>
  </si>
  <si>
    <t>Elemento de transporte</t>
  </si>
  <si>
    <t>Ingresamos 50.000 € por la prestación de un servicio (pendiente cobro)</t>
  </si>
  <si>
    <t>Pagamos intereses del préstamo por importe de 500€</t>
  </si>
  <si>
    <t>Gastos financiero</t>
  </si>
  <si>
    <t>Cobramos 35€ de intereses (ingreso financiero) por el dinero que tenemos en nuestra cuenta</t>
  </si>
  <si>
    <t>Ingreso financiero</t>
  </si>
  <si>
    <t>Tenemos que amortizar el automóvil (11/12 año empleamos 25%)</t>
  </si>
  <si>
    <t>Tenemos que reclasificar el préstamo</t>
  </si>
  <si>
    <t>Explotación</t>
  </si>
  <si>
    <t>Total</t>
  </si>
  <si>
    <t>Elemento trasnsporte</t>
  </si>
  <si>
    <t>Financiero</t>
  </si>
  <si>
    <t>TOTAL PASIVO</t>
  </si>
  <si>
    <t>Calcular F.M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</si>
</sst>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_-* #,##0\ _€_-;\-* #,##0\ _€_-;_-* \-??\ _€_-;_-@_-"/>
    <numFmt numFmtId="166" formatCode="_-* #,##0.00\ _€_-;\-* #,##0.00\ _€_-;_-* &quot;-&quot;??\ _€_-;_-@_-"/>
  </numFmts>
  <fonts count="23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b/>
      <sz val="11"/>
      <name val="Calibri"/>
      <family val="2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7"/>
      <color rgb="FF000000"/>
      <name val="Times New Roman"/>
      <family val="1"/>
      <charset val="1"/>
    </font>
    <font>
      <b/>
      <sz val="14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AA61A"/>
      </patternFill>
    </fill>
    <fill>
      <patternFill patternType="solid">
        <fgColor rgb="FF92D050"/>
        <bgColor rgb="FFC0C0C0"/>
      </patternFill>
    </fill>
    <fill>
      <patternFill patternType="solid">
        <fgColor rgb="FFEEECE1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00000"/>
        <bgColor rgb="FFFF0000"/>
      </patternFill>
    </fill>
    <fill>
      <patternFill patternType="solid">
        <fgColor theme="7"/>
        <bgColor rgb="FFFAA61A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FAA61A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FAA61A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AA61A"/>
      </patternFill>
    </fill>
    <fill>
      <patternFill patternType="solid">
        <fgColor theme="5" tint="0.59999389629810485"/>
        <bgColor rgb="FFC0C0C0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64" fontId="10" fillId="0" borderId="0" applyBorder="0" applyProtection="0"/>
    <xf numFmtId="0" fontId="2" fillId="0" borderId="0"/>
    <xf numFmtId="0" fontId="1" fillId="0" borderId="0"/>
    <xf numFmtId="166" fontId="1" fillId="0" borderId="0" applyFont="0" applyFill="0" applyBorder="0" applyAlignment="0" applyProtection="0"/>
  </cellStyleXfs>
  <cellXfs count="167">
    <xf numFmtId="0" fontId="0" fillId="0" borderId="0" xfId="0"/>
    <xf numFmtId="0" fontId="4" fillId="3" borderId="0" xfId="0" applyFont="1" applyFill="1"/>
    <xf numFmtId="0" fontId="4" fillId="0" borderId="0" xfId="0" applyFont="1"/>
    <xf numFmtId="0" fontId="0" fillId="3" borderId="1" xfId="0" applyFill="1" applyBorder="1"/>
    <xf numFmtId="0" fontId="0" fillId="4" borderId="2" xfId="0" applyFill="1" applyBorder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5" fillId="0" borderId="0" xfId="0" applyFont="1"/>
    <xf numFmtId="0" fontId="0" fillId="6" borderId="2" xfId="0" applyFill="1" applyBorder="1"/>
    <xf numFmtId="0" fontId="0" fillId="7" borderId="2" xfId="0" applyFill="1" applyBorder="1"/>
    <xf numFmtId="0" fontId="0" fillId="5" borderId="0" xfId="0" applyFill="1"/>
    <xf numFmtId="0" fontId="0" fillId="8" borderId="2" xfId="0" applyFill="1" applyBorder="1"/>
    <xf numFmtId="0" fontId="7" fillId="3" borderId="0" xfId="0" applyFont="1" applyFill="1" applyAlignment="1">
      <alignment horizontal="center"/>
    </xf>
    <xf numFmtId="165" fontId="0" fillId="3" borderId="1" xfId="1" applyNumberFormat="1" applyFont="1" applyFill="1" applyBorder="1" applyProtection="1"/>
    <xf numFmtId="165" fontId="0" fillId="3" borderId="6" xfId="1" applyNumberFormat="1" applyFont="1" applyFill="1" applyBorder="1" applyProtection="1"/>
    <xf numFmtId="0" fontId="0" fillId="3" borderId="6" xfId="0" applyFill="1" applyBorder="1"/>
    <xf numFmtId="165" fontId="0" fillId="3" borderId="5" xfId="1" applyNumberFormat="1" applyFont="1" applyFill="1" applyBorder="1" applyProtection="1"/>
    <xf numFmtId="0" fontId="0" fillId="3" borderId="5" xfId="0" applyFill="1" applyBorder="1"/>
    <xf numFmtId="0" fontId="0" fillId="3" borderId="0" xfId="0" applyFill="1"/>
    <xf numFmtId="0" fontId="0" fillId="4" borderId="0" xfId="0" applyFill="1"/>
    <xf numFmtId="0" fontId="0" fillId="0" borderId="8" xfId="0" applyBorder="1"/>
    <xf numFmtId="0" fontId="0" fillId="0" borderId="9" xfId="0" applyBorder="1"/>
    <xf numFmtId="0" fontId="7" fillId="0" borderId="0" xfId="0" applyFont="1"/>
    <xf numFmtId="14" fontId="0" fillId="3" borderId="1" xfId="0" applyNumberFormat="1" applyFill="1" applyBorder="1"/>
    <xf numFmtId="165" fontId="0" fillId="4" borderId="4" xfId="1" applyNumberFormat="1" applyFont="1" applyFill="1" applyBorder="1" applyProtection="1"/>
    <xf numFmtId="0" fontId="0" fillId="4" borderId="1" xfId="0" applyFill="1" applyBorder="1"/>
    <xf numFmtId="165" fontId="0" fillId="4" borderId="10" xfId="1" applyNumberFormat="1" applyFont="1" applyFill="1" applyBorder="1" applyProtection="1"/>
    <xf numFmtId="165" fontId="0" fillId="0" borderId="12" xfId="1" applyNumberFormat="1" applyFont="1" applyBorder="1" applyProtection="1"/>
    <xf numFmtId="165" fontId="0" fillId="0" borderId="0" xfId="1" applyNumberFormat="1" applyFont="1" applyBorder="1" applyProtection="1"/>
    <xf numFmtId="165" fontId="0" fillId="0" borderId="13" xfId="1" applyNumberFormat="1" applyFont="1" applyBorder="1" applyProtection="1"/>
    <xf numFmtId="165" fontId="0" fillId="0" borderId="0" xfId="0" applyNumberFormat="1"/>
    <xf numFmtId="165" fontId="4" fillId="2" borderId="0" xfId="0" applyNumberFormat="1" applyFont="1" applyFill="1"/>
    <xf numFmtId="165" fontId="0" fillId="2" borderId="0" xfId="0" applyNumberFormat="1" applyFill="1"/>
    <xf numFmtId="14" fontId="0" fillId="3" borderId="1" xfId="0" applyNumberFormat="1" applyFill="1" applyBorder="1" applyAlignment="1">
      <alignment horizontal="center"/>
    </xf>
    <xf numFmtId="165" fontId="4" fillId="2" borderId="12" xfId="0" applyNumberFormat="1" applyFont="1" applyFill="1" applyBorder="1"/>
    <xf numFmtId="0" fontId="4" fillId="0" borderId="8" xfId="0" applyFont="1" applyBorder="1"/>
    <xf numFmtId="165" fontId="0" fillId="0" borderId="14" xfId="1" applyNumberFormat="1" applyFont="1" applyBorder="1" applyProtection="1"/>
    <xf numFmtId="0" fontId="7" fillId="6" borderId="0" xfId="0" applyFont="1" applyFill="1"/>
    <xf numFmtId="165" fontId="0" fillId="4" borderId="15" xfId="1" applyNumberFormat="1" applyFont="1" applyFill="1" applyBorder="1" applyProtection="1"/>
    <xf numFmtId="0" fontId="0" fillId="4" borderId="6" xfId="0" applyFill="1" applyBorder="1"/>
    <xf numFmtId="165" fontId="0" fillId="4" borderId="13" xfId="1" applyNumberFormat="1" applyFont="1" applyFill="1" applyBorder="1" applyProtection="1"/>
    <xf numFmtId="0" fontId="0" fillId="0" borderId="16" xfId="0" applyBorder="1"/>
    <xf numFmtId="0" fontId="0" fillId="0" borderId="17" xfId="0" applyBorder="1"/>
    <xf numFmtId="0" fontId="4" fillId="0" borderId="17" xfId="0" applyFont="1" applyBorder="1"/>
    <xf numFmtId="165" fontId="0" fillId="4" borderId="15" xfId="0" applyNumberFormat="1" applyFill="1" applyBorder="1"/>
    <xf numFmtId="165" fontId="0" fillId="4" borderId="13" xfId="0" applyNumberFormat="1" applyFill="1" applyBorder="1"/>
    <xf numFmtId="0" fontId="0" fillId="4" borderId="3" xfId="0" applyFill="1" applyBorder="1"/>
    <xf numFmtId="165" fontId="0" fillId="4" borderId="14" xfId="0" applyNumberFormat="1" applyFill="1" applyBorder="1"/>
    <xf numFmtId="0" fontId="0" fillId="3" borderId="19" xfId="0" applyFill="1" applyBorder="1"/>
    <xf numFmtId="0" fontId="8" fillId="3" borderId="20" xfId="0" applyFont="1" applyFill="1" applyBorder="1"/>
    <xf numFmtId="0" fontId="4" fillId="3" borderId="21" xfId="0" applyFont="1" applyFill="1" applyBorder="1"/>
    <xf numFmtId="164" fontId="0" fillId="4" borderId="3" xfId="1" applyFont="1" applyFill="1" applyBorder="1" applyProtection="1"/>
    <xf numFmtId="0" fontId="0" fillId="4" borderId="22" xfId="0" applyFill="1" applyBorder="1"/>
    <xf numFmtId="0" fontId="0" fillId="4" borderId="5" xfId="0" applyFill="1" applyBorder="1"/>
    <xf numFmtId="165" fontId="0" fillId="4" borderId="23" xfId="0" applyNumberFormat="1" applyFill="1" applyBorder="1"/>
    <xf numFmtId="0" fontId="4" fillId="3" borderId="8" xfId="0" applyFont="1" applyFill="1" applyBorder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4" fillId="3" borderId="9" xfId="0" applyNumberFormat="1" applyFont="1" applyFill="1" applyBorder="1" applyAlignment="1">
      <alignment horizontal="right"/>
    </xf>
    <xf numFmtId="165" fontId="0" fillId="0" borderId="16" xfId="0" applyNumberFormat="1" applyBorder="1"/>
    <xf numFmtId="165" fontId="0" fillId="0" borderId="18" xfId="0" applyNumberFormat="1" applyBorder="1"/>
    <xf numFmtId="0" fontId="0" fillId="0" borderId="8" xfId="0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9" xfId="0" applyNumberFormat="1" applyBorder="1"/>
    <xf numFmtId="165" fontId="0" fillId="2" borderId="15" xfId="0" applyNumberFormat="1" applyFill="1" applyBorder="1"/>
    <xf numFmtId="165" fontId="0" fillId="2" borderId="13" xfId="0" applyNumberFormat="1" applyFill="1" applyBorder="1"/>
    <xf numFmtId="0" fontId="9" fillId="0" borderId="0" xfId="0" applyFont="1"/>
    <xf numFmtId="165" fontId="9" fillId="4" borderId="9" xfId="0" applyNumberFormat="1" applyFont="1" applyFill="1" applyBorder="1"/>
    <xf numFmtId="165" fontId="7" fillId="2" borderId="0" xfId="0" applyNumberFormat="1" applyFont="1" applyFill="1"/>
    <xf numFmtId="165" fontId="0" fillId="2" borderId="3" xfId="0" applyNumberFormat="1" applyFill="1" applyBorder="1"/>
    <xf numFmtId="165" fontId="0" fillId="2" borderId="14" xfId="0" applyNumberFormat="1" applyFill="1" applyBorder="1"/>
    <xf numFmtId="0" fontId="4" fillId="3" borderId="0" xfId="0" applyFont="1" applyFill="1" applyAlignment="1">
      <alignment horizontal="right"/>
    </xf>
    <xf numFmtId="0" fontId="9" fillId="6" borderId="0" xfId="0" applyFont="1" applyFill="1"/>
    <xf numFmtId="165" fontId="0" fillId="2" borderId="3" xfId="1" applyNumberFormat="1" applyFont="1" applyFill="1" applyBorder="1" applyProtection="1"/>
    <xf numFmtId="0" fontId="0" fillId="0" borderId="0" xfId="0" applyAlignment="1">
      <alignment horizontal="right"/>
    </xf>
    <xf numFmtId="165" fontId="0" fillId="4" borderId="0" xfId="0" applyNumberFormat="1" applyFill="1"/>
    <xf numFmtId="0" fontId="0" fillId="2" borderId="3" xfId="0" applyFill="1" applyBorder="1"/>
    <xf numFmtId="0" fontId="0" fillId="2" borderId="0" xfId="0" applyFill="1"/>
    <xf numFmtId="165" fontId="0" fillId="2" borderId="22" xfId="0" applyNumberFormat="1" applyFill="1" applyBorder="1"/>
    <xf numFmtId="0" fontId="0" fillId="2" borderId="5" xfId="0" applyFill="1" applyBorder="1"/>
    <xf numFmtId="165" fontId="9" fillId="6" borderId="9" xfId="0" applyNumberFormat="1" applyFont="1" applyFill="1" applyBorder="1"/>
    <xf numFmtId="0" fontId="4" fillId="3" borderId="24" xfId="0" applyFont="1" applyFill="1" applyBorder="1"/>
    <xf numFmtId="165" fontId="4" fillId="3" borderId="25" xfId="0" applyNumberFormat="1" applyFont="1" applyFill="1" applyBorder="1"/>
    <xf numFmtId="0" fontId="4" fillId="3" borderId="25" xfId="0" applyFont="1" applyFill="1" applyBorder="1"/>
    <xf numFmtId="165" fontId="4" fillId="3" borderId="26" xfId="0" applyNumberFormat="1" applyFont="1" applyFill="1" applyBorder="1"/>
    <xf numFmtId="165" fontId="4" fillId="0" borderId="0" xfId="0" applyNumberFormat="1" applyFont="1"/>
    <xf numFmtId="0" fontId="8" fillId="3" borderId="5" xfId="0" applyFont="1" applyFill="1" applyBorder="1"/>
    <xf numFmtId="0" fontId="0" fillId="3" borderId="20" xfId="0" applyFill="1" applyBorder="1"/>
    <xf numFmtId="0" fontId="4" fillId="3" borderId="1" xfId="0" applyFont="1" applyFill="1" applyBorder="1" applyAlignment="1">
      <alignment horizontal="center"/>
    </xf>
    <xf numFmtId="165" fontId="0" fillId="0" borderId="27" xfId="1" applyNumberFormat="1" applyFont="1" applyBorder="1" applyProtection="1"/>
    <xf numFmtId="0" fontId="0" fillId="0" borderId="6" xfId="0" applyBorder="1"/>
    <xf numFmtId="165" fontId="0" fillId="0" borderId="3" xfId="1" applyNumberFormat="1" applyFont="1" applyBorder="1" applyProtection="1"/>
    <xf numFmtId="0" fontId="0" fillId="0" borderId="12" xfId="0" applyBorder="1"/>
    <xf numFmtId="0" fontId="4" fillId="0" borderId="8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9" xfId="0" applyNumberFormat="1" applyFont="1" applyBorder="1" applyAlignment="1">
      <alignment horizontal="right"/>
    </xf>
    <xf numFmtId="0" fontId="0" fillId="0" borderId="28" xfId="0" applyBorder="1"/>
    <xf numFmtId="165" fontId="0" fillId="0" borderId="28" xfId="0" applyNumberFormat="1" applyBorder="1"/>
    <xf numFmtId="0" fontId="9" fillId="0" borderId="9" xfId="0" applyFont="1" applyBorder="1"/>
    <xf numFmtId="0" fontId="4" fillId="0" borderId="0" xfId="0" applyFont="1" applyAlignment="1">
      <alignment horizontal="right"/>
    </xf>
    <xf numFmtId="0" fontId="4" fillId="0" borderId="24" xfId="0" applyFont="1" applyBorder="1"/>
    <xf numFmtId="165" fontId="4" fillId="0" borderId="25" xfId="0" applyNumberFormat="1" applyFont="1" applyBorder="1"/>
    <xf numFmtId="0" fontId="4" fillId="0" borderId="25" xfId="0" applyFont="1" applyBorder="1"/>
    <xf numFmtId="165" fontId="4" fillId="0" borderId="26" xfId="0" applyNumberFormat="1" applyFont="1" applyBorder="1"/>
    <xf numFmtId="0" fontId="11" fillId="0" borderId="0" xfId="0" applyFont="1"/>
    <xf numFmtId="0" fontId="12" fillId="0" borderId="0" xfId="0" applyFont="1"/>
    <xf numFmtId="0" fontId="0" fillId="9" borderId="0" xfId="0" applyFill="1"/>
    <xf numFmtId="0" fontId="0" fillId="10" borderId="0" xfId="0" applyFill="1"/>
    <xf numFmtId="0" fontId="0" fillId="12" borderId="5" xfId="0" applyFill="1" applyBorder="1"/>
    <xf numFmtId="0" fontId="0" fillId="12" borderId="0" xfId="0" applyFill="1"/>
    <xf numFmtId="0" fontId="1" fillId="0" borderId="0" xfId="3"/>
    <xf numFmtId="3" fontId="1" fillId="0" borderId="2" xfId="3" applyNumberFormat="1" applyBorder="1"/>
    <xf numFmtId="0" fontId="1" fillId="13" borderId="0" xfId="3" applyFill="1"/>
    <xf numFmtId="0" fontId="1" fillId="11" borderId="0" xfId="3" applyFill="1" applyAlignment="1">
      <alignment wrapText="1"/>
    </xf>
    <xf numFmtId="0" fontId="1" fillId="11" borderId="2" xfId="3" applyFill="1" applyBorder="1"/>
    <xf numFmtId="0" fontId="0" fillId="14" borderId="2" xfId="0" applyFill="1" applyBorder="1"/>
    <xf numFmtId="0" fontId="0" fillId="15" borderId="2" xfId="0" applyFill="1" applyBorder="1"/>
    <xf numFmtId="0" fontId="0" fillId="15" borderId="29" xfId="0" applyFill="1" applyBorder="1"/>
    <xf numFmtId="0" fontId="13" fillId="0" borderId="28" xfId="0" applyFont="1" applyBorder="1" applyAlignment="1">
      <alignment horizontal="justify" vertical="center"/>
    </xf>
    <xf numFmtId="0" fontId="0" fillId="4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16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0" fontId="22" fillId="0" borderId="0" xfId="0" applyFont="1"/>
    <xf numFmtId="0" fontId="0" fillId="9" borderId="5" xfId="0" applyFill="1" applyBorder="1"/>
    <xf numFmtId="0" fontId="0" fillId="10" borderId="4" xfId="0" applyFill="1" applyBorder="1"/>
    <xf numFmtId="0" fontId="0" fillId="9" borderId="2" xfId="0" applyFill="1" applyBorder="1"/>
    <xf numFmtId="0" fontId="0" fillId="10" borderId="2" xfId="0" applyFill="1" applyBorder="1" applyAlignment="1">
      <alignment wrapText="1"/>
    </xf>
    <xf numFmtId="0" fontId="0" fillId="10" borderId="2" xfId="0" applyFill="1" applyBorder="1"/>
    <xf numFmtId="0" fontId="0" fillId="17" borderId="2" xfId="0" applyFill="1" applyBorder="1" applyAlignment="1">
      <alignment wrapText="1"/>
    </xf>
    <xf numFmtId="0" fontId="0" fillId="0" borderId="2" xfId="0" applyBorder="1"/>
    <xf numFmtId="0" fontId="0" fillId="18" borderId="2" xfId="0" applyFill="1" applyBorder="1"/>
    <xf numFmtId="0" fontId="0" fillId="3" borderId="2" xfId="0" applyFill="1" applyBorder="1"/>
    <xf numFmtId="0" fontId="0" fillId="3" borderId="4" xfId="0" applyFill="1" applyBorder="1"/>
    <xf numFmtId="3" fontId="1" fillId="0" borderId="29" xfId="3" applyNumberFormat="1" applyBorder="1"/>
    <xf numFmtId="3" fontId="0" fillId="4" borderId="2" xfId="0" applyNumberFormat="1" applyFill="1" applyBorder="1"/>
    <xf numFmtId="3" fontId="0" fillId="18" borderId="2" xfId="0" applyNumberFormat="1" applyFill="1" applyBorder="1"/>
    <xf numFmtId="3" fontId="0" fillId="0" borderId="2" xfId="0" applyNumberFormat="1" applyBorder="1"/>
    <xf numFmtId="3" fontId="0" fillId="7" borderId="2" xfId="0" applyNumberFormat="1" applyFill="1" applyBorder="1"/>
    <xf numFmtId="3" fontId="0" fillId="0" borderId="0" xfId="0" applyNumberFormat="1"/>
    <xf numFmtId="3" fontId="0" fillId="6" borderId="2" xfId="0" applyNumberFormat="1" applyFill="1" applyBorder="1"/>
    <xf numFmtId="0" fontId="0" fillId="6" borderId="2" xfId="0" applyFill="1" applyBorder="1" applyAlignment="1">
      <alignment wrapText="1"/>
    </xf>
    <xf numFmtId="3" fontId="0" fillId="8" borderId="2" xfId="0" applyNumberFormat="1" applyFill="1" applyBorder="1"/>
    <xf numFmtId="0" fontId="0" fillId="8" borderId="2" xfId="0" applyFill="1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29" xfId="0" applyBorder="1" applyAlignment="1">
      <alignment horizontal="left"/>
    </xf>
    <xf numFmtId="0" fontId="14" fillId="2" borderId="3" xfId="0" applyFont="1" applyFill="1" applyBorder="1" applyAlignment="1">
      <alignment horizontal="left"/>
    </xf>
    <xf numFmtId="0" fontId="15" fillId="2" borderId="0" xfId="0" applyFont="1" applyFill="1" applyAlignment="1">
      <alignment horizontal="left" vertical="center" wrapText="1" readingOrder="1"/>
    </xf>
    <xf numFmtId="0" fontId="14" fillId="2" borderId="3" xfId="0" applyFont="1" applyFill="1" applyBorder="1" applyAlignment="1">
      <alignment horizontal="left" wrapText="1"/>
    </xf>
    <xf numFmtId="0" fontId="21" fillId="2" borderId="3" xfId="0" applyFont="1" applyFill="1" applyBorder="1" applyAlignment="1">
      <alignment wrapText="1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16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 readingOrder="1"/>
    </xf>
    <xf numFmtId="0" fontId="0" fillId="4" borderId="29" xfId="0" applyFill="1" applyBorder="1" applyAlignment="1">
      <alignment horizontal="left" wrapText="1"/>
    </xf>
    <xf numFmtId="0" fontId="0" fillId="4" borderId="30" xfId="0" applyFill="1" applyBorder="1" applyAlignment="1">
      <alignment horizontal="left" wrapText="1"/>
    </xf>
    <xf numFmtId="0" fontId="8" fillId="3" borderId="0" xfId="0" applyFont="1" applyFill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17" fillId="2" borderId="3" xfId="0" applyFont="1" applyFill="1" applyBorder="1" applyAlignment="1"/>
    <xf numFmtId="0" fontId="0" fillId="5" borderId="2" xfId="0" applyFill="1" applyBorder="1" applyAlignment="1"/>
  </cellXfs>
  <cellStyles count="5">
    <cellStyle name="Millares" xfId="1" builtinId="3"/>
    <cellStyle name="Millares 2" xfId="4" xr:uid="{00000000-0005-0000-0000-000001000000}"/>
    <cellStyle name="Normal" xfId="0" builtinId="0"/>
    <cellStyle name="Normal 2" xfId="3" xr:uid="{00000000-0005-0000-0000-000003000000}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AA61A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343927</xdr:colOff>
      <xdr:row>19</xdr:row>
      <xdr:rowOff>161640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8663400" cy="37810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Ejercicio ciclo contable completo 1 Excel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Contabilizar las siguientes operaciones en el libro diario, crear el mayor de las cuentas, calcular el balance y el resultado  del ejercicio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 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1. Creamos una sociedad el 1/1/14 con 70.000€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2. Pedimos un préstamo a L/P el 1/1/14 de 130.000€ (a devolver dentro de 5 años).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3. Compramos un local de 200.000€ el 1/1/14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4. Pedimos un préstamo a C/P de 50.000€ (1/7), lo devolveremos el 1/7/15.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5. Pagamos gastos varios   (luz, seguros, etc.)  por importe de 5.200€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6. Pagamos gastos de alquiler coche  por importe de 4.800 €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7. Pagamos gastos de sueldos (nóminas) por importe de 15.000 €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8. Ingresamos 100.000 € por la prestación de un servicio (pendiente de cobro de clientes)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9. Cobramos el servicio prestado a los clientes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 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A cierre de ejercicio: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A. Tenemos que amortizar el local (1 año entero empleamos 1% de coeficiente anual)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B. Por simplificar en este primer ejercicio suponemos que no tenemos gastos ni ingresos financieros.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C. Realizar el asiento de cálculo de resultado.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/>
            </a:rPr>
            <a:t>D. Realizar el asiento de cierre.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ES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396789</xdr:colOff>
      <xdr:row>29</xdr:row>
      <xdr:rowOff>37800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8235360" cy="55620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Ejercicio ciclo contable completo 2 Excel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Contabilizar las siguientes operaciones en el libro diario, crear el mayor de las cuentas, calcular el balance y el resultado del ejercicio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 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Creamos el 1/1/14 una sociedad con 100.000€ 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Pedimos el 1/1/14 un préstamo de 50.000€ a devolver en 18 meses (1/7/15).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Compramos un coche el 1/2/14 (Elemento de transporte) pagando 24.000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 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Pagamos gastos varios por importe de 5.000€ 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 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Pagamos gastos de alquiler de un local por importe de 12.000 €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 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Pagamos gastos de sueldos (nóminas) por importe de 20.000 €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 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Ingresamos 50.000 € por la prestación de un servicio (pendiente cobro)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 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Pagamos intereses del préstamo por importe de 500€ (gasto financiero)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 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Cobramos 35€ de intereses (ingreso financiero) por el dinero que tenemos en nuestra cuenta.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 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A cierre de ejercicio: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A- Tenemos que amortizar el vehículo. 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Suponemos que la empresa emplea el coeficiente máximo anual 25% (11/12 año empleamos el coeficiente máximo anual 25%)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B- Tenemos que reclasificar el préstamo. 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Dado que el vencimiento del mismo se producirá a corto plazo (1/7)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C- Realizar el aseinto de cálculo del resultado.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0" i="1" strike="noStrike" spc="-1">
              <a:solidFill>
                <a:srgbClr val="000000"/>
              </a:solidFill>
              <a:latin typeface="Calibri"/>
            </a:rPr>
            <a:t>D. Realizar el asiento de cierre.</a:t>
          </a: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s-E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topLeftCell="A25" zoomScaleNormal="100" workbookViewId="0">
      <selection activeCell="C12" sqref="C12:G12"/>
    </sheetView>
  </sheetViews>
  <sheetFormatPr defaultColWidth="9.140625" defaultRowHeight="14.45"/>
  <cols>
    <col min="1" max="1" width="10.7109375" customWidth="1"/>
    <col min="2" max="2" width="70.85546875" customWidth="1"/>
    <col min="3" max="3" width="10.7109375" customWidth="1"/>
    <col min="4" max="4" width="13.85546875" customWidth="1"/>
    <col min="5" max="6" width="10.7109375" customWidth="1"/>
    <col min="7" max="7" width="32.42578125" customWidth="1"/>
    <col min="8" max="8" width="6.85546875" bestFit="1" customWidth="1"/>
    <col min="9" max="1024" width="10.7109375" customWidth="1"/>
  </cols>
  <sheetData>
    <row r="1" spans="1:7">
      <c r="A1" s="109" t="s">
        <v>0</v>
      </c>
    </row>
    <row r="2" spans="1:7">
      <c r="B2" s="3" t="s">
        <v>1</v>
      </c>
      <c r="C2" s="144" t="s">
        <v>2</v>
      </c>
      <c r="D2" s="144"/>
      <c r="E2" s="144"/>
      <c r="F2" s="144"/>
      <c r="G2" s="144"/>
    </row>
    <row r="3" spans="1:7">
      <c r="B3" s="18" t="s">
        <v>3</v>
      </c>
      <c r="C3" s="144" t="s">
        <v>4</v>
      </c>
      <c r="D3" s="144"/>
      <c r="E3" s="144"/>
      <c r="F3" s="144"/>
      <c r="G3" s="144"/>
    </row>
    <row r="4" spans="1:7">
      <c r="B4" s="18" t="s">
        <v>5</v>
      </c>
      <c r="C4" s="144" t="s">
        <v>6</v>
      </c>
      <c r="D4" s="144"/>
      <c r="E4" s="144"/>
      <c r="F4" s="144"/>
      <c r="G4" s="144"/>
    </row>
    <row r="5" spans="1:7">
      <c r="B5" s="19" t="s">
        <v>7</v>
      </c>
      <c r="C5" s="145" t="s">
        <v>8</v>
      </c>
      <c r="D5" s="145"/>
      <c r="E5" s="145"/>
      <c r="F5" s="145"/>
      <c r="G5" s="145"/>
    </row>
    <row r="6" spans="1:7">
      <c r="B6" s="16" t="s">
        <v>9</v>
      </c>
      <c r="C6" s="144" t="s">
        <v>10</v>
      </c>
      <c r="D6" s="144"/>
      <c r="E6" s="144"/>
      <c r="F6" s="144"/>
      <c r="G6" s="144"/>
    </row>
    <row r="7" spans="1:7">
      <c r="B7" s="16" t="s">
        <v>11</v>
      </c>
      <c r="C7" s="144" t="s">
        <v>12</v>
      </c>
      <c r="D7" s="144"/>
      <c r="E7" s="144"/>
      <c r="F7" s="144"/>
      <c r="G7" s="144"/>
    </row>
    <row r="8" spans="1:7">
      <c r="B8" s="3" t="s">
        <v>13</v>
      </c>
      <c r="C8" s="144" t="s">
        <v>14</v>
      </c>
      <c r="D8" s="144"/>
      <c r="E8" s="144"/>
      <c r="F8" s="144"/>
      <c r="G8" s="144"/>
    </row>
    <row r="9" spans="1:7">
      <c r="B9" s="19" t="s">
        <v>15</v>
      </c>
      <c r="C9" s="144" t="s">
        <v>16</v>
      </c>
      <c r="D9" s="144"/>
      <c r="E9" s="144"/>
      <c r="F9" s="144"/>
      <c r="G9" s="144"/>
    </row>
    <row r="10" spans="1:7">
      <c r="B10" s="16" t="s">
        <v>17</v>
      </c>
      <c r="C10" s="144" t="s">
        <v>18</v>
      </c>
      <c r="D10" s="144"/>
      <c r="E10" s="144"/>
      <c r="F10" s="144"/>
      <c r="G10" s="144"/>
    </row>
    <row r="11" spans="1:7">
      <c r="B11" s="16" t="s">
        <v>19</v>
      </c>
      <c r="C11" s="144" t="s">
        <v>20</v>
      </c>
      <c r="D11" s="144"/>
      <c r="E11" s="144"/>
      <c r="F11" s="144"/>
      <c r="G11" s="144"/>
    </row>
    <row r="12" spans="1:7">
      <c r="B12" s="16" t="s">
        <v>21</v>
      </c>
      <c r="C12" s="144" t="s">
        <v>22</v>
      </c>
      <c r="D12" s="144"/>
      <c r="E12" s="144"/>
      <c r="F12" s="144"/>
      <c r="G12" s="144"/>
    </row>
    <row r="13" spans="1:7">
      <c r="B13" s="16" t="s">
        <v>23</v>
      </c>
      <c r="C13" s="144" t="s">
        <v>24</v>
      </c>
      <c r="D13" s="144"/>
      <c r="E13" s="144"/>
      <c r="F13" s="144"/>
      <c r="G13" s="144"/>
    </row>
    <row r="14" spans="1:7">
      <c r="B14" s="16" t="s">
        <v>21</v>
      </c>
      <c r="C14" s="144" t="s">
        <v>25</v>
      </c>
      <c r="D14" s="144"/>
      <c r="E14" s="144"/>
      <c r="F14" s="144"/>
      <c r="G14" s="144"/>
    </row>
    <row r="15" spans="1:7">
      <c r="A15" s="90"/>
      <c r="B15" s="16" t="s">
        <v>26</v>
      </c>
      <c r="C15" s="144" t="s">
        <v>27</v>
      </c>
      <c r="D15" s="144"/>
      <c r="E15" s="144"/>
      <c r="F15" s="144"/>
      <c r="G15" s="144"/>
    </row>
    <row r="17" spans="1:4">
      <c r="A17" s="108" t="s">
        <v>28</v>
      </c>
    </row>
    <row r="18" spans="1:4">
      <c r="A18" s="18" t="s">
        <v>29</v>
      </c>
      <c r="B18" s="19"/>
    </row>
    <row r="20" spans="1:4">
      <c r="B20" s="132" t="s">
        <v>30</v>
      </c>
      <c r="C20" s="137">
        <v>1000</v>
      </c>
    </row>
    <row r="21" spans="1:4">
      <c r="B21" s="132" t="s">
        <v>31</v>
      </c>
      <c r="C21" s="130">
        <v>0</v>
      </c>
    </row>
    <row r="22" spans="1:4">
      <c r="B22" s="132" t="s">
        <v>32</v>
      </c>
      <c r="C22" s="130">
        <v>10</v>
      </c>
    </row>
    <row r="23" spans="1:4">
      <c r="B23" s="132" t="s">
        <v>33</v>
      </c>
      <c r="C23" s="131">
        <v>100</v>
      </c>
    </row>
    <row r="25" spans="1:4">
      <c r="A25" s="108" t="s">
        <v>34</v>
      </c>
    </row>
    <row r="26" spans="1:4">
      <c r="A26" s="18" t="s">
        <v>35</v>
      </c>
      <c r="B26" s="19"/>
      <c r="C26" s="107"/>
      <c r="D26" s="107"/>
    </row>
    <row r="28" spans="1:4">
      <c r="B28" s="132" t="s">
        <v>30</v>
      </c>
      <c r="C28" s="111">
        <v>1000</v>
      </c>
    </row>
    <row r="29" spans="1:4">
      <c r="B29" s="132" t="s">
        <v>31</v>
      </c>
      <c r="C29" s="111">
        <v>0</v>
      </c>
    </row>
    <row r="30" spans="1:4">
      <c r="B30" s="132" t="s">
        <v>32</v>
      </c>
      <c r="C30" s="134">
        <v>10</v>
      </c>
    </row>
    <row r="31" spans="1:4">
      <c r="B31" s="133" t="s">
        <v>33</v>
      </c>
      <c r="C31" s="136">
        <v>100</v>
      </c>
    </row>
    <row r="33" spans="1:6">
      <c r="A33" s="108" t="s">
        <v>36</v>
      </c>
    </row>
    <row r="34" spans="1:6">
      <c r="A34" s="18" t="s">
        <v>37</v>
      </c>
      <c r="B34" s="19"/>
      <c r="C34" s="19"/>
      <c r="D34" s="19"/>
      <c r="E34" s="106"/>
      <c r="F34" s="107"/>
    </row>
    <row r="36" spans="1:6">
      <c r="B36" s="132" t="s">
        <v>30</v>
      </c>
      <c r="C36" s="111">
        <v>1000</v>
      </c>
    </row>
    <row r="37" spans="1:6">
      <c r="B37" s="132" t="s">
        <v>31</v>
      </c>
      <c r="C37" s="111">
        <v>100</v>
      </c>
    </row>
    <row r="38" spans="1:6">
      <c r="B38" s="132" t="s">
        <v>32</v>
      </c>
      <c r="C38" s="134">
        <v>10</v>
      </c>
    </row>
    <row r="39" spans="1:6">
      <c r="B39" s="133" t="s">
        <v>33</v>
      </c>
      <c r="C39" s="135">
        <v>90</v>
      </c>
    </row>
    <row r="41" spans="1:6">
      <c r="A41" s="108" t="s">
        <v>38</v>
      </c>
    </row>
    <row r="42" spans="1:6">
      <c r="A42" s="18" t="s">
        <v>39</v>
      </c>
      <c r="B42" s="19"/>
      <c r="C42" s="19"/>
      <c r="D42" s="19"/>
      <c r="E42" s="106"/>
      <c r="F42" s="107"/>
    </row>
    <row r="44" spans="1:6">
      <c r="B44" s="19" t="s">
        <v>40</v>
      </c>
      <c r="C44" s="19"/>
    </row>
    <row r="45" spans="1:6">
      <c r="B45" s="19" t="s">
        <v>33</v>
      </c>
      <c r="C45" s="135">
        <v>1000</v>
      </c>
    </row>
    <row r="47" spans="1:6">
      <c r="B47" s="19" t="s">
        <v>41</v>
      </c>
      <c r="C47" s="19"/>
    </row>
    <row r="48" spans="1:6">
      <c r="B48" s="19" t="s">
        <v>33</v>
      </c>
      <c r="C48" s="135">
        <v>500</v>
      </c>
    </row>
    <row r="49" spans="1:13">
      <c r="B49" t="s">
        <v>42</v>
      </c>
    </row>
    <row r="51" spans="1:13">
      <c r="A51" s="124" t="s">
        <v>43</v>
      </c>
      <c r="B51" s="107"/>
      <c r="C51" s="107"/>
      <c r="D51" s="107"/>
      <c r="E51" s="107"/>
      <c r="F51" s="107"/>
    </row>
    <row r="53" spans="1:13">
      <c r="B53" s="19" t="s">
        <v>44</v>
      </c>
      <c r="C53" s="135">
        <v>1000</v>
      </c>
    </row>
    <row r="55" spans="1:13" ht="15">
      <c r="A55" s="108" t="s">
        <v>45</v>
      </c>
      <c r="B55" s="112"/>
      <c r="C55" s="112"/>
      <c r="D55" s="112"/>
      <c r="E55" s="110"/>
      <c r="F55" s="110"/>
      <c r="G55" s="110"/>
      <c r="H55" s="110"/>
      <c r="I55" s="110"/>
      <c r="J55" s="110"/>
      <c r="K55" s="110"/>
      <c r="L55" s="110"/>
    </row>
    <row r="56" spans="1:13">
      <c r="A56" s="18" t="s">
        <v>46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0"/>
      <c r="L56" s="110"/>
    </row>
    <row r="58" spans="1:13">
      <c r="B58" s="110"/>
      <c r="C58" s="114">
        <v>2010</v>
      </c>
      <c r="D58" s="114">
        <v>2011</v>
      </c>
      <c r="E58" s="114">
        <v>2012</v>
      </c>
      <c r="F58" s="114">
        <v>2013</v>
      </c>
      <c r="G58" s="114">
        <v>2014</v>
      </c>
      <c r="H58" s="114">
        <v>2015</v>
      </c>
      <c r="I58" s="114">
        <v>2016</v>
      </c>
      <c r="J58" s="114">
        <v>2017</v>
      </c>
      <c r="K58" s="114">
        <v>2018</v>
      </c>
      <c r="L58" s="114">
        <v>2019</v>
      </c>
      <c r="M58" s="114">
        <v>2020</v>
      </c>
    </row>
    <row r="59" spans="1:13">
      <c r="B59" s="114" t="s">
        <v>47</v>
      </c>
      <c r="C59" s="111">
        <v>1650</v>
      </c>
      <c r="D59" s="111">
        <v>1800</v>
      </c>
      <c r="E59" s="111">
        <v>1800</v>
      </c>
      <c r="F59" s="111">
        <v>1800</v>
      </c>
      <c r="G59" s="111">
        <v>1800</v>
      </c>
      <c r="H59" s="111">
        <v>1800</v>
      </c>
      <c r="I59" s="111">
        <v>1800</v>
      </c>
      <c r="J59" s="111">
        <v>1800</v>
      </c>
      <c r="K59" s="111">
        <v>1800</v>
      </c>
      <c r="L59" s="111">
        <v>1800</v>
      </c>
      <c r="M59" s="111">
        <v>150</v>
      </c>
    </row>
    <row r="60" spans="1:13">
      <c r="B60" s="114" t="s">
        <v>48</v>
      </c>
      <c r="C60" s="111">
        <v>1650</v>
      </c>
      <c r="D60" s="111">
        <v>3450</v>
      </c>
      <c r="E60" s="111">
        <v>5250</v>
      </c>
      <c r="F60" s="111">
        <v>7050</v>
      </c>
      <c r="G60" s="111">
        <v>8850</v>
      </c>
      <c r="H60" s="111">
        <v>10650</v>
      </c>
      <c r="I60" s="111">
        <v>12450</v>
      </c>
      <c r="J60" s="111">
        <v>14250</v>
      </c>
      <c r="K60" s="111">
        <v>16050</v>
      </c>
      <c r="L60" s="111">
        <v>17850</v>
      </c>
      <c r="M60" s="111">
        <v>18000</v>
      </c>
    </row>
    <row r="62" spans="1:13">
      <c r="B62" s="114" t="s">
        <v>30</v>
      </c>
      <c r="C62" s="111">
        <v>20000</v>
      </c>
    </row>
    <row r="63" spans="1:13">
      <c r="B63" s="114" t="s">
        <v>49</v>
      </c>
      <c r="C63" s="111">
        <v>2000</v>
      </c>
    </row>
    <row r="64" spans="1:13">
      <c r="B64" s="114" t="s">
        <v>32</v>
      </c>
      <c r="C64" s="111">
        <v>10</v>
      </c>
    </row>
    <row r="66" spans="2:3">
      <c r="C66" s="125" t="s">
        <v>50</v>
      </c>
    </row>
    <row r="67" spans="2:3" ht="31.9" customHeight="1">
      <c r="B67" s="127" t="s">
        <v>51</v>
      </c>
      <c r="C67" s="130" t="s">
        <v>52</v>
      </c>
    </row>
    <row r="68" spans="2:3">
      <c r="B68" s="126" t="s">
        <v>53</v>
      </c>
      <c r="C68" s="130" t="s">
        <v>52</v>
      </c>
    </row>
    <row r="69" spans="2:3" ht="28.15" customHeight="1">
      <c r="B69" s="127" t="s">
        <v>54</v>
      </c>
      <c r="C69" s="130" t="s">
        <v>55</v>
      </c>
    </row>
    <row r="70" spans="2:3">
      <c r="B70" s="128" t="s">
        <v>56</v>
      </c>
      <c r="C70" s="130" t="s">
        <v>52</v>
      </c>
    </row>
    <row r="71" spans="2:3">
      <c r="B71" s="128" t="s">
        <v>57</v>
      </c>
      <c r="C71" s="130" t="s">
        <v>52</v>
      </c>
    </row>
    <row r="72" spans="2:3">
      <c r="B72" s="128" t="s">
        <v>58</v>
      </c>
      <c r="C72" s="130" t="s">
        <v>55</v>
      </c>
    </row>
  </sheetData>
  <mergeCells count="14">
    <mergeCell ref="C4:G4"/>
    <mergeCell ref="C3:G3"/>
    <mergeCell ref="C2:G2"/>
    <mergeCell ref="C15:G15"/>
    <mergeCell ref="C14:G14"/>
    <mergeCell ref="C13:G13"/>
    <mergeCell ref="C12:G12"/>
    <mergeCell ref="C11:G11"/>
    <mergeCell ref="C10:G10"/>
    <mergeCell ref="C9:G9"/>
    <mergeCell ref="C7:G7"/>
    <mergeCell ref="C8:G8"/>
    <mergeCell ref="C6:G6"/>
    <mergeCell ref="C5:G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opLeftCell="A62" zoomScaleNormal="100" workbookViewId="0">
      <selection activeCell="C91" sqref="C91"/>
    </sheetView>
  </sheetViews>
  <sheetFormatPr defaultColWidth="9.140625" defaultRowHeight="14.45"/>
  <cols>
    <col min="1" max="1" width="10.7109375" customWidth="1"/>
    <col min="2" max="2" width="55" customWidth="1"/>
    <col min="3" max="3" width="22.7109375" customWidth="1"/>
    <col min="4" max="4" width="19.5703125" customWidth="1"/>
    <col min="5" max="5" width="32.5703125" customWidth="1"/>
    <col min="6" max="6" width="32.85546875" customWidth="1"/>
    <col min="7" max="1025" width="10.7109375" customWidth="1"/>
  </cols>
  <sheetData>
    <row r="1" spans="1:6" ht="39" customHeight="1">
      <c r="A1" s="148" t="s">
        <v>59</v>
      </c>
      <c r="B1" s="148"/>
      <c r="C1" s="148"/>
      <c r="D1" s="148"/>
      <c r="E1" s="148"/>
    </row>
    <row r="3" spans="1:6" ht="28.15" customHeight="1">
      <c r="A3" s="165" t="s">
        <v>60</v>
      </c>
      <c r="B3" s="165"/>
      <c r="C3" s="165"/>
      <c r="D3" s="165"/>
      <c r="E3" s="165"/>
    </row>
    <row r="4" spans="1:6">
      <c r="A4" s="146" t="s">
        <v>61</v>
      </c>
      <c r="B4" s="146" t="s">
        <v>62</v>
      </c>
      <c r="C4" s="146"/>
      <c r="D4" s="146"/>
      <c r="E4" s="146"/>
    </row>
    <row r="5" spans="1:6" ht="16.149999999999999" customHeight="1">
      <c r="A5" s="146" t="s">
        <v>63</v>
      </c>
      <c r="B5" s="146" t="s">
        <v>62</v>
      </c>
      <c r="C5" s="146"/>
      <c r="D5" s="146"/>
      <c r="E5" s="146"/>
    </row>
    <row r="6" spans="1:6" ht="23.25" customHeight="1">
      <c r="A6" s="5"/>
      <c r="B6" s="6"/>
      <c r="C6" s="6"/>
      <c r="D6" s="1" t="s">
        <v>64</v>
      </c>
      <c r="E6" s="1" t="s">
        <v>65</v>
      </c>
      <c r="F6" s="6"/>
    </row>
    <row r="7" spans="1:6" ht="15.6">
      <c r="B7" s="3" t="s">
        <v>66</v>
      </c>
      <c r="C7" s="7">
        <v>4000</v>
      </c>
      <c r="D7" s="4" t="s">
        <v>67</v>
      </c>
      <c r="E7" s="4" t="s">
        <v>68</v>
      </c>
      <c r="F7" t="str">
        <f>IF(D7=F43,"Acertaches","")</f>
        <v>Acertaches</v>
      </c>
    </row>
    <row r="8" spans="1:6" ht="15.6">
      <c r="B8" s="3" t="s">
        <v>69</v>
      </c>
      <c r="C8" s="7">
        <v>20000</v>
      </c>
      <c r="D8" s="4" t="s">
        <v>67</v>
      </c>
      <c r="E8" s="4" t="s">
        <v>68</v>
      </c>
      <c r="F8" t="str">
        <f>IF(D8=F43,"Acertaches","")</f>
        <v>Acertaches</v>
      </c>
    </row>
    <row r="9" spans="1:6" ht="15.6">
      <c r="B9" s="3" t="s">
        <v>70</v>
      </c>
      <c r="C9" s="7">
        <v>60000</v>
      </c>
      <c r="D9" s="4" t="s">
        <v>71</v>
      </c>
      <c r="E9" s="4" t="s">
        <v>68</v>
      </c>
      <c r="F9" t="str">
        <f>IF(D9=F44,"Acertaches","")</f>
        <v>Acertaches</v>
      </c>
    </row>
    <row r="10" spans="1:6" ht="30.75">
      <c r="B10" s="120" t="s">
        <v>72</v>
      </c>
      <c r="C10" s="7">
        <v>240000</v>
      </c>
      <c r="D10" s="4" t="s">
        <v>71</v>
      </c>
      <c r="E10" s="4" t="s">
        <v>68</v>
      </c>
      <c r="F10" t="str">
        <f>IF(D10=F44,"Acertaches","")</f>
        <v>Acertaches</v>
      </c>
    </row>
    <row r="11" spans="1:6" ht="15.6">
      <c r="B11" s="3" t="s">
        <v>73</v>
      </c>
      <c r="C11" s="7">
        <v>180000</v>
      </c>
      <c r="D11" s="4" t="s">
        <v>67</v>
      </c>
      <c r="E11" s="4" t="s">
        <v>68</v>
      </c>
      <c r="F11" t="str">
        <f>IF(D11=F43,"Acertaches","")</f>
        <v>Acertaches</v>
      </c>
    </row>
    <row r="12" spans="1:6" ht="15.6">
      <c r="B12" s="3" t="s">
        <v>74</v>
      </c>
      <c r="C12" s="7">
        <v>58000</v>
      </c>
      <c r="D12" s="4" t="s">
        <v>75</v>
      </c>
      <c r="E12" s="4" t="s">
        <v>68</v>
      </c>
      <c r="F12" t="str">
        <f>IF(D12=F46,"Acertaches","")</f>
        <v>Acertaches</v>
      </c>
    </row>
    <row r="13" spans="1:6" ht="29.25" customHeight="1">
      <c r="B13" s="120" t="s">
        <v>76</v>
      </c>
      <c r="C13" s="7">
        <v>75000</v>
      </c>
      <c r="D13" s="4" t="s">
        <v>67</v>
      </c>
      <c r="E13" s="4" t="s">
        <v>68</v>
      </c>
      <c r="F13" t="str">
        <f>IF(D13=F43,"Acertaches","")</f>
        <v>Acertaches</v>
      </c>
    </row>
    <row r="14" spans="1:6" ht="30" customHeight="1">
      <c r="B14" s="120" t="s">
        <v>77</v>
      </c>
      <c r="C14" s="7">
        <v>80000</v>
      </c>
      <c r="D14" s="4" t="s">
        <v>75</v>
      </c>
      <c r="E14" s="4" t="s">
        <v>68</v>
      </c>
      <c r="F14" t="str">
        <f>IF(D14=F46,"Acertaches","")</f>
        <v>Acertaches</v>
      </c>
    </row>
    <row r="15" spans="1:6" ht="15.6">
      <c r="B15" s="3" t="s">
        <v>78</v>
      </c>
      <c r="C15" s="7">
        <v>3000</v>
      </c>
      <c r="D15" s="4" t="s">
        <v>71</v>
      </c>
      <c r="E15" s="4" t="s">
        <v>68</v>
      </c>
      <c r="F15" t="str">
        <f>IF(D15=F44,"Acertaches","")</f>
        <v>Acertaches</v>
      </c>
    </row>
    <row r="16" spans="1:6" ht="30.75">
      <c r="B16" s="120" t="s">
        <v>79</v>
      </c>
      <c r="C16" s="7">
        <v>2000</v>
      </c>
      <c r="D16" s="119" t="s">
        <v>80</v>
      </c>
      <c r="E16" s="4" t="s">
        <v>68</v>
      </c>
      <c r="F16" t="str">
        <f>IF(D16=F47,"Acertaches","")</f>
        <v>Acertaches</v>
      </c>
    </row>
    <row r="17" spans="1:6" ht="30.75">
      <c r="B17" s="120" t="s">
        <v>81</v>
      </c>
      <c r="C17" s="7">
        <v>15000</v>
      </c>
      <c r="D17" s="4" t="s">
        <v>71</v>
      </c>
      <c r="E17" s="4" t="s">
        <v>68</v>
      </c>
      <c r="F17" t="str">
        <f>IF(D17=F44,"Acertaches","")</f>
        <v>Acertaches</v>
      </c>
    </row>
    <row r="18" spans="1:6" ht="15.6">
      <c r="B18" s="3" t="s">
        <v>82</v>
      </c>
      <c r="C18" s="7">
        <v>8000</v>
      </c>
      <c r="D18" s="4" t="s">
        <v>71</v>
      </c>
      <c r="E18" s="4" t="s">
        <v>68</v>
      </c>
      <c r="F18" t="str">
        <f>IF(D18=F44,"Acertaches","")</f>
        <v>Acertaches</v>
      </c>
    </row>
    <row r="19" spans="1:6" ht="28.9">
      <c r="B19" s="120" t="s">
        <v>83</v>
      </c>
      <c r="C19" s="7" t="s">
        <v>84</v>
      </c>
      <c r="D19" s="4" t="s">
        <v>85</v>
      </c>
      <c r="E19" s="4" t="s">
        <v>68</v>
      </c>
      <c r="F19" t="str">
        <f>IF(D19=F45,"Acertaches","")</f>
        <v>Acertaches</v>
      </c>
    </row>
    <row r="20" spans="1:6" ht="30.75">
      <c r="B20" s="120" t="s">
        <v>86</v>
      </c>
      <c r="C20" s="7">
        <v>35000</v>
      </c>
      <c r="D20" s="4" t="s">
        <v>67</v>
      </c>
      <c r="E20" s="4" t="s">
        <v>68</v>
      </c>
      <c r="F20" t="str">
        <f>IF(D20=F43,"Acertaches","")</f>
        <v>Acertaches</v>
      </c>
    </row>
    <row r="21" spans="1:6" ht="15" customHeight="1"/>
    <row r="22" spans="1:6" ht="36" customHeight="1">
      <c r="A22" s="147" t="s">
        <v>87</v>
      </c>
      <c r="B22" s="147"/>
      <c r="C22" s="147"/>
      <c r="D22" s="147"/>
      <c r="E22" s="147"/>
    </row>
    <row r="23" spans="1:6" ht="15.6">
      <c r="A23" s="8"/>
      <c r="B23" s="151" t="s">
        <v>88</v>
      </c>
      <c r="C23" s="151"/>
      <c r="D23" s="151"/>
      <c r="E23" s="151"/>
      <c r="F23" t="str">
        <f>IF(D23=F46,"Acertaches","")</f>
        <v/>
      </c>
    </row>
    <row r="24" spans="1:6">
      <c r="B24" s="166" t="s">
        <v>89</v>
      </c>
      <c r="C24" s="166"/>
      <c r="D24" s="150" t="s">
        <v>90</v>
      </c>
      <c r="E24" s="150"/>
    </row>
    <row r="25" spans="1:6">
      <c r="B25" s="166" t="s">
        <v>71</v>
      </c>
      <c r="C25" s="166"/>
      <c r="D25" s="150" t="s">
        <v>91</v>
      </c>
      <c r="E25" s="150"/>
    </row>
    <row r="26" spans="1:6">
      <c r="B26" s="9" t="s">
        <v>92</v>
      </c>
      <c r="C26" s="140">
        <v>60000</v>
      </c>
      <c r="D26" s="10" t="s">
        <v>93</v>
      </c>
      <c r="E26" s="138">
        <v>500000</v>
      </c>
    </row>
    <row r="27" spans="1:6" ht="30.75">
      <c r="B27" s="141" t="s">
        <v>94</v>
      </c>
      <c r="C27" s="140">
        <v>240000</v>
      </c>
    </row>
    <row r="28" spans="1:6">
      <c r="B28" s="9" t="s">
        <v>95</v>
      </c>
      <c r="C28" s="140">
        <v>3000</v>
      </c>
      <c r="D28" s="11" t="s">
        <v>80</v>
      </c>
      <c r="E28" s="11"/>
    </row>
    <row r="29" spans="1:6" ht="106.5">
      <c r="B29" s="141" t="s">
        <v>81</v>
      </c>
      <c r="C29" s="140">
        <v>15000</v>
      </c>
      <c r="D29" s="143" t="s">
        <v>79</v>
      </c>
      <c r="E29" s="142">
        <v>2000</v>
      </c>
    </row>
    <row r="30" spans="1:6">
      <c r="B30" s="9" t="s">
        <v>82</v>
      </c>
      <c r="C30" s="9">
        <v>8000</v>
      </c>
      <c r="D30" s="12"/>
      <c r="E30" s="12"/>
    </row>
    <row r="31" spans="1:6">
      <c r="B31" s="11" t="s">
        <v>96</v>
      </c>
      <c r="C31" s="11"/>
      <c r="D31" s="12"/>
      <c r="E31" s="12"/>
    </row>
    <row r="32" spans="1:6">
      <c r="B32" s="9" t="s">
        <v>97</v>
      </c>
      <c r="C32" s="140">
        <v>180000</v>
      </c>
      <c r="D32" s="12"/>
      <c r="E32" s="12"/>
    </row>
    <row r="33" spans="1:7" ht="30.75">
      <c r="B33" s="141" t="s">
        <v>86</v>
      </c>
      <c r="C33" s="140">
        <v>35000</v>
      </c>
      <c r="D33" s="11" t="s">
        <v>98</v>
      </c>
      <c r="E33" s="11"/>
    </row>
    <row r="34" spans="1:7" ht="60.75">
      <c r="B34" s="141" t="s">
        <v>99</v>
      </c>
      <c r="C34" s="9">
        <v>75000</v>
      </c>
      <c r="D34" s="143" t="s">
        <v>100</v>
      </c>
      <c r="E34" s="12">
        <v>58000</v>
      </c>
    </row>
    <row r="35" spans="1:7" ht="106.5">
      <c r="B35" s="9" t="s">
        <v>101</v>
      </c>
      <c r="C35" s="140">
        <v>20000</v>
      </c>
      <c r="D35" s="143" t="s">
        <v>102</v>
      </c>
      <c r="E35" s="142">
        <v>80000</v>
      </c>
    </row>
    <row r="36" spans="1:7">
      <c r="B36" s="9" t="s">
        <v>103</v>
      </c>
      <c r="C36" s="9">
        <v>4000</v>
      </c>
      <c r="D36" s="12"/>
      <c r="E36" s="12"/>
    </row>
    <row r="37" spans="1:7">
      <c r="B37" s="9"/>
      <c r="C37" s="9"/>
      <c r="D37" s="12"/>
      <c r="E37" s="12"/>
    </row>
    <row r="38" spans="1:7">
      <c r="B38" t="s">
        <v>104</v>
      </c>
      <c r="C38">
        <f>SUM(C26:C37)</f>
        <v>640000</v>
      </c>
      <c r="D38" t="s">
        <v>105</v>
      </c>
      <c r="E38">
        <f>SUM(E26:E37)</f>
        <v>640000</v>
      </c>
    </row>
    <row r="40" spans="1:7" ht="39.6" customHeight="1">
      <c r="A40" s="149" t="s">
        <v>106</v>
      </c>
      <c r="B40" s="149"/>
      <c r="C40" s="149"/>
      <c r="D40" s="149"/>
      <c r="E40" s="149"/>
    </row>
    <row r="42" spans="1:7">
      <c r="B42" s="1" t="s">
        <v>107</v>
      </c>
      <c r="C42" s="1" t="s">
        <v>64</v>
      </c>
      <c r="D42" s="1" t="s">
        <v>65</v>
      </c>
      <c r="F42" s="2" t="s">
        <v>108</v>
      </c>
      <c r="G42" s="2" t="s">
        <v>109</v>
      </c>
    </row>
    <row r="43" spans="1:7">
      <c r="B43" s="3" t="s">
        <v>110</v>
      </c>
      <c r="C43" s="4" t="s">
        <v>67</v>
      </c>
      <c r="D43" s="4" t="s">
        <v>68</v>
      </c>
      <c r="E43" t="str">
        <f>IF(C43="Activo corrente","Acertaches","")</f>
        <v>Acertaches</v>
      </c>
      <c r="F43" t="s">
        <v>67</v>
      </c>
      <c r="G43" t="s">
        <v>68</v>
      </c>
    </row>
    <row r="44" spans="1:7">
      <c r="B44" s="3" t="s">
        <v>93</v>
      </c>
      <c r="C44" s="4" t="s">
        <v>85</v>
      </c>
      <c r="D44" s="4" t="s">
        <v>68</v>
      </c>
      <c r="E44" t="str">
        <f>IF(C44="Patrimonio Neto","Acertaches","")</f>
        <v>Acertaches</v>
      </c>
      <c r="F44" t="s">
        <v>71</v>
      </c>
      <c r="G44" t="s">
        <v>111</v>
      </c>
    </row>
    <row r="45" spans="1:7">
      <c r="B45" s="3" t="s">
        <v>112</v>
      </c>
      <c r="C45" s="4" t="s">
        <v>71</v>
      </c>
      <c r="D45" s="4" t="s">
        <v>68</v>
      </c>
      <c r="E45" t="str">
        <f>IF(C45=F44,"Acertaches","")</f>
        <v>Acertaches</v>
      </c>
      <c r="F45" t="s">
        <v>85</v>
      </c>
    </row>
    <row r="46" spans="1:7">
      <c r="B46" s="3" t="s">
        <v>113</v>
      </c>
      <c r="C46" s="4" t="s">
        <v>80</v>
      </c>
      <c r="D46" s="4" t="s">
        <v>68</v>
      </c>
      <c r="E46" t="str">
        <f>IF(C46="Pasivo non corrente","Acertaches","")</f>
        <v>Acertaches</v>
      </c>
      <c r="F46" t="s">
        <v>75</v>
      </c>
    </row>
    <row r="47" spans="1:7">
      <c r="B47" s="3" t="s">
        <v>114</v>
      </c>
      <c r="C47" s="4" t="s">
        <v>75</v>
      </c>
      <c r="D47" s="4" t="s">
        <v>68</v>
      </c>
      <c r="E47" t="str">
        <f>IF(C47="Pasivo corrente","Acertaches","")</f>
        <v>Acertaches</v>
      </c>
      <c r="F47" t="s">
        <v>80</v>
      </c>
    </row>
    <row r="48" spans="1:7">
      <c r="B48" s="3" t="s">
        <v>115</v>
      </c>
      <c r="C48" s="4" t="s">
        <v>116</v>
      </c>
      <c r="D48" s="4" t="s">
        <v>111</v>
      </c>
      <c r="E48" t="str">
        <f>IF(C48="Gasto de explotación","Acertaches","")</f>
        <v>Acertaches</v>
      </c>
      <c r="F48" t="s">
        <v>117</v>
      </c>
    </row>
    <row r="49" spans="1:6">
      <c r="B49" s="3" t="s">
        <v>118</v>
      </c>
      <c r="C49" s="4" t="s">
        <v>75</v>
      </c>
      <c r="D49" s="4" t="s">
        <v>68</v>
      </c>
      <c r="E49" t="str">
        <f>IF(C49="Pasivo corrente","Acertaches","")</f>
        <v>Acertaches</v>
      </c>
      <c r="F49" t="s">
        <v>119</v>
      </c>
    </row>
    <row r="50" spans="1:6">
      <c r="B50" s="3" t="s">
        <v>120</v>
      </c>
      <c r="C50" s="4" t="s">
        <v>67</v>
      </c>
      <c r="D50" s="4" t="s">
        <v>68</v>
      </c>
      <c r="E50" t="str">
        <f>IF(C50="Activo corrente","Acertaches","")</f>
        <v>Acertaches</v>
      </c>
      <c r="F50" t="s">
        <v>121</v>
      </c>
    </row>
    <row r="51" spans="1:6">
      <c r="B51" s="3" t="s">
        <v>122</v>
      </c>
      <c r="C51" s="4" t="s">
        <v>75</v>
      </c>
      <c r="D51" s="4" t="s">
        <v>68</v>
      </c>
      <c r="E51" t="str">
        <f>IF(C51="Pasivo corrente","Acertaches","")</f>
        <v>Acertaches</v>
      </c>
      <c r="F51" t="s">
        <v>116</v>
      </c>
    </row>
    <row r="52" spans="1:6">
      <c r="B52" s="3" t="s">
        <v>123</v>
      </c>
      <c r="C52" s="4" t="s">
        <v>121</v>
      </c>
      <c r="D52" s="4" t="s">
        <v>111</v>
      </c>
      <c r="E52" t="str">
        <f>IF(C52=F50,"Acertaches","")</f>
        <v>Acertaches</v>
      </c>
    </row>
    <row r="53" spans="1:6">
      <c r="B53" s="3" t="s">
        <v>124</v>
      </c>
      <c r="C53" s="4" t="s">
        <v>117</v>
      </c>
      <c r="D53" s="4" t="s">
        <v>111</v>
      </c>
      <c r="E53" t="str">
        <f>IF(C53="Ingreso financeiro","Acertaches","")</f>
        <v>Acertaches</v>
      </c>
    </row>
    <row r="54" spans="1:6" ht="15">
      <c r="B54" s="3" t="s">
        <v>125</v>
      </c>
      <c r="C54" s="4" t="s">
        <v>116</v>
      </c>
      <c r="D54" s="4" t="s">
        <v>111</v>
      </c>
      <c r="E54" t="str">
        <f>IF(C54=F51,"Acertaches","")</f>
        <v>Acertaches</v>
      </c>
    </row>
    <row r="55" spans="1:6" ht="15">
      <c r="B55" s="3" t="s">
        <v>126</v>
      </c>
      <c r="C55" s="4" t="s">
        <v>116</v>
      </c>
      <c r="D55" s="4" t="s">
        <v>111</v>
      </c>
      <c r="E55" t="str">
        <f>IF(C55=F51,"Acertaches","")</f>
        <v>Acertaches</v>
      </c>
    </row>
    <row r="56" spans="1:6" ht="15">
      <c r="B56" s="3" t="s">
        <v>127</v>
      </c>
      <c r="C56" s="4" t="s">
        <v>119</v>
      </c>
      <c r="D56" s="4" t="s">
        <v>111</v>
      </c>
      <c r="E56" t="str">
        <f>IF(C56=F49,"Acertaches","")</f>
        <v>Acertaches</v>
      </c>
    </row>
    <row r="57" spans="1:6" ht="15">
      <c r="B57" s="3" t="s">
        <v>128</v>
      </c>
      <c r="C57" s="4" t="s">
        <v>116</v>
      </c>
      <c r="D57" s="4" t="s">
        <v>111</v>
      </c>
      <c r="E57" t="str">
        <f>IF(C57=F51,"Acertaches","")</f>
        <v>Acertaches</v>
      </c>
    </row>
    <row r="58" spans="1:6" ht="15">
      <c r="B58" s="3" t="s">
        <v>129</v>
      </c>
      <c r="C58" s="4" t="s">
        <v>119</v>
      </c>
      <c r="D58" s="4" t="s">
        <v>111</v>
      </c>
      <c r="E58" t="str">
        <f>IF(C58=F49,"Acertaches","")</f>
        <v>Acertaches</v>
      </c>
    </row>
    <row r="59" spans="1:6">
      <c r="B59" s="3" t="s">
        <v>130</v>
      </c>
      <c r="C59" s="4" t="s">
        <v>119</v>
      </c>
      <c r="D59" s="4" t="s">
        <v>111</v>
      </c>
      <c r="E59" t="str">
        <f>IF(C59=F49,"Acertaches","")</f>
        <v>Acertaches</v>
      </c>
    </row>
    <row r="60" spans="1:6">
      <c r="B60" s="3" t="s">
        <v>127</v>
      </c>
      <c r="C60" s="4" t="s">
        <v>119</v>
      </c>
      <c r="D60" s="4" t="s">
        <v>111</v>
      </c>
      <c r="E60" t="str">
        <f>IF(C60=F49,"Acertaches","")</f>
        <v>Acertaches</v>
      </c>
    </row>
    <row r="61" spans="1:6">
      <c r="B61" s="3" t="s">
        <v>131</v>
      </c>
      <c r="C61" s="4" t="s">
        <v>71</v>
      </c>
      <c r="D61" s="4" t="s">
        <v>68</v>
      </c>
      <c r="E61" t="str">
        <f>IF(C61=F44,"Acertaches","")</f>
        <v>Acertaches</v>
      </c>
    </row>
    <row r="62" spans="1:6">
      <c r="C62" t="str">
        <f>IF(E26=500000,"TODO CORRECTO; PARABENS","")</f>
        <v>TODO CORRECTO; PARABENS</v>
      </c>
    </row>
    <row r="63" spans="1:6">
      <c r="A63" s="149" t="s">
        <v>132</v>
      </c>
      <c r="B63" s="149"/>
      <c r="C63" s="149"/>
      <c r="D63" s="149"/>
      <c r="E63" s="149"/>
    </row>
    <row r="64" spans="1:6">
      <c r="A64" s="146" t="s">
        <v>61</v>
      </c>
      <c r="B64" s="146" t="s">
        <v>62</v>
      </c>
      <c r="C64" s="146"/>
      <c r="D64" s="146"/>
      <c r="E64" s="146"/>
    </row>
    <row r="66" spans="1:5" ht="15.6">
      <c r="B66" s="6"/>
      <c r="C66" s="6"/>
      <c r="D66" s="1" t="s">
        <v>64</v>
      </c>
      <c r="E66" s="1" t="s">
        <v>65</v>
      </c>
    </row>
    <row r="67" spans="1:5" ht="15.6">
      <c r="B67" s="3" t="s">
        <v>133</v>
      </c>
      <c r="C67" s="7">
        <v>16000</v>
      </c>
      <c r="D67" s="4" t="s">
        <v>116</v>
      </c>
      <c r="E67" s="4" t="s">
        <v>111</v>
      </c>
    </row>
    <row r="68" spans="1:5" ht="15.75">
      <c r="B68" s="3" t="s">
        <v>128</v>
      </c>
      <c r="C68" s="7">
        <v>1000</v>
      </c>
      <c r="D68" s="119" t="s">
        <v>116</v>
      </c>
      <c r="E68" s="4" t="s">
        <v>111</v>
      </c>
    </row>
    <row r="69" spans="1:5" ht="15.6">
      <c r="B69" s="3" t="s">
        <v>125</v>
      </c>
      <c r="C69" s="7">
        <v>2500</v>
      </c>
      <c r="D69" s="4" t="s">
        <v>116</v>
      </c>
      <c r="E69" s="4" t="s">
        <v>111</v>
      </c>
    </row>
    <row r="70" spans="1:5" ht="15.6">
      <c r="B70" s="3" t="s">
        <v>126</v>
      </c>
      <c r="C70" s="7">
        <v>12000</v>
      </c>
      <c r="D70" s="4" t="s">
        <v>116</v>
      </c>
      <c r="E70" s="4" t="s">
        <v>111</v>
      </c>
    </row>
    <row r="71" spans="1:5" ht="30.75">
      <c r="B71" s="3" t="s">
        <v>134</v>
      </c>
      <c r="C71" s="7">
        <v>12000</v>
      </c>
      <c r="D71" s="119" t="s">
        <v>119</v>
      </c>
      <c r="E71" s="4" t="s">
        <v>111</v>
      </c>
    </row>
    <row r="72" spans="1:5" ht="15.6">
      <c r="B72" s="3" t="s">
        <v>115</v>
      </c>
      <c r="C72" s="7">
        <v>6000</v>
      </c>
      <c r="D72" s="4" t="s">
        <v>116</v>
      </c>
      <c r="E72" s="4" t="s">
        <v>111</v>
      </c>
    </row>
    <row r="73" spans="1:5" ht="15.6">
      <c r="B73" s="3" t="s">
        <v>135</v>
      </c>
      <c r="C73" s="7">
        <v>1000</v>
      </c>
      <c r="D73" s="4" t="s">
        <v>116</v>
      </c>
      <c r="E73" s="4" t="s">
        <v>111</v>
      </c>
    </row>
    <row r="74" spans="1:5" ht="30.75">
      <c r="B74" s="3" t="s">
        <v>127</v>
      </c>
      <c r="C74" s="7">
        <v>30000</v>
      </c>
      <c r="D74" s="119" t="s">
        <v>119</v>
      </c>
      <c r="E74" s="4" t="s">
        <v>111</v>
      </c>
    </row>
    <row r="75" spans="1:5" ht="30.75">
      <c r="B75" s="3" t="s">
        <v>129</v>
      </c>
      <c r="C75" s="7">
        <v>23000</v>
      </c>
      <c r="D75" s="119" t="s">
        <v>119</v>
      </c>
      <c r="E75" s="4" t="s">
        <v>111</v>
      </c>
    </row>
    <row r="76" spans="1:5" ht="15.6">
      <c r="B76" s="3" t="s">
        <v>124</v>
      </c>
      <c r="C76" s="7">
        <v>1000</v>
      </c>
      <c r="D76" s="4" t="s">
        <v>117</v>
      </c>
      <c r="E76" s="4" t="s">
        <v>111</v>
      </c>
    </row>
    <row r="77" spans="1:5" ht="15.6">
      <c r="B77" s="3" t="s">
        <v>123</v>
      </c>
      <c r="C77" s="7">
        <v>2000</v>
      </c>
      <c r="D77" s="4" t="s">
        <v>121</v>
      </c>
      <c r="E77" s="4" t="s">
        <v>111</v>
      </c>
    </row>
    <row r="79" spans="1:5">
      <c r="A79" s="146" t="s">
        <v>136</v>
      </c>
      <c r="B79" s="146"/>
      <c r="C79" s="146"/>
      <c r="D79" s="146"/>
      <c r="E79" s="146"/>
    </row>
    <row r="80" spans="1:5">
      <c r="B80" s="19" t="s">
        <v>137</v>
      </c>
      <c r="C80" s="19" t="s">
        <v>138</v>
      </c>
    </row>
    <row r="81" spans="2:4">
      <c r="B81" s="115"/>
    </row>
    <row r="82" spans="2:4">
      <c r="B82" s="115"/>
    </row>
    <row r="83" spans="2:4">
      <c r="B83" s="115" t="s">
        <v>133</v>
      </c>
      <c r="C83" s="139">
        <v>-16000</v>
      </c>
    </row>
    <row r="84" spans="2:4">
      <c r="B84" s="115" t="s">
        <v>128</v>
      </c>
      <c r="C84" s="139">
        <v>-1000</v>
      </c>
    </row>
    <row r="85" spans="2:4">
      <c r="B85" s="115" t="s">
        <v>125</v>
      </c>
      <c r="C85">
        <v>-2500</v>
      </c>
    </row>
    <row r="86" spans="2:4">
      <c r="B86" s="115" t="s">
        <v>126</v>
      </c>
      <c r="C86">
        <v>-12000</v>
      </c>
    </row>
    <row r="87" spans="2:4">
      <c r="B87" s="115" t="s">
        <v>130</v>
      </c>
      <c r="C87">
        <v>12000</v>
      </c>
    </row>
    <row r="88" spans="2:4">
      <c r="B88" s="115" t="s">
        <v>115</v>
      </c>
      <c r="C88">
        <v>-6000</v>
      </c>
    </row>
    <row r="89" spans="2:4">
      <c r="B89" s="115" t="s">
        <v>135</v>
      </c>
      <c r="C89">
        <v>-1000</v>
      </c>
    </row>
    <row r="90" spans="2:4">
      <c r="B90" s="116" t="s">
        <v>127</v>
      </c>
      <c r="C90" s="139">
        <v>30000</v>
      </c>
    </row>
    <row r="91" spans="2:4">
      <c r="B91" s="116"/>
    </row>
    <row r="92" spans="2:4" ht="15" thickBot="1">
      <c r="B92" s="117" t="s">
        <v>129</v>
      </c>
      <c r="C92">
        <v>23000</v>
      </c>
    </row>
    <row r="93" spans="2:4" ht="15" thickBot="1">
      <c r="B93" s="118" t="s">
        <v>139</v>
      </c>
      <c r="C93" s="123">
        <f>SUM(C81:C92)</f>
        <v>26500</v>
      </c>
      <c r="D93" t="str">
        <f>IF(C93=26500,"acertaches"," ")</f>
        <v>acertaches</v>
      </c>
    </row>
    <row r="94" spans="2:4">
      <c r="B94" s="115" t="s">
        <v>123</v>
      </c>
      <c r="C94">
        <v>-2000</v>
      </c>
    </row>
    <row r="95" spans="2:4">
      <c r="B95" s="115" t="s">
        <v>124</v>
      </c>
      <c r="C95">
        <v>1000</v>
      </c>
    </row>
    <row r="96" spans="2:4">
      <c r="B96" s="115"/>
    </row>
    <row r="97" spans="2:4">
      <c r="B97" s="115"/>
    </row>
    <row r="98" spans="2:4" ht="15" thickBot="1">
      <c r="B98" s="118" t="s">
        <v>140</v>
      </c>
      <c r="C98" s="123">
        <f>SUM(C94:C97)</f>
        <v>-1000</v>
      </c>
      <c r="D98" t="str">
        <f>IF(C98=-1000,"acertaches"," ")</f>
        <v>acertaches</v>
      </c>
    </row>
    <row r="99" spans="2:4" ht="15" thickBot="1">
      <c r="B99" s="118" t="s">
        <v>141</v>
      </c>
      <c r="C99" s="123">
        <f>C98+C93</f>
        <v>25500</v>
      </c>
      <c r="D99" t="str">
        <f>IF(C99=25500,"acertaches"," ")</f>
        <v>acertaches</v>
      </c>
    </row>
    <row r="100" spans="2:4">
      <c r="B100" s="118" t="s">
        <v>142</v>
      </c>
      <c r="C100" s="123">
        <f>C99*0.3</f>
        <v>7650</v>
      </c>
    </row>
    <row r="101" spans="2:4" ht="15" thickBot="1">
      <c r="B101" s="118" t="s">
        <v>143</v>
      </c>
      <c r="C101" s="123">
        <f>C99-C100</f>
        <v>17850</v>
      </c>
      <c r="D101" t="str">
        <f>IF(C101=17850,"acertaches"," ")</f>
        <v>acertaches</v>
      </c>
    </row>
  </sheetData>
  <sortState xmlns:xlrd2="http://schemas.microsoft.com/office/spreadsheetml/2017/richdata2" ref="B67:E77">
    <sortCondition ref="B67:B77"/>
  </sortState>
  <mergeCells count="14">
    <mergeCell ref="A64:E64"/>
    <mergeCell ref="A79:E79"/>
    <mergeCell ref="A22:E22"/>
    <mergeCell ref="A1:E1"/>
    <mergeCell ref="A3:E3"/>
    <mergeCell ref="A40:E40"/>
    <mergeCell ref="A63:E63"/>
    <mergeCell ref="B25:C25"/>
    <mergeCell ref="D25:E25"/>
    <mergeCell ref="B23:E23"/>
    <mergeCell ref="B24:C24"/>
    <mergeCell ref="D24:E24"/>
    <mergeCell ref="A4:E4"/>
    <mergeCell ref="A5:E5"/>
  </mergeCells>
  <dataValidations count="2">
    <dataValidation type="list" allowBlank="1" showInputMessage="1" showErrorMessage="1" sqref="C43:C61 D67:D77 D7:D20 C31 C38 C23:C25" xr:uid="{00000000-0002-0000-0000-000000000000}">
      <formula1>$F$43:$F$51</formula1>
      <formula2>0</formula2>
    </dataValidation>
    <dataValidation type="list" allowBlank="1" showInputMessage="1" showErrorMessage="1" sqref="D43:D61 E67:E77 E7:E20 D25 D28 D33 D38 D23" xr:uid="{00000000-0002-0000-0000-000001000000}">
      <formula1>$G$43:$G$44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opLeftCell="C1" zoomScaleNormal="100" workbookViewId="0">
      <selection activeCell="E5" sqref="E5"/>
    </sheetView>
  </sheetViews>
  <sheetFormatPr defaultColWidth="9.140625" defaultRowHeight="14.45"/>
  <cols>
    <col min="1" max="3" width="10.7109375" customWidth="1"/>
    <col min="4" max="4" width="64.85546875" customWidth="1"/>
    <col min="5" max="5" width="16.42578125" customWidth="1"/>
    <col min="6" max="6" width="58.7109375" customWidth="1"/>
    <col min="7" max="7" width="11.85546875" bestFit="1" customWidth="1"/>
    <col min="8" max="1024" width="10.7109375" customWidth="1"/>
  </cols>
  <sheetData>
    <row r="1" spans="1:8" ht="33.75" customHeight="1">
      <c r="A1" s="152" t="s">
        <v>144</v>
      </c>
      <c r="B1" s="152"/>
      <c r="C1" s="152"/>
      <c r="D1" s="152"/>
      <c r="E1" s="121" t="s">
        <v>145</v>
      </c>
      <c r="F1" s="121" t="s">
        <v>146</v>
      </c>
      <c r="H1" s="105" t="s">
        <v>147</v>
      </c>
    </row>
    <row r="2" spans="1:8" ht="45" customHeight="1">
      <c r="A2" s="19" t="s">
        <v>148</v>
      </c>
      <c r="B2" s="19"/>
      <c r="C2" s="19"/>
      <c r="D2" s="19"/>
      <c r="E2" s="20" t="b">
        <v>0</v>
      </c>
      <c r="F2" s="122" t="s">
        <v>149</v>
      </c>
      <c r="H2" s="104" t="s">
        <v>150</v>
      </c>
    </row>
    <row r="3" spans="1:8" ht="45" customHeight="1">
      <c r="A3" s="19" t="s">
        <v>151</v>
      </c>
      <c r="B3" s="19"/>
      <c r="C3" s="19"/>
      <c r="D3" s="19"/>
      <c r="E3" s="20" t="b">
        <v>0</v>
      </c>
      <c r="F3" s="122" t="s">
        <v>152</v>
      </c>
      <c r="H3" s="104" t="b">
        <v>0</v>
      </c>
    </row>
    <row r="4" spans="1:8" ht="45" customHeight="1">
      <c r="A4" s="19" t="s">
        <v>153</v>
      </c>
      <c r="B4" s="19"/>
      <c r="C4" s="19"/>
      <c r="D4" s="19"/>
      <c r="E4" s="20" t="b">
        <v>0</v>
      </c>
      <c r="F4" s="122" t="s">
        <v>154</v>
      </c>
    </row>
    <row r="5" spans="1:8" ht="45" customHeight="1">
      <c r="A5" s="19" t="s">
        <v>155</v>
      </c>
      <c r="B5" s="19"/>
      <c r="C5" s="19"/>
      <c r="D5" s="19"/>
      <c r="E5" s="20" t="b">
        <v>0</v>
      </c>
      <c r="F5" s="122"/>
    </row>
    <row r="6" spans="1:8" ht="45" customHeight="1">
      <c r="A6" s="19" t="s">
        <v>156</v>
      </c>
      <c r="B6" s="19"/>
      <c r="C6" s="19"/>
      <c r="D6" s="19"/>
      <c r="E6" s="20" t="b">
        <v>0</v>
      </c>
      <c r="F6" s="122" t="s">
        <v>152</v>
      </c>
    </row>
    <row r="7" spans="1:8" ht="45" customHeight="1">
      <c r="A7" s="19" t="s">
        <v>157</v>
      </c>
      <c r="B7" s="19"/>
      <c r="C7" s="19"/>
      <c r="D7" s="19"/>
      <c r="E7" s="20" t="s">
        <v>150</v>
      </c>
      <c r="F7" s="122" t="s">
        <v>158</v>
      </c>
    </row>
  </sheetData>
  <mergeCells count="1">
    <mergeCell ref="A1:D1"/>
  </mergeCells>
  <dataValidations count="1">
    <dataValidation type="list" allowBlank="1" showInputMessage="1" showErrorMessage="1" sqref="E2:E7" xr:uid="{00000000-0002-0000-0200-000000000000}">
      <formula1>$H$2:$H$3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C1" zoomScaleNormal="100" workbookViewId="0">
      <selection activeCell="G15" sqref="G15"/>
    </sheetView>
  </sheetViews>
  <sheetFormatPr defaultColWidth="9.140625" defaultRowHeight="14.45"/>
  <cols>
    <col min="1" max="2" width="11.5703125" customWidth="1"/>
    <col min="3" max="3" width="16.85546875" customWidth="1"/>
    <col min="4" max="4" width="4.85546875" customWidth="1"/>
    <col min="5" max="5" width="30.5703125" customWidth="1"/>
    <col min="6" max="6" width="11.5703125" customWidth="1"/>
    <col min="7" max="7" width="90.28515625" customWidth="1"/>
    <col min="8" max="1025" width="11.5703125" customWidth="1"/>
  </cols>
  <sheetData>
    <row r="1" spans="1:7" ht="38.25" customHeight="1">
      <c r="A1" s="153" t="s">
        <v>159</v>
      </c>
      <c r="B1" s="153"/>
      <c r="C1" s="153"/>
      <c r="D1" s="153"/>
      <c r="E1" s="153"/>
      <c r="F1" s="153"/>
    </row>
    <row r="2" spans="1:7">
      <c r="A2" s="153"/>
      <c r="B2" s="153"/>
      <c r="C2" s="153"/>
      <c r="D2" s="153"/>
      <c r="E2" s="153"/>
      <c r="F2" s="153"/>
    </row>
    <row r="3" spans="1:7" ht="36.75" customHeight="1">
      <c r="A3" s="156" t="s">
        <v>160</v>
      </c>
      <c r="B3" s="156"/>
      <c r="C3" s="156"/>
      <c r="D3" s="156"/>
      <c r="E3" s="156"/>
      <c r="F3" s="156"/>
      <c r="G3" s="156"/>
    </row>
    <row r="4" spans="1:7" ht="15" customHeight="1">
      <c r="A4" s="1" t="s">
        <v>161</v>
      </c>
      <c r="B4" s="154" t="s">
        <v>162</v>
      </c>
      <c r="C4" s="154"/>
      <c r="D4" s="1"/>
      <c r="E4" s="154" t="s">
        <v>163</v>
      </c>
      <c r="F4" s="154"/>
      <c r="G4" s="1" t="s">
        <v>164</v>
      </c>
    </row>
    <row r="5" spans="1:7" ht="29.25" customHeight="1">
      <c r="A5" s="13">
        <v>1</v>
      </c>
      <c r="B5" s="14">
        <v>50000</v>
      </c>
      <c r="C5" s="3" t="s">
        <v>165</v>
      </c>
      <c r="D5" s="3" t="s">
        <v>166</v>
      </c>
      <c r="E5" s="3" t="s">
        <v>167</v>
      </c>
      <c r="F5" s="14">
        <v>50000</v>
      </c>
      <c r="G5" s="119" t="s">
        <v>168</v>
      </c>
    </row>
    <row r="6" spans="1:7" ht="29.25" customHeight="1">
      <c r="A6" s="13">
        <v>2</v>
      </c>
      <c r="B6" s="14">
        <v>10000</v>
      </c>
      <c r="C6" s="3" t="s">
        <v>169</v>
      </c>
      <c r="D6" s="3" t="s">
        <v>166</v>
      </c>
      <c r="E6" s="3" t="s">
        <v>165</v>
      </c>
      <c r="F6" s="14">
        <v>10000</v>
      </c>
      <c r="G6" s="119" t="s">
        <v>170</v>
      </c>
    </row>
    <row r="7" spans="1:7" ht="29.25" customHeight="1">
      <c r="A7" s="13">
        <v>3</v>
      </c>
      <c r="B7" s="14">
        <v>5000</v>
      </c>
      <c r="C7" s="3" t="s">
        <v>165</v>
      </c>
      <c r="D7" s="3" t="s">
        <v>166</v>
      </c>
      <c r="E7" s="3" t="s">
        <v>171</v>
      </c>
      <c r="F7" s="14">
        <v>5000</v>
      </c>
      <c r="G7" s="119" t="s">
        <v>172</v>
      </c>
    </row>
    <row r="8" spans="1:7" ht="29.25" customHeight="1">
      <c r="A8" s="13">
        <v>4</v>
      </c>
      <c r="B8" s="14">
        <v>1000</v>
      </c>
      <c r="C8" s="3" t="s">
        <v>115</v>
      </c>
      <c r="D8" s="3" t="s">
        <v>166</v>
      </c>
      <c r="E8" s="3" t="s">
        <v>165</v>
      </c>
      <c r="F8" s="14">
        <v>1000</v>
      </c>
      <c r="G8" s="129" t="s">
        <v>173</v>
      </c>
    </row>
    <row r="9" spans="1:7" ht="29.25" customHeight="1">
      <c r="A9" s="13">
        <v>5</v>
      </c>
      <c r="B9" s="14">
        <v>100</v>
      </c>
      <c r="C9" s="3" t="s">
        <v>135</v>
      </c>
      <c r="D9" s="3" t="s">
        <v>166</v>
      </c>
      <c r="E9" s="3" t="s">
        <v>174</v>
      </c>
      <c r="F9" s="14">
        <v>100</v>
      </c>
      <c r="G9" s="119" t="s">
        <v>175</v>
      </c>
    </row>
    <row r="10" spans="1:7" ht="29.25" customHeight="1">
      <c r="A10" s="155">
        <v>6</v>
      </c>
      <c r="B10" s="15">
        <v>1000</v>
      </c>
      <c r="C10" s="16" t="s">
        <v>176</v>
      </c>
      <c r="D10" s="16" t="s">
        <v>166</v>
      </c>
      <c r="E10" s="16" t="s">
        <v>177</v>
      </c>
      <c r="F10" s="15">
        <v>2000</v>
      </c>
      <c r="G10" s="157" t="s">
        <v>178</v>
      </c>
    </row>
    <row r="11" spans="1:7" ht="29.25" customHeight="1">
      <c r="A11" s="155"/>
      <c r="B11" s="17">
        <v>1000</v>
      </c>
      <c r="C11" s="18" t="s">
        <v>120</v>
      </c>
      <c r="D11" s="18"/>
      <c r="E11" s="18"/>
      <c r="F11" s="17"/>
      <c r="G11" s="158"/>
    </row>
    <row r="12" spans="1:7" ht="29.25" customHeight="1">
      <c r="A12" s="13">
        <v>7</v>
      </c>
      <c r="B12" s="17">
        <v>1000</v>
      </c>
      <c r="C12" s="18" t="s">
        <v>165</v>
      </c>
      <c r="D12" s="18" t="s">
        <v>166</v>
      </c>
      <c r="E12" s="18" t="s">
        <v>120</v>
      </c>
      <c r="F12" s="17">
        <v>1000</v>
      </c>
      <c r="G12" s="129" t="s">
        <v>179</v>
      </c>
    </row>
    <row r="13" spans="1:7" ht="29.25" customHeight="1">
      <c r="A13" s="13">
        <v>8</v>
      </c>
      <c r="B13" s="17">
        <v>5000</v>
      </c>
      <c r="C13" s="18" t="s">
        <v>171</v>
      </c>
      <c r="D13" s="18" t="s">
        <v>166</v>
      </c>
      <c r="E13" s="18" t="s">
        <v>180</v>
      </c>
      <c r="F13" s="17">
        <v>5000</v>
      </c>
      <c r="G13" s="119" t="s">
        <v>181</v>
      </c>
    </row>
    <row r="14" spans="1:7" ht="29.25" customHeight="1">
      <c r="A14" s="13">
        <v>9</v>
      </c>
      <c r="B14" s="17">
        <v>300</v>
      </c>
      <c r="C14" s="18" t="s">
        <v>182</v>
      </c>
      <c r="D14" s="18" t="s">
        <v>166</v>
      </c>
      <c r="E14" s="18" t="s">
        <v>165</v>
      </c>
      <c r="F14" s="17">
        <v>300</v>
      </c>
      <c r="G14" s="119" t="s">
        <v>183</v>
      </c>
    </row>
    <row r="15" spans="1:7" ht="29.25" customHeight="1">
      <c r="A15" s="13">
        <v>10</v>
      </c>
      <c r="B15" s="17">
        <v>100</v>
      </c>
      <c r="C15" s="18" t="s">
        <v>165</v>
      </c>
      <c r="D15" s="18" t="s">
        <v>166</v>
      </c>
      <c r="E15" s="18" t="s">
        <v>184</v>
      </c>
      <c r="F15" s="17">
        <v>100</v>
      </c>
      <c r="G15" s="129" t="s">
        <v>185</v>
      </c>
    </row>
  </sheetData>
  <mergeCells count="6">
    <mergeCell ref="A1:F2"/>
    <mergeCell ref="B4:C4"/>
    <mergeCell ref="E4:F4"/>
    <mergeCell ref="A10:A11"/>
    <mergeCell ref="A3:G3"/>
    <mergeCell ref="G10:G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2:AD48"/>
  <sheetViews>
    <sheetView tabSelected="1" topLeftCell="A19" zoomScale="130" zoomScaleNormal="130" workbookViewId="0">
      <selection activeCell="A22" sqref="A22:H22"/>
    </sheetView>
  </sheetViews>
  <sheetFormatPr defaultColWidth="9.140625" defaultRowHeight="14.45"/>
  <cols>
    <col min="1" max="1" width="81.140625" customWidth="1"/>
    <col min="2" max="2" width="16" customWidth="1"/>
    <col min="3" max="6" width="10.7109375" customWidth="1"/>
    <col min="7" max="7" width="17.140625" customWidth="1"/>
    <col min="8" max="1025" width="10.7109375" customWidth="1"/>
  </cols>
  <sheetData>
    <row r="22" spans="1:30">
      <c r="A22" s="159" t="s">
        <v>186</v>
      </c>
      <c r="B22" s="159"/>
      <c r="C22" s="159"/>
      <c r="D22" s="159"/>
      <c r="E22" s="159"/>
      <c r="F22" s="159"/>
      <c r="G22" s="159"/>
      <c r="H22" s="159"/>
      <c r="J22" s="160" t="s">
        <v>187</v>
      </c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</row>
    <row r="23" spans="1:30">
      <c r="A23" s="3" t="s">
        <v>188</v>
      </c>
      <c r="B23" s="3" t="s">
        <v>189</v>
      </c>
      <c r="C23" s="3" t="s">
        <v>190</v>
      </c>
      <c r="D23" s="19"/>
      <c r="E23" s="19"/>
      <c r="F23" s="3" t="s">
        <v>191</v>
      </c>
      <c r="G23" s="3" t="s">
        <v>192</v>
      </c>
      <c r="H23" s="19" t="s">
        <v>164</v>
      </c>
      <c r="J23" s="21"/>
      <c r="AD23" s="22"/>
    </row>
    <row r="24" spans="1:30">
      <c r="A24" s="23" t="s">
        <v>193</v>
      </c>
      <c r="B24" s="24">
        <v>41640</v>
      </c>
      <c r="C24" s="25">
        <v>70000</v>
      </c>
      <c r="D24" s="26" t="s">
        <v>176</v>
      </c>
      <c r="E24" s="26" t="s">
        <v>167</v>
      </c>
      <c r="F24" s="27">
        <v>70000</v>
      </c>
      <c r="G24" t="b">
        <f t="shared" ref="G24:G33" si="0">F24=C24</f>
        <v>1</v>
      </c>
      <c r="H24" s="20"/>
      <c r="J24" s="161" t="s">
        <v>176</v>
      </c>
      <c r="K24" s="161"/>
      <c r="M24" s="162" t="s">
        <v>194</v>
      </c>
      <c r="N24" s="162"/>
      <c r="P24" s="162" t="s">
        <v>195</v>
      </c>
      <c r="Q24" s="162"/>
      <c r="S24" s="162" t="s">
        <v>48</v>
      </c>
      <c r="T24" s="162"/>
      <c r="V24" s="162" t="s">
        <v>196</v>
      </c>
      <c r="W24" s="162"/>
      <c r="Y24" s="162" t="s">
        <v>197</v>
      </c>
      <c r="Z24" s="162"/>
      <c r="AB24" s="162" t="s">
        <v>198</v>
      </c>
      <c r="AC24" s="162"/>
      <c r="AD24" s="22"/>
    </row>
    <row r="25" spans="1:30">
      <c r="A25" s="23" t="s">
        <v>199</v>
      </c>
      <c r="B25" s="24">
        <v>41640</v>
      </c>
      <c r="C25" s="25">
        <v>130000</v>
      </c>
      <c r="D25" s="26" t="s">
        <v>176</v>
      </c>
      <c r="E25" s="26" t="s">
        <v>200</v>
      </c>
      <c r="F25" s="27">
        <v>130000</v>
      </c>
      <c r="G25" t="b">
        <f t="shared" si="0"/>
        <v>1</v>
      </c>
      <c r="H25" s="20"/>
      <c r="J25" s="28">
        <v>70000</v>
      </c>
      <c r="K25" s="29">
        <v>200000</v>
      </c>
      <c r="M25" s="30"/>
      <c r="N25" s="29">
        <v>70000</v>
      </c>
      <c r="P25" s="30">
        <f>C31</f>
        <v>100000</v>
      </c>
      <c r="Q25" s="29">
        <f>F32</f>
        <v>100000</v>
      </c>
      <c r="S25" s="30"/>
      <c r="T25" s="29">
        <f>F33</f>
        <v>2000</v>
      </c>
      <c r="V25" s="30"/>
      <c r="W25" s="29"/>
      <c r="Y25" s="30"/>
      <c r="Z25" s="29"/>
      <c r="AB25" s="30"/>
      <c r="AC25" s="29"/>
      <c r="AD25" s="22"/>
    </row>
    <row r="26" spans="1:30">
      <c r="A26" s="23" t="s">
        <v>201</v>
      </c>
      <c r="B26" s="24">
        <v>41640</v>
      </c>
      <c r="C26" s="25">
        <v>200000</v>
      </c>
      <c r="D26" s="26" t="s">
        <v>202</v>
      </c>
      <c r="E26" s="26" t="s">
        <v>176</v>
      </c>
      <c r="F26" s="27">
        <v>200000</v>
      </c>
      <c r="G26" t="b">
        <f t="shared" si="0"/>
        <v>1</v>
      </c>
      <c r="H26" s="20"/>
      <c r="J26" s="28">
        <v>130000</v>
      </c>
      <c r="K26" s="31">
        <f>F28</f>
        <v>5200</v>
      </c>
      <c r="N26" s="32">
        <f>N25-M25</f>
        <v>70000</v>
      </c>
      <c r="P26" s="33">
        <f>P25-Q25</f>
        <v>0</v>
      </c>
      <c r="T26" s="32">
        <f>T25-S25</f>
        <v>2000</v>
      </c>
      <c r="V26" s="33"/>
      <c r="Z26" s="32"/>
      <c r="AB26" s="33"/>
      <c r="AD26" s="22"/>
    </row>
    <row r="27" spans="1:30">
      <c r="A27" s="23" t="s">
        <v>203</v>
      </c>
      <c r="B27" s="24">
        <v>41821</v>
      </c>
      <c r="C27" s="25">
        <v>50000</v>
      </c>
      <c r="D27" s="26" t="s">
        <v>176</v>
      </c>
      <c r="E27" s="26" t="s">
        <v>204</v>
      </c>
      <c r="F27" s="27">
        <v>50000</v>
      </c>
      <c r="G27" t="b">
        <f t="shared" si="0"/>
        <v>1</v>
      </c>
      <c r="H27" s="20"/>
      <c r="J27" s="28">
        <f>C27</f>
        <v>50000</v>
      </c>
      <c r="K27" s="31">
        <f>F29</f>
        <v>4800</v>
      </c>
      <c r="N27" s="2" t="s">
        <v>205</v>
      </c>
      <c r="P27" s="2" t="s">
        <v>206</v>
      </c>
      <c r="T27" s="2" t="s">
        <v>205</v>
      </c>
      <c r="V27" s="2" t="s">
        <v>206</v>
      </c>
      <c r="Z27" s="2" t="s">
        <v>205</v>
      </c>
      <c r="AB27" s="2" t="s">
        <v>206</v>
      </c>
      <c r="AD27" s="22"/>
    </row>
    <row r="28" spans="1:30">
      <c r="A28" s="23" t="s">
        <v>207</v>
      </c>
      <c r="B28" s="34" t="s">
        <v>208</v>
      </c>
      <c r="C28" s="25">
        <v>5200</v>
      </c>
      <c r="D28" s="26" t="s">
        <v>196</v>
      </c>
      <c r="E28" s="26" t="s">
        <v>176</v>
      </c>
      <c r="F28" s="27">
        <v>5200</v>
      </c>
      <c r="G28" t="b">
        <f t="shared" si="0"/>
        <v>1</v>
      </c>
      <c r="H28" s="20"/>
      <c r="J28" s="28">
        <f>C32</f>
        <v>100000</v>
      </c>
      <c r="K28" s="31">
        <f>F30</f>
        <v>15000</v>
      </c>
      <c r="AD28" s="22"/>
    </row>
    <row r="29" spans="1:30">
      <c r="A29" s="23" t="s">
        <v>209</v>
      </c>
      <c r="B29" s="34" t="s">
        <v>208</v>
      </c>
      <c r="C29" s="25">
        <v>4800</v>
      </c>
      <c r="D29" s="26" t="s">
        <v>210</v>
      </c>
      <c r="E29" s="26" t="s">
        <v>176</v>
      </c>
      <c r="F29" s="27">
        <v>4800</v>
      </c>
      <c r="G29" t="b">
        <f t="shared" si="0"/>
        <v>1</v>
      </c>
      <c r="H29" s="20"/>
      <c r="J29" s="35">
        <f>SUM(J25:J28)-SUM(K25:K28)</f>
        <v>125000</v>
      </c>
      <c r="M29" s="162" t="s">
        <v>200</v>
      </c>
      <c r="N29" s="162"/>
      <c r="P29" s="162" t="s">
        <v>204</v>
      </c>
      <c r="Q29" s="162"/>
      <c r="S29" s="162" t="s">
        <v>202</v>
      </c>
      <c r="T29" s="162"/>
      <c r="V29" s="162" t="s">
        <v>210</v>
      </c>
      <c r="W29" s="162"/>
      <c r="Y29" s="162" t="s">
        <v>211</v>
      </c>
      <c r="Z29" s="162">
        <v>15000</v>
      </c>
      <c r="AB29" s="162" t="s">
        <v>212</v>
      </c>
      <c r="AC29" s="162"/>
      <c r="AD29" s="22"/>
    </row>
    <row r="30" spans="1:30">
      <c r="A30" s="23" t="s">
        <v>213</v>
      </c>
      <c r="B30" s="34" t="s">
        <v>208</v>
      </c>
      <c r="C30" s="25">
        <v>15000</v>
      </c>
      <c r="D30" s="26" t="s">
        <v>211</v>
      </c>
      <c r="E30" s="26" t="s">
        <v>176</v>
      </c>
      <c r="F30" s="27">
        <v>15000</v>
      </c>
      <c r="G30" t="b">
        <f t="shared" si="0"/>
        <v>1</v>
      </c>
      <c r="H30" s="20"/>
      <c r="J30" s="36" t="s">
        <v>206</v>
      </c>
      <c r="M30" s="30"/>
      <c r="N30" s="29">
        <v>130000</v>
      </c>
      <c r="P30" s="30"/>
      <c r="Q30" s="29">
        <f>F27</f>
        <v>50000</v>
      </c>
      <c r="S30" s="30">
        <f>C26</f>
        <v>200000</v>
      </c>
      <c r="T30" s="29"/>
      <c r="V30" s="30"/>
      <c r="W30" s="29"/>
      <c r="Y30" s="30"/>
      <c r="Z30" s="29"/>
      <c r="AB30" s="30"/>
      <c r="AC30" s="29"/>
      <c r="AD30" s="22"/>
    </row>
    <row r="31" spans="1:30">
      <c r="A31" s="23" t="s">
        <v>214</v>
      </c>
      <c r="B31" s="34" t="s">
        <v>208</v>
      </c>
      <c r="C31" s="25">
        <v>100000</v>
      </c>
      <c r="D31" s="26" t="s">
        <v>195</v>
      </c>
      <c r="E31" s="26" t="s">
        <v>197</v>
      </c>
      <c r="F31" s="27">
        <v>100000</v>
      </c>
      <c r="G31" t="b">
        <f t="shared" si="0"/>
        <v>1</v>
      </c>
      <c r="H31" s="20"/>
      <c r="J31" s="21"/>
      <c r="N31" s="32">
        <f>N30-M30</f>
        <v>130000</v>
      </c>
      <c r="Q31" s="32">
        <f>Q30-P30</f>
        <v>50000</v>
      </c>
      <c r="S31" s="33">
        <f>S30-T30</f>
        <v>200000</v>
      </c>
      <c r="V31" s="33"/>
      <c r="Y31" s="33"/>
      <c r="AB31" s="37"/>
      <c r="AD31" s="22"/>
    </row>
    <row r="32" spans="1:30">
      <c r="A32" s="23" t="s">
        <v>215</v>
      </c>
      <c r="B32" s="34" t="s">
        <v>208</v>
      </c>
      <c r="C32" s="25">
        <v>100000</v>
      </c>
      <c r="D32" s="26" t="s">
        <v>176</v>
      </c>
      <c r="E32" s="26" t="s">
        <v>195</v>
      </c>
      <c r="F32" s="27">
        <v>100000</v>
      </c>
      <c r="G32" t="b">
        <f t="shared" si="0"/>
        <v>1</v>
      </c>
      <c r="H32" s="20"/>
      <c r="J32" s="21"/>
      <c r="N32" s="2" t="s">
        <v>205</v>
      </c>
      <c r="Q32" s="2" t="s">
        <v>205</v>
      </c>
      <c r="S32" s="2" t="s">
        <v>206</v>
      </c>
      <c r="V32" s="2" t="s">
        <v>206</v>
      </c>
      <c r="Y32" s="2" t="s">
        <v>206</v>
      </c>
      <c r="AB32" s="33"/>
      <c r="AC32" s="33"/>
      <c r="AD32" s="22"/>
    </row>
    <row r="33" spans="1:29">
      <c r="A33" s="38" t="s">
        <v>216</v>
      </c>
      <c r="B33" s="24">
        <v>42004</v>
      </c>
      <c r="C33" s="39">
        <f>C26*0.01</f>
        <v>2000</v>
      </c>
      <c r="D33" s="40" t="s">
        <v>198</v>
      </c>
      <c r="E33" s="40" t="s">
        <v>217</v>
      </c>
      <c r="F33" s="41">
        <f>F26*0.01</f>
        <v>2000</v>
      </c>
      <c r="G33" t="b">
        <f t="shared" si="0"/>
        <v>1</v>
      </c>
      <c r="H33" s="20"/>
      <c r="J33" s="42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 t="s">
        <v>206</v>
      </c>
      <c r="AC33" s="44" t="s">
        <v>205</v>
      </c>
    </row>
    <row r="34" spans="1:29">
      <c r="A34" s="38" t="s">
        <v>218</v>
      </c>
      <c r="B34" s="24">
        <v>42004</v>
      </c>
      <c r="C34" s="45">
        <f>SUM(F34:F37)</f>
        <v>27000</v>
      </c>
      <c r="D34" s="40" t="s">
        <v>212</v>
      </c>
      <c r="E34" s="40" t="str">
        <f>D28</f>
        <v>Gastos varios</v>
      </c>
      <c r="F34" s="46">
        <f>C28</f>
        <v>5200</v>
      </c>
      <c r="G34" t="b">
        <f>SUM(F34:F37)=C34</f>
        <v>1</v>
      </c>
      <c r="H34" s="20"/>
    </row>
    <row r="35" spans="1:29">
      <c r="C35" s="47"/>
      <c r="D35" s="20"/>
      <c r="E35" s="20" t="str">
        <f>D29</f>
        <v>Gastos Alquiler</v>
      </c>
      <c r="F35" s="48">
        <f>C29</f>
        <v>4800</v>
      </c>
      <c r="J35" s="49"/>
      <c r="K35" s="50" t="s">
        <v>68</v>
      </c>
      <c r="L35" s="50"/>
      <c r="M35" s="51"/>
      <c r="P35" s="160" t="s">
        <v>219</v>
      </c>
      <c r="Q35" s="160"/>
    </row>
    <row r="36" spans="1:29">
      <c r="C36" s="52"/>
      <c r="D36" s="20"/>
      <c r="E36" s="20" t="str">
        <f>D30</f>
        <v>Gastos Sueldos</v>
      </c>
      <c r="F36" s="48">
        <f>C30</f>
        <v>15000</v>
      </c>
      <c r="J36" s="21"/>
      <c r="M36" s="22"/>
      <c r="P36" s="21" t="s">
        <v>220</v>
      </c>
      <c r="Q36" s="22" t="s">
        <v>221</v>
      </c>
    </row>
    <row r="37" spans="1:29">
      <c r="C37" s="53"/>
      <c r="D37" s="54"/>
      <c r="E37" s="54" t="str">
        <f>D33</f>
        <v>Amortización IM</v>
      </c>
      <c r="F37" s="55">
        <f>C33</f>
        <v>2000</v>
      </c>
      <c r="J37" s="56" t="s">
        <v>222</v>
      </c>
      <c r="K37" s="57">
        <f>SUM(K38:K39)</f>
        <v>198000</v>
      </c>
      <c r="L37" s="1" t="s">
        <v>85</v>
      </c>
      <c r="M37" s="58">
        <f>M38+M39</f>
        <v>143000</v>
      </c>
      <c r="P37" s="59">
        <f>F31</f>
        <v>100000</v>
      </c>
      <c r="Q37" s="60">
        <f>C28+C29+C30+C33</f>
        <v>27000</v>
      </c>
    </row>
    <row r="38" spans="1:29">
      <c r="C38" s="45">
        <f>F31</f>
        <v>100000</v>
      </c>
      <c r="D38" s="40" t="str">
        <f>E31</f>
        <v>Ingreso prestación servicios</v>
      </c>
      <c r="E38" s="40" t="s">
        <v>212</v>
      </c>
      <c r="F38" s="46">
        <f>C38</f>
        <v>100000</v>
      </c>
      <c r="G38" t="b">
        <f>SUM(F38)=C38</f>
        <v>1</v>
      </c>
      <c r="H38" s="20"/>
      <c r="J38" s="61" t="s">
        <v>202</v>
      </c>
      <c r="K38" s="62">
        <f>C26</f>
        <v>200000</v>
      </c>
      <c r="L38" t="s">
        <v>194</v>
      </c>
      <c r="M38" s="63">
        <f>F24</f>
        <v>70000</v>
      </c>
    </row>
    <row r="39" spans="1:29">
      <c r="A39" s="38" t="s">
        <v>223</v>
      </c>
      <c r="B39" s="24">
        <v>42004</v>
      </c>
      <c r="C39" s="64"/>
      <c r="D39" s="40" t="s">
        <v>200</v>
      </c>
      <c r="E39" s="40" t="s">
        <v>176</v>
      </c>
      <c r="F39" s="65"/>
      <c r="G39" t="b">
        <f>SUM(F39:F43)=SUM(C39:C43)</f>
        <v>1</v>
      </c>
      <c r="H39" s="20"/>
      <c r="J39" s="61" t="s">
        <v>198</v>
      </c>
      <c r="K39" s="62">
        <f>-F33</f>
        <v>-2000</v>
      </c>
      <c r="L39" s="66" t="s">
        <v>224</v>
      </c>
      <c r="M39" s="67">
        <f>P41</f>
        <v>73000</v>
      </c>
      <c r="O39" s="23" t="s">
        <v>225</v>
      </c>
      <c r="P39" s="68">
        <f>P37-Q37</f>
        <v>73000</v>
      </c>
    </row>
    <row r="40" spans="1:29">
      <c r="C40" s="69"/>
      <c r="D40" s="20" t="s">
        <v>204</v>
      </c>
      <c r="E40" s="20" t="s">
        <v>202</v>
      </c>
      <c r="F40" s="70"/>
      <c r="J40" s="21"/>
      <c r="L40" s="71" t="s">
        <v>226</v>
      </c>
      <c r="M40" s="58">
        <f>M41</f>
        <v>130000</v>
      </c>
      <c r="O40" t="s">
        <v>227</v>
      </c>
      <c r="P40">
        <v>0</v>
      </c>
      <c r="Q40" s="72" t="s">
        <v>228</v>
      </c>
    </row>
    <row r="41" spans="1:29">
      <c r="C41" s="73"/>
      <c r="D41" s="20" t="s">
        <v>194</v>
      </c>
      <c r="E41" s="20"/>
      <c r="F41" s="48"/>
      <c r="J41" s="21"/>
      <c r="L41" s="74" t="s">
        <v>200</v>
      </c>
      <c r="M41" s="63">
        <f>N31</f>
        <v>130000</v>
      </c>
      <c r="O41" s="2" t="s">
        <v>229</v>
      </c>
      <c r="P41" s="75">
        <f>P39</f>
        <v>73000</v>
      </c>
      <c r="Q41" t="s">
        <v>230</v>
      </c>
    </row>
    <row r="42" spans="1:29">
      <c r="C42" s="76"/>
      <c r="D42" s="77"/>
      <c r="E42" s="20"/>
      <c r="F42" s="48"/>
      <c r="J42" s="21"/>
      <c r="M42" s="22"/>
    </row>
    <row r="43" spans="1:29">
      <c r="C43" s="78"/>
      <c r="D43" s="79"/>
      <c r="E43" s="54"/>
      <c r="F43" s="55"/>
      <c r="J43" s="56" t="s">
        <v>231</v>
      </c>
      <c r="K43" s="57">
        <f>K44</f>
        <v>125000</v>
      </c>
      <c r="L43" s="71" t="s">
        <v>232</v>
      </c>
      <c r="M43" s="58">
        <f>M44+M45</f>
        <v>50000</v>
      </c>
    </row>
    <row r="44" spans="1:29">
      <c r="J44" s="21" t="s">
        <v>176</v>
      </c>
      <c r="K44" s="31">
        <f>J29</f>
        <v>125000</v>
      </c>
      <c r="L44" t="s">
        <v>204</v>
      </c>
      <c r="M44" s="63">
        <f>Q31</f>
        <v>50000</v>
      </c>
    </row>
    <row r="45" spans="1:29">
      <c r="J45" s="21" t="s">
        <v>233</v>
      </c>
      <c r="L45" s="72" t="s">
        <v>228</v>
      </c>
      <c r="M45" s="80"/>
    </row>
    <row r="46" spans="1:29">
      <c r="J46" s="81" t="s">
        <v>234</v>
      </c>
      <c r="K46" s="82">
        <f>K37+K43</f>
        <v>323000</v>
      </c>
      <c r="L46" s="83" t="s">
        <v>235</v>
      </c>
      <c r="M46" s="84">
        <f>M43+M40+M37</f>
        <v>323000</v>
      </c>
    </row>
    <row r="48" spans="1:29">
      <c r="J48" s="1" t="s">
        <v>236</v>
      </c>
      <c r="K48" s="85">
        <f>K43-M43</f>
        <v>75000</v>
      </c>
      <c r="L48" s="77" t="s">
        <v>237</v>
      </c>
      <c r="M48" s="77"/>
      <c r="N48" s="77"/>
    </row>
  </sheetData>
  <mergeCells count="16">
    <mergeCell ref="AB29:AC29"/>
    <mergeCell ref="P35:Q35"/>
    <mergeCell ref="M29:N29"/>
    <mergeCell ref="P29:Q29"/>
    <mergeCell ref="S29:T29"/>
    <mergeCell ref="V29:W29"/>
    <mergeCell ref="Y29:Z29"/>
    <mergeCell ref="A22:H22"/>
    <mergeCell ref="J22:AD22"/>
    <mergeCell ref="J24:K24"/>
    <mergeCell ref="M24:N24"/>
    <mergeCell ref="P24:Q24"/>
    <mergeCell ref="S24:T24"/>
    <mergeCell ref="V24:W24"/>
    <mergeCell ref="Y24:Z24"/>
    <mergeCell ref="AB24:AC2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2:AF59"/>
  <sheetViews>
    <sheetView topLeftCell="L27" zoomScale="130" zoomScaleNormal="130" workbookViewId="0">
      <selection activeCell="L27" sqref="L27"/>
    </sheetView>
  </sheetViews>
  <sheetFormatPr defaultColWidth="9.140625" defaultRowHeight="14.45"/>
  <cols>
    <col min="1" max="1" width="76.28515625" customWidth="1"/>
    <col min="2" max="2" width="14.140625" customWidth="1"/>
    <col min="3" max="6" width="10.7109375" customWidth="1"/>
    <col min="7" max="7" width="14" customWidth="1"/>
    <col min="8" max="1025" width="10.7109375" customWidth="1"/>
  </cols>
  <sheetData>
    <row r="32" spans="1:13">
      <c r="A32" s="19"/>
      <c r="B32" s="19"/>
      <c r="C32" s="19"/>
      <c r="D32" s="86" t="s">
        <v>186</v>
      </c>
      <c r="E32" s="86"/>
      <c r="F32" s="19"/>
      <c r="G32" s="19"/>
      <c r="H32" s="19"/>
      <c r="J32" s="49"/>
      <c r="K32" s="87"/>
      <c r="L32" s="87"/>
      <c r="M32" s="50" t="s">
        <v>187</v>
      </c>
    </row>
    <row r="33" spans="1:32">
      <c r="A33" s="88" t="s">
        <v>188</v>
      </c>
      <c r="B33" s="88" t="s">
        <v>189</v>
      </c>
      <c r="C33" s="88" t="s">
        <v>190</v>
      </c>
      <c r="D33" s="88"/>
      <c r="E33" s="88"/>
      <c r="F33" s="88" t="s">
        <v>191</v>
      </c>
      <c r="G33" s="88" t="s">
        <v>192</v>
      </c>
      <c r="H33" s="19" t="s">
        <v>164</v>
      </c>
      <c r="J33" s="21"/>
    </row>
    <row r="34" spans="1:32">
      <c r="A34" s="23" t="s">
        <v>238</v>
      </c>
      <c r="B34" s="24">
        <v>41640</v>
      </c>
      <c r="C34" s="25">
        <v>100000</v>
      </c>
      <c r="D34" s="26" t="s">
        <v>176</v>
      </c>
      <c r="E34" s="26" t="s">
        <v>167</v>
      </c>
      <c r="F34" s="27">
        <v>100000</v>
      </c>
      <c r="G34" t="b">
        <f t="shared" ref="G34:G44" si="0">F34=C34</f>
        <v>1</v>
      </c>
      <c r="H34" s="20"/>
      <c r="J34" s="161" t="s">
        <v>176</v>
      </c>
      <c r="K34" s="161"/>
      <c r="M34" s="161" t="s">
        <v>194</v>
      </c>
      <c r="N34" s="161"/>
      <c r="P34" s="161" t="s">
        <v>195</v>
      </c>
      <c r="Q34" s="161"/>
      <c r="S34" s="161" t="s">
        <v>217</v>
      </c>
      <c r="T34" s="161"/>
      <c r="V34" s="161" t="s">
        <v>196</v>
      </c>
      <c r="W34" s="161"/>
      <c r="Y34" s="161" t="str">
        <f>D39</f>
        <v>Gastos Sueldos</v>
      </c>
      <c r="Z34" s="161"/>
      <c r="AB34" s="161" t="str">
        <f>D41</f>
        <v>Gastos financiero</v>
      </c>
      <c r="AC34" s="161"/>
      <c r="AE34" s="161" t="str">
        <f>E40</f>
        <v>Ingreso prestación servicios</v>
      </c>
      <c r="AF34" s="161"/>
    </row>
    <row r="35" spans="1:32">
      <c r="A35" s="23" t="s">
        <v>239</v>
      </c>
      <c r="B35" s="24">
        <v>41640</v>
      </c>
      <c r="C35" s="25">
        <v>50000</v>
      </c>
      <c r="D35" s="26" t="s">
        <v>176</v>
      </c>
      <c r="E35" s="26" t="s">
        <v>200</v>
      </c>
      <c r="F35" s="27">
        <v>50000</v>
      </c>
      <c r="G35" t="b">
        <f t="shared" si="0"/>
        <v>1</v>
      </c>
      <c r="H35" s="20"/>
      <c r="J35" s="89">
        <f>C34</f>
        <v>100000</v>
      </c>
      <c r="K35" s="29">
        <f>F36</f>
        <v>24000</v>
      </c>
      <c r="M35" s="30"/>
      <c r="N35" s="29">
        <f>F34</f>
        <v>100000</v>
      </c>
      <c r="P35" s="30">
        <f>C40</f>
        <v>50000</v>
      </c>
      <c r="Q35" s="29"/>
      <c r="S35" s="30"/>
      <c r="T35" s="29">
        <f>F43</f>
        <v>5500</v>
      </c>
      <c r="V35" s="30"/>
      <c r="W35" s="29"/>
      <c r="Y35" s="30"/>
      <c r="Z35" s="29"/>
      <c r="AB35" s="30">
        <f>O41</f>
        <v>0</v>
      </c>
      <c r="AC35" s="29"/>
      <c r="AE35" s="90"/>
      <c r="AF35" s="91">
        <f>R41</f>
        <v>0</v>
      </c>
    </row>
    <row r="36" spans="1:32">
      <c r="A36" s="23" t="s">
        <v>240</v>
      </c>
      <c r="B36" s="24">
        <v>41671</v>
      </c>
      <c r="C36" s="25">
        <v>24000</v>
      </c>
      <c r="D36" s="26" t="s">
        <v>241</v>
      </c>
      <c r="E36" s="26" t="s">
        <v>176</v>
      </c>
      <c r="F36" s="27">
        <v>24000</v>
      </c>
      <c r="G36" t="b">
        <f t="shared" si="0"/>
        <v>1</v>
      </c>
      <c r="H36" s="20"/>
      <c r="J36" s="28">
        <f>C35</f>
        <v>50000</v>
      </c>
      <c r="K36" s="29">
        <f>F37</f>
        <v>5000</v>
      </c>
      <c r="N36" s="32">
        <f>N35-M35</f>
        <v>100000</v>
      </c>
      <c r="P36" s="33">
        <f>P35-Q35</f>
        <v>50000</v>
      </c>
      <c r="T36" s="32">
        <f>T35-S35</f>
        <v>5500</v>
      </c>
      <c r="V36" s="33">
        <f>V35</f>
        <v>0</v>
      </c>
      <c r="Y36" s="33">
        <f>Y35</f>
        <v>0</v>
      </c>
      <c r="AB36" s="33">
        <f>AB35</f>
        <v>0</v>
      </c>
      <c r="AF36" s="33">
        <f>AF35</f>
        <v>0</v>
      </c>
    </row>
    <row r="37" spans="1:32">
      <c r="A37" s="23" t="s">
        <v>242</v>
      </c>
      <c r="C37" s="25">
        <v>5000</v>
      </c>
      <c r="D37" s="26" t="s">
        <v>196</v>
      </c>
      <c r="E37" s="26" t="s">
        <v>176</v>
      </c>
      <c r="F37" s="27">
        <v>5000</v>
      </c>
      <c r="G37" t="b">
        <f t="shared" si="0"/>
        <v>1</v>
      </c>
      <c r="H37" s="20"/>
      <c r="J37" s="28">
        <f>C42</f>
        <v>35</v>
      </c>
      <c r="K37" s="29">
        <f>F38</f>
        <v>12000</v>
      </c>
      <c r="N37" s="2" t="s">
        <v>205</v>
      </c>
      <c r="P37" s="2" t="s">
        <v>206</v>
      </c>
      <c r="T37" s="2" t="s">
        <v>205</v>
      </c>
      <c r="V37" s="2" t="s">
        <v>206</v>
      </c>
      <c r="Y37" s="2" t="s">
        <v>206</v>
      </c>
      <c r="AB37" s="2" t="s">
        <v>206</v>
      </c>
      <c r="AF37" s="2" t="s">
        <v>205</v>
      </c>
    </row>
    <row r="38" spans="1:32">
      <c r="A38" s="23" t="s">
        <v>243</v>
      </c>
      <c r="C38" s="25">
        <v>12000</v>
      </c>
      <c r="D38" s="26" t="s">
        <v>210</v>
      </c>
      <c r="E38" s="26" t="s">
        <v>176</v>
      </c>
      <c r="F38" s="27">
        <v>12000</v>
      </c>
      <c r="G38" t="b">
        <f t="shared" si="0"/>
        <v>1</v>
      </c>
      <c r="H38" s="20"/>
      <c r="J38" s="92"/>
      <c r="K38" s="29">
        <f>F39</f>
        <v>20000</v>
      </c>
    </row>
    <row r="39" spans="1:32">
      <c r="A39" s="23" t="s">
        <v>244</v>
      </c>
      <c r="C39" s="25">
        <v>20000</v>
      </c>
      <c r="D39" s="26" t="s">
        <v>211</v>
      </c>
      <c r="E39" s="26" t="s">
        <v>176</v>
      </c>
      <c r="F39" s="27">
        <v>20000</v>
      </c>
      <c r="G39" t="b">
        <f t="shared" si="0"/>
        <v>1</v>
      </c>
      <c r="H39" s="20"/>
      <c r="J39" s="92"/>
      <c r="K39" s="31">
        <f>F41</f>
        <v>500</v>
      </c>
      <c r="M39" s="161" t="s">
        <v>200</v>
      </c>
      <c r="N39" s="161"/>
      <c r="P39" s="161" t="s">
        <v>204</v>
      </c>
      <c r="Q39" s="161"/>
      <c r="S39" s="161" t="s">
        <v>245</v>
      </c>
      <c r="T39" s="161"/>
      <c r="V39" s="161" t="str">
        <f>D38</f>
        <v>Gastos Alquiler</v>
      </c>
      <c r="W39" s="161"/>
      <c r="Y39" s="161" t="str">
        <f>D43</f>
        <v>Amortización IM</v>
      </c>
      <c r="Z39" s="161"/>
      <c r="AB39" s="161" t="str">
        <f>E42</f>
        <v>Ingreso financiero</v>
      </c>
      <c r="AC39" s="161"/>
    </row>
    <row r="40" spans="1:32">
      <c r="A40" s="23" t="s">
        <v>246</v>
      </c>
      <c r="C40" s="25">
        <v>50000</v>
      </c>
      <c r="D40" s="26" t="s">
        <v>195</v>
      </c>
      <c r="E40" s="26" t="s">
        <v>197</v>
      </c>
      <c r="F40" s="27">
        <v>50000</v>
      </c>
      <c r="G40" t="b">
        <f t="shared" si="0"/>
        <v>1</v>
      </c>
      <c r="H40" s="20"/>
      <c r="J40" s="35">
        <f>SUM(J35:J39)-SUM(K35:K39)</f>
        <v>88535</v>
      </c>
      <c r="M40" s="30">
        <f>C44</f>
        <v>50000</v>
      </c>
      <c r="N40" s="29">
        <f>F35</f>
        <v>50000</v>
      </c>
      <c r="P40" s="30"/>
      <c r="Q40" s="29">
        <f>F44</f>
        <v>50000</v>
      </c>
      <c r="S40" s="30">
        <f>C36</f>
        <v>24000</v>
      </c>
      <c r="T40" s="29"/>
      <c r="V40" s="30"/>
      <c r="W40" s="29"/>
      <c r="Y40" s="30"/>
      <c r="Z40" s="29"/>
      <c r="AB40" s="90"/>
      <c r="AC40" s="91">
        <f>O44</f>
        <v>0</v>
      </c>
    </row>
    <row r="41" spans="1:32">
      <c r="A41" s="23" t="s">
        <v>247</v>
      </c>
      <c r="C41" s="25">
        <v>500</v>
      </c>
      <c r="D41" s="26" t="s">
        <v>248</v>
      </c>
      <c r="E41" s="54" t="s">
        <v>176</v>
      </c>
      <c r="F41" s="27">
        <v>500</v>
      </c>
      <c r="G41" t="b">
        <f t="shared" si="0"/>
        <v>1</v>
      </c>
      <c r="H41" s="20"/>
      <c r="J41" s="36" t="s">
        <v>206</v>
      </c>
      <c r="N41" s="32">
        <f>N40-M40</f>
        <v>0</v>
      </c>
      <c r="Q41" s="32">
        <f>Q40-P40</f>
        <v>50000</v>
      </c>
      <c r="S41" s="33">
        <f>S40-T40</f>
        <v>24000</v>
      </c>
      <c r="V41" s="33">
        <f>V40</f>
        <v>0</v>
      </c>
      <c r="Y41" s="33">
        <f>Y40</f>
        <v>0</v>
      </c>
      <c r="AC41" s="33">
        <f>AC40</f>
        <v>0</v>
      </c>
    </row>
    <row r="42" spans="1:32">
      <c r="A42" s="23" t="s">
        <v>249</v>
      </c>
      <c r="C42" s="25">
        <v>35</v>
      </c>
      <c r="D42" s="26" t="s">
        <v>176</v>
      </c>
      <c r="E42" s="54" t="s">
        <v>250</v>
      </c>
      <c r="F42" s="27">
        <v>35</v>
      </c>
      <c r="G42" t="b">
        <f t="shared" si="0"/>
        <v>1</v>
      </c>
      <c r="H42" s="20"/>
      <c r="J42" s="21"/>
      <c r="N42" s="2" t="s">
        <v>205</v>
      </c>
      <c r="Q42" s="2" t="s">
        <v>205</v>
      </c>
      <c r="S42" s="2" t="s">
        <v>206</v>
      </c>
      <c r="V42" s="2" t="s">
        <v>206</v>
      </c>
      <c r="Y42" s="2" t="s">
        <v>206</v>
      </c>
      <c r="AC42" s="2" t="s">
        <v>205</v>
      </c>
    </row>
    <row r="43" spans="1:32">
      <c r="A43" s="38" t="s">
        <v>251</v>
      </c>
      <c r="B43" s="24">
        <v>42004</v>
      </c>
      <c r="C43" s="25">
        <f>C36*11/12*0.25</f>
        <v>5500</v>
      </c>
      <c r="D43" s="26" t="s">
        <v>198</v>
      </c>
      <c r="E43" s="54" t="s">
        <v>217</v>
      </c>
      <c r="F43" s="27">
        <f>C43</f>
        <v>5500</v>
      </c>
      <c r="G43" t="b">
        <f t="shared" si="0"/>
        <v>1</v>
      </c>
      <c r="H43" s="20"/>
      <c r="J43" s="42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</row>
    <row r="44" spans="1:32">
      <c r="A44" s="38" t="s">
        <v>252</v>
      </c>
      <c r="B44" s="24">
        <v>42004</v>
      </c>
      <c r="C44" s="25">
        <f>F35</f>
        <v>50000</v>
      </c>
      <c r="D44" s="26" t="s">
        <v>200</v>
      </c>
      <c r="E44" s="26" t="s">
        <v>204</v>
      </c>
      <c r="F44" s="27">
        <f>C44</f>
        <v>50000</v>
      </c>
      <c r="G44" t="b">
        <f t="shared" si="0"/>
        <v>1</v>
      </c>
      <c r="H44" s="20"/>
    </row>
    <row r="45" spans="1:32">
      <c r="A45" s="38" t="s">
        <v>218</v>
      </c>
      <c r="B45" s="24">
        <v>42004</v>
      </c>
      <c r="C45" s="20">
        <f>SUM(F45:F49)</f>
        <v>0</v>
      </c>
      <c r="D45" s="20" t="s">
        <v>212</v>
      </c>
      <c r="E45" s="20" t="str">
        <f>D37</f>
        <v>Gastos varios</v>
      </c>
      <c r="F45" s="77"/>
      <c r="G45" t="b">
        <f>SUM(F45:F49)=C45</f>
        <v>1</v>
      </c>
      <c r="H45" s="20"/>
      <c r="J45" s="163" t="s">
        <v>68</v>
      </c>
      <c r="K45" s="163"/>
      <c r="L45" s="163"/>
      <c r="M45" s="163"/>
      <c r="P45" s="160" t="s">
        <v>219</v>
      </c>
      <c r="Q45" s="160"/>
    </row>
    <row r="46" spans="1:32">
      <c r="C46" s="20"/>
      <c r="D46" s="20"/>
      <c r="E46" s="20" t="str">
        <f>D38</f>
        <v>Gastos Alquiler</v>
      </c>
      <c r="F46" s="77"/>
      <c r="J46" s="21"/>
      <c r="M46" s="22"/>
      <c r="P46" s="164" t="s">
        <v>253</v>
      </c>
      <c r="Q46" s="164"/>
    </row>
    <row r="47" spans="1:32">
      <c r="C47" s="20"/>
      <c r="D47" s="20"/>
      <c r="E47" s="20" t="str">
        <f>D39</f>
        <v>Gastos Sueldos</v>
      </c>
      <c r="F47" s="77"/>
      <c r="J47" s="93" t="s">
        <v>222</v>
      </c>
      <c r="K47" s="94">
        <f>SUM(K48:K49)</f>
        <v>18500</v>
      </c>
      <c r="L47" s="2" t="s">
        <v>85</v>
      </c>
      <c r="M47" s="95">
        <f>M48+M49</f>
        <v>107035</v>
      </c>
      <c r="P47" s="21" t="s">
        <v>220</v>
      </c>
      <c r="Q47" s="22" t="s">
        <v>221</v>
      </c>
      <c r="R47" s="96" t="s">
        <v>254</v>
      </c>
    </row>
    <row r="48" spans="1:32">
      <c r="C48" s="20"/>
      <c r="D48" s="20"/>
      <c r="E48" s="20" t="str">
        <f>D41</f>
        <v>Gastos financiero</v>
      </c>
      <c r="F48" s="77"/>
      <c r="J48" s="61" t="s">
        <v>255</v>
      </c>
      <c r="K48" s="62">
        <f>C36</f>
        <v>24000</v>
      </c>
      <c r="L48" t="s">
        <v>194</v>
      </c>
      <c r="M48" s="63">
        <f>N36</f>
        <v>100000</v>
      </c>
      <c r="P48" s="59">
        <f>F40</f>
        <v>50000</v>
      </c>
      <c r="Q48" s="60">
        <f>C37+C38+C39+C43</f>
        <v>42500</v>
      </c>
      <c r="R48" s="97">
        <f>P48-Q48</f>
        <v>7500</v>
      </c>
    </row>
    <row r="49" spans="1:18">
      <c r="C49" s="20"/>
      <c r="D49" s="20"/>
      <c r="E49" s="20" t="str">
        <f>D43</f>
        <v>Amortización IM</v>
      </c>
      <c r="F49" s="77"/>
      <c r="J49" s="61" t="s">
        <v>48</v>
      </c>
      <c r="K49" s="62">
        <f>-F43</f>
        <v>-5500</v>
      </c>
      <c r="L49" s="66" t="s">
        <v>224</v>
      </c>
      <c r="M49" s="67">
        <f>P56</f>
        <v>7035</v>
      </c>
      <c r="P49" s="164" t="s">
        <v>256</v>
      </c>
      <c r="Q49" s="164"/>
    </row>
    <row r="50" spans="1:18">
      <c r="C50" s="45">
        <f>F42</f>
        <v>35</v>
      </c>
      <c r="D50" s="40" t="str">
        <f>E42</f>
        <v>Ingreso financiero</v>
      </c>
      <c r="E50" s="40" t="s">
        <v>212</v>
      </c>
      <c r="F50" s="46">
        <f>SUM(C50:C51)</f>
        <v>35</v>
      </c>
      <c r="G50" t="b">
        <f>SUM(F50)=SUM(C50:C51)</f>
        <v>1</v>
      </c>
      <c r="H50" s="20"/>
      <c r="J50" s="61"/>
      <c r="K50" s="62"/>
      <c r="L50" s="66"/>
      <c r="M50" s="98"/>
      <c r="P50" s="21" t="s">
        <v>220</v>
      </c>
      <c r="Q50" s="22" t="s">
        <v>221</v>
      </c>
      <c r="R50" s="96" t="s">
        <v>254</v>
      </c>
    </row>
    <row r="51" spans="1:18">
      <c r="C51" s="78"/>
      <c r="D51" s="79"/>
      <c r="E51" s="54"/>
      <c r="F51" s="55"/>
      <c r="H51" s="20"/>
      <c r="J51" s="21"/>
      <c r="L51" s="99" t="s">
        <v>226</v>
      </c>
      <c r="M51" s="95">
        <f>M52</f>
        <v>0</v>
      </c>
      <c r="P51" s="59">
        <f>F42</f>
        <v>35</v>
      </c>
      <c r="Q51" s="60">
        <f>C41</f>
        <v>500</v>
      </c>
      <c r="R51" s="97">
        <f>P51-Q51</f>
        <v>-465</v>
      </c>
    </row>
    <row r="52" spans="1:18">
      <c r="A52" s="38" t="s">
        <v>223</v>
      </c>
      <c r="B52" s="24">
        <v>42004</v>
      </c>
      <c r="C52" s="69"/>
      <c r="D52" s="20" t="s">
        <v>204</v>
      </c>
      <c r="E52" s="20" t="s">
        <v>176</v>
      </c>
      <c r="F52" s="70"/>
      <c r="G52" t="b">
        <f>SUM(F52:F55)=SUM(C52:C55)</f>
        <v>1</v>
      </c>
      <c r="H52" s="20"/>
      <c r="J52" s="21"/>
      <c r="L52" s="74" t="s">
        <v>200</v>
      </c>
      <c r="M52" s="63">
        <f>N41</f>
        <v>0</v>
      </c>
    </row>
    <row r="53" spans="1:18">
      <c r="C53" s="69"/>
      <c r="D53" s="20" t="s">
        <v>194</v>
      </c>
      <c r="E53" s="20" t="str">
        <f>D36</f>
        <v>El. de transporte</v>
      </c>
      <c r="F53" s="70"/>
      <c r="J53" s="21"/>
      <c r="M53" s="22"/>
    </row>
    <row r="54" spans="1:18">
      <c r="C54" s="73"/>
      <c r="D54" s="77"/>
      <c r="E54" s="20" t="str">
        <f>D40</f>
        <v>Cliente</v>
      </c>
      <c r="F54" s="70"/>
      <c r="J54" s="93" t="s">
        <v>231</v>
      </c>
      <c r="K54" s="94">
        <f>K55+K56</f>
        <v>138535</v>
      </c>
      <c r="L54" s="99" t="s">
        <v>232</v>
      </c>
      <c r="M54" s="95">
        <f>M55+M56</f>
        <v>50000</v>
      </c>
    </row>
    <row r="55" spans="1:18">
      <c r="C55" s="78"/>
      <c r="D55" s="79"/>
      <c r="E55" s="54"/>
      <c r="F55" s="55"/>
      <c r="J55" s="21" t="s">
        <v>176</v>
      </c>
      <c r="K55" s="31">
        <f>J40</f>
        <v>88535</v>
      </c>
      <c r="L55" t="s">
        <v>204</v>
      </c>
      <c r="M55" s="63">
        <f>Q41</f>
        <v>50000</v>
      </c>
      <c r="O55" s="23" t="s">
        <v>225</v>
      </c>
      <c r="P55" s="68">
        <f>R48+R51</f>
        <v>7035</v>
      </c>
    </row>
    <row r="56" spans="1:18">
      <c r="J56" s="21" t="s">
        <v>233</v>
      </c>
      <c r="K56" s="31">
        <f>P36</f>
        <v>50000</v>
      </c>
      <c r="L56" s="72" t="s">
        <v>228</v>
      </c>
      <c r="M56" s="80"/>
      <c r="O56" s="2" t="s">
        <v>229</v>
      </c>
      <c r="P56" s="75">
        <f>P55</f>
        <v>7035</v>
      </c>
    </row>
    <row r="57" spans="1:18">
      <c r="J57" s="100" t="s">
        <v>234</v>
      </c>
      <c r="K57" s="101">
        <f>K47+K54</f>
        <v>157035</v>
      </c>
      <c r="L57" s="102" t="s">
        <v>257</v>
      </c>
      <c r="M57" s="103">
        <f>M54+M51+M47</f>
        <v>157035</v>
      </c>
    </row>
    <row r="59" spans="1:18">
      <c r="J59" s="2" t="s">
        <v>258</v>
      </c>
      <c r="K59" s="85">
        <f>K54-M54</f>
        <v>88535</v>
      </c>
      <c r="L59" t="s">
        <v>237</v>
      </c>
    </row>
  </sheetData>
  <mergeCells count="18">
    <mergeCell ref="J45:M45"/>
    <mergeCell ref="P45:Q45"/>
    <mergeCell ref="P46:Q46"/>
    <mergeCell ref="P49:Q49"/>
    <mergeCell ref="Y34:Z34"/>
    <mergeCell ref="J34:K34"/>
    <mergeCell ref="AB34:AC34"/>
    <mergeCell ref="AE34:AF34"/>
    <mergeCell ref="M39:N39"/>
    <mergeCell ref="P39:Q39"/>
    <mergeCell ref="S39:T39"/>
    <mergeCell ref="V39:W39"/>
    <mergeCell ref="Y39:Z39"/>
    <mergeCell ref="AB39:AC39"/>
    <mergeCell ref="M34:N34"/>
    <mergeCell ref="P34:Q34"/>
    <mergeCell ref="S34:T34"/>
    <mergeCell ref="V34:W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SOCO</dc:creator>
  <cp:keywords/>
  <dc:description/>
  <cp:lastModifiedBy/>
  <cp:revision>1</cp:revision>
  <dcterms:created xsi:type="dcterms:W3CDTF">2016-02-14T22:59:05Z</dcterms:created>
  <dcterms:modified xsi:type="dcterms:W3CDTF">2025-03-21T18:39:00Z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