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solver_eng" vbProcedure="false">1</definedName>
    <definedName function="false" hidden="false" localSheetId="0" name="solver_lin" vbProcedure="false">0</definedName>
    <definedName function="false" hidden="false" localSheetId="0" name="solver_neg" vbProcedure="false">1</definedName>
    <definedName function="false" hidden="false" localSheetId="0" name="solver_num" vbProcedure="false">0</definedName>
    <definedName function="false" hidden="false" localSheetId="0" name="solver_opt" vbProcedure="false">Hoja1!$X$25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<sst xmlns="http://schemas.openxmlformats.org/spreadsheetml/2006/main" count="48" uniqueCount="46">
  <si>
    <t xml:space="preserve">error tiempo (s)</t>
  </si>
  <si>
    <t xml:space="preserve">D (cm)</t>
  </si>
  <si>
    <t xml:space="preserve">Altura</t>
  </si>
  <si>
    <t xml:space="preserve">Masa agua+vaso en 10s</t>
  </si>
  <si>
    <t xml:space="preserve">Masa agua</t>
  </si>
  <si>
    <t xml:space="preserve">Caudal (cm3/s)</t>
  </si>
  <si>
    <t xml:space="preserve">Caudal (L/s)</t>
  </si>
  <si>
    <t xml:space="preserve">Delta p</t>
  </si>
  <si>
    <t xml:space="preserve">Delta p(Pa)</t>
  </si>
  <si>
    <t xml:space="preserve">Error delta p</t>
  </si>
  <si>
    <t xml:space="preserve">Error caudal</t>
  </si>
  <si>
    <t xml:space="preserve">U(cm/s)</t>
  </si>
  <si>
    <t xml:space="preserve">error U</t>
  </si>
  <si>
    <t xml:space="preserve">Re</t>
  </si>
  <si>
    <t xml:space="preserve">error Re</t>
  </si>
  <si>
    <t xml:space="preserve">Delta p corregido</t>
  </si>
  <si>
    <t xml:space="preserve">caudal</t>
  </si>
  <si>
    <t xml:space="preserve">lambda</t>
  </si>
  <si>
    <t xml:space="preserve">error lambda</t>
  </si>
  <si>
    <t xml:space="preserve">teor_laminar</t>
  </si>
  <si>
    <t xml:space="preserve">teor_turbulento</t>
  </si>
  <si>
    <t xml:space="preserve">formula_para_buscarobjetivo</t>
  </si>
  <si>
    <t xml:space="preserve">error masa (g)</t>
  </si>
  <si>
    <t xml:space="preserve">masa vaso</t>
  </si>
  <si>
    <t xml:space="preserve">rho (g/cm3)</t>
  </si>
  <si>
    <t xml:space="preserve">g (cm/s2)</t>
  </si>
  <si>
    <t xml:space="preserve">masa capilar con agua</t>
  </si>
  <si>
    <t xml:space="preserve">masa capilar</t>
  </si>
  <si>
    <t xml:space="preserve">longitud capilar (cm)</t>
  </si>
  <si>
    <t xml:space="preserve">masa agua en capilar</t>
  </si>
  <si>
    <t xml:space="preserve">volumen de agua en capilar (cm3)</t>
  </si>
  <si>
    <t xml:space="preserve">radio capilar</t>
  </si>
  <si>
    <t xml:space="preserve">diametro (cm)</t>
  </si>
  <si>
    <t xml:space="preserve">pdte</t>
  </si>
  <si>
    <t xml:space="preserve">ordenada</t>
  </si>
  <si>
    <t xml:space="preserve">correccion</t>
  </si>
  <si>
    <t xml:space="preserve">nueva recta que pasa por el origen</t>
  </si>
  <si>
    <t xml:space="preserve">teor 21 grados</t>
  </si>
  <si>
    <t xml:space="preserve">wiki anton paar</t>
  </si>
  <si>
    <t xml:space="preserve">error altura arriba</t>
  </si>
  <si>
    <t xml:space="preserve">mu</t>
  </si>
  <si>
    <t xml:space="preserve">error altura abajo</t>
  </si>
  <si>
    <t xml:space="preserve">error mu</t>
  </si>
  <si>
    <t xml:space="preserve">error longitud capilar (cm)</t>
  </si>
  <si>
    <t xml:space="preserve">error radio capilar</t>
  </si>
  <si>
    <t xml:space="preserve">error volumen capilar (cm^3)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</si>
</sst>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_ "/>
    <numFmt numFmtId="166" formatCode="0.0000_ "/>
    <numFmt numFmtId="167" formatCode="0.000_ "/>
    <numFmt numFmtId="168" formatCode="0.00000_ "/>
    <numFmt numFmtId="169" formatCode="General"/>
    <numFmt numFmtId="170" formatCode="#,000.00000_);[RED]\(#,000.00000\)"/>
    <numFmt numFmtId="171" formatCode="0.000_);[RED]\(0.000\)"/>
    <numFmt numFmtId="172" formatCode="0_);[RED]\(0\)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9"/>
      <color rgb="FF595959"/>
      <name val="Calibri"/>
      <family val="2"/>
    </font>
    <font>
      <sz val="10"/>
      <color rgb="FF595959"/>
      <name val="Symbol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Hoja1!$M$2:$M$25</c:f>
                <c:numCache>
                  <c:formatCode>General</c:formatCode>
                  <c:ptCount val="24"/>
                  <c:pt idx="0">
                    <c:v>0.000482264529058116</c:v>
                  </c:pt>
                  <c:pt idx="1">
                    <c:v>0.000450901803607214</c:v>
                  </c:pt>
                  <c:pt idx="2">
                    <c:v>0.000442985971943888</c:v>
                  </c:pt>
                  <c:pt idx="3">
                    <c:v>0.000424649298597194</c:v>
                  </c:pt>
                  <c:pt idx="4">
                    <c:v>0.000421693386773547</c:v>
                  </c:pt>
                  <c:pt idx="5">
                    <c:v>0.000394088176352705</c:v>
                  </c:pt>
                  <c:pt idx="6">
                    <c:v>0.000388827655310621</c:v>
                  </c:pt>
                  <c:pt idx="7">
                    <c:v>0.000377955911823647</c:v>
                  </c:pt>
                  <c:pt idx="8">
                    <c:v>0.000355260521042084</c:v>
                  </c:pt>
                  <c:pt idx="9">
                    <c:v>0.000314278557114228</c:v>
                  </c:pt>
                  <c:pt idx="10">
                    <c:v>0.000262424849699399</c:v>
                  </c:pt>
                  <c:pt idx="11">
                    <c:v>0.00024689378757515</c:v>
                  </c:pt>
                  <c:pt idx="12">
                    <c:v>0.000224098196392785</c:v>
                  </c:pt>
                  <c:pt idx="13">
                    <c:v>0.0002062625250501</c:v>
                  </c:pt>
                  <c:pt idx="14">
                    <c:v>0.000182364729458918</c:v>
                  </c:pt>
                  <c:pt idx="15">
                    <c:v>0.000159869739478958</c:v>
                  </c:pt>
                  <c:pt idx="16">
                    <c:v>0.000148496993987976</c:v>
                  </c:pt>
                  <c:pt idx="17">
                    <c:v>0.000133517034068136</c:v>
                  </c:pt>
                  <c:pt idx="18">
                    <c:v>0.00010936873747495</c:v>
                  </c:pt>
                  <c:pt idx="19">
                    <c:v>9.95490981963927E-005</c:v>
                  </c:pt>
                  <c:pt idx="20">
                    <c:v>8.80761523046091E-005</c:v>
                  </c:pt>
                  <c:pt idx="21">
                    <c:v>8.06112224448896E-005</c:v>
                  </c:pt>
                  <c:pt idx="22">
                    <c:v>7.18436873747494E-005</c:v>
                  </c:pt>
                  <c:pt idx="23">
                    <c:v>6.08717434869738E-005</c:v>
                  </c:pt>
                </c:numCache>
              </c:numRef>
            </c:plus>
            <c:minus>
              <c:numRef>
                <c:f>Hoja1!$M$2:$M$25</c:f>
                <c:numCache>
                  <c:formatCode>General</c:formatCode>
                  <c:ptCount val="24"/>
                  <c:pt idx="0">
                    <c:v>0.000482264529058116</c:v>
                  </c:pt>
                  <c:pt idx="1">
                    <c:v>0.000450901803607214</c:v>
                  </c:pt>
                  <c:pt idx="2">
                    <c:v>0.000442985971943888</c:v>
                  </c:pt>
                  <c:pt idx="3">
                    <c:v>0.000424649298597194</c:v>
                  </c:pt>
                  <c:pt idx="4">
                    <c:v>0.000421693386773547</c:v>
                  </c:pt>
                  <c:pt idx="5">
                    <c:v>0.000394088176352705</c:v>
                  </c:pt>
                  <c:pt idx="6">
                    <c:v>0.000388827655310621</c:v>
                  </c:pt>
                  <c:pt idx="7">
                    <c:v>0.000377955911823647</c:v>
                  </c:pt>
                  <c:pt idx="8">
                    <c:v>0.000355260521042084</c:v>
                  </c:pt>
                  <c:pt idx="9">
                    <c:v>0.000314278557114228</c:v>
                  </c:pt>
                  <c:pt idx="10">
                    <c:v>0.000262424849699399</c:v>
                  </c:pt>
                  <c:pt idx="11">
                    <c:v>0.00024689378757515</c:v>
                  </c:pt>
                  <c:pt idx="12">
                    <c:v>0.000224098196392785</c:v>
                  </c:pt>
                  <c:pt idx="13">
                    <c:v>0.0002062625250501</c:v>
                  </c:pt>
                  <c:pt idx="14">
                    <c:v>0.000182364729458918</c:v>
                  </c:pt>
                  <c:pt idx="15">
                    <c:v>0.000159869739478958</c:v>
                  </c:pt>
                  <c:pt idx="16">
                    <c:v>0.000148496993987976</c:v>
                  </c:pt>
                  <c:pt idx="17">
                    <c:v>0.000133517034068136</c:v>
                  </c:pt>
                  <c:pt idx="18">
                    <c:v>0.00010936873747495</c:v>
                  </c:pt>
                  <c:pt idx="19">
                    <c:v>9.95490981963927E-005</c:v>
                  </c:pt>
                  <c:pt idx="20">
                    <c:v>8.80761523046091E-005</c:v>
                  </c:pt>
                  <c:pt idx="21">
                    <c:v>8.06112224448896E-005</c:v>
                  </c:pt>
                  <c:pt idx="22">
                    <c:v>7.18436873747494E-005</c:v>
                  </c:pt>
                  <c:pt idx="23">
                    <c:v>6.08717434869738E-005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Hoja1!$L$2:$L$25</c:f>
                <c:numCache>
                  <c:formatCode>General</c:formatCode>
                  <c:ptCount val="24"/>
                  <c:pt idx="0">
                    <c:v>48.9519</c:v>
                  </c:pt>
                  <c:pt idx="1">
                    <c:v>48.9519</c:v>
                  </c:pt>
                  <c:pt idx="2">
                    <c:v>48.9519</c:v>
                  </c:pt>
                  <c:pt idx="3">
                    <c:v>48.9519</c:v>
                  </c:pt>
                  <c:pt idx="4">
                    <c:v>48.9519</c:v>
                  </c:pt>
                  <c:pt idx="5">
                    <c:v>48.9519</c:v>
                  </c:pt>
                  <c:pt idx="6">
                    <c:v>48.9519</c:v>
                  </c:pt>
                  <c:pt idx="7">
                    <c:v>48.9519</c:v>
                  </c:pt>
                  <c:pt idx="8">
                    <c:v>48.9519</c:v>
                  </c:pt>
                  <c:pt idx="9">
                    <c:v>48.9519</c:v>
                  </c:pt>
                  <c:pt idx="10">
                    <c:v>48.9519</c:v>
                  </c:pt>
                  <c:pt idx="11">
                    <c:v>9.79038</c:v>
                  </c:pt>
                  <c:pt idx="12">
                    <c:v>9.79038</c:v>
                  </c:pt>
                  <c:pt idx="13">
                    <c:v>9.79038</c:v>
                  </c:pt>
                  <c:pt idx="14">
                    <c:v>9.79038</c:v>
                  </c:pt>
                  <c:pt idx="15">
                    <c:v>9.79038</c:v>
                  </c:pt>
                  <c:pt idx="16">
                    <c:v>9.79038</c:v>
                  </c:pt>
                  <c:pt idx="17">
                    <c:v>9.79038</c:v>
                  </c:pt>
                  <c:pt idx="18">
                    <c:v>9.79038</c:v>
                  </c:pt>
                  <c:pt idx="19">
                    <c:v>9.79038</c:v>
                  </c:pt>
                  <c:pt idx="20">
                    <c:v>9.79038</c:v>
                  </c:pt>
                  <c:pt idx="21">
                    <c:v>9.79038</c:v>
                  </c:pt>
                  <c:pt idx="22">
                    <c:v>9.79038</c:v>
                  </c:pt>
                  <c:pt idx="23">
                    <c:v>9.79038</c:v>
                  </c:pt>
                </c:numCache>
              </c:numRef>
            </c:plus>
            <c:minus>
              <c:numRef>
                <c:f>Hoja1!$L$2:$L$25</c:f>
                <c:numCache>
                  <c:formatCode>General</c:formatCode>
                  <c:ptCount val="24"/>
                  <c:pt idx="0">
                    <c:v>48.9519</c:v>
                  </c:pt>
                  <c:pt idx="1">
                    <c:v>48.9519</c:v>
                  </c:pt>
                  <c:pt idx="2">
                    <c:v>48.9519</c:v>
                  </c:pt>
                  <c:pt idx="3">
                    <c:v>48.9519</c:v>
                  </c:pt>
                  <c:pt idx="4">
                    <c:v>48.9519</c:v>
                  </c:pt>
                  <c:pt idx="5">
                    <c:v>48.9519</c:v>
                  </c:pt>
                  <c:pt idx="6">
                    <c:v>48.9519</c:v>
                  </c:pt>
                  <c:pt idx="7">
                    <c:v>48.9519</c:v>
                  </c:pt>
                  <c:pt idx="8">
                    <c:v>48.9519</c:v>
                  </c:pt>
                  <c:pt idx="9">
                    <c:v>48.9519</c:v>
                  </c:pt>
                  <c:pt idx="10">
                    <c:v>48.9519</c:v>
                  </c:pt>
                  <c:pt idx="11">
                    <c:v>9.79038</c:v>
                  </c:pt>
                  <c:pt idx="12">
                    <c:v>9.79038</c:v>
                  </c:pt>
                  <c:pt idx="13">
                    <c:v>9.79038</c:v>
                  </c:pt>
                  <c:pt idx="14">
                    <c:v>9.79038</c:v>
                  </c:pt>
                  <c:pt idx="15">
                    <c:v>9.79038</c:v>
                  </c:pt>
                  <c:pt idx="16">
                    <c:v>9.79038</c:v>
                  </c:pt>
                  <c:pt idx="17">
                    <c:v>9.79038</c:v>
                  </c:pt>
                  <c:pt idx="18">
                    <c:v>9.79038</c:v>
                  </c:pt>
                  <c:pt idx="19">
                    <c:v>9.79038</c:v>
                  </c:pt>
                  <c:pt idx="20">
                    <c:v>9.79038</c:v>
                  </c:pt>
                  <c:pt idx="21">
                    <c:v>9.79038</c:v>
                  </c:pt>
                  <c:pt idx="22">
                    <c:v>9.79038</c:v>
                  </c:pt>
                  <c:pt idx="23">
                    <c:v>9.79038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Hoja1!$J$2:$J$25</c:f>
              <c:numCache>
                <c:formatCode>General</c:formatCode>
                <c:ptCount val="24"/>
                <c:pt idx="0">
                  <c:v>6657.4584</c:v>
                </c:pt>
                <c:pt idx="1">
                  <c:v>6128.77788</c:v>
                </c:pt>
                <c:pt idx="2">
                  <c:v>5639.25888</c:v>
                </c:pt>
                <c:pt idx="3">
                  <c:v>5188.9014</c:v>
                </c:pt>
                <c:pt idx="4">
                  <c:v>4699.3824</c:v>
                </c:pt>
                <c:pt idx="5">
                  <c:v>4190.28264</c:v>
                </c:pt>
                <c:pt idx="6">
                  <c:v>3700.76364</c:v>
                </c:pt>
                <c:pt idx="7">
                  <c:v>3211.24464</c:v>
                </c:pt>
                <c:pt idx="8">
                  <c:v>2721.72564</c:v>
                </c:pt>
                <c:pt idx="9">
                  <c:v>2251.7874</c:v>
                </c:pt>
                <c:pt idx="10">
                  <c:v>1762.2684</c:v>
                </c:pt>
                <c:pt idx="11">
                  <c:v>1566.4608</c:v>
                </c:pt>
                <c:pt idx="12">
                  <c:v>1370.6532</c:v>
                </c:pt>
                <c:pt idx="13">
                  <c:v>1174.8456</c:v>
                </c:pt>
                <c:pt idx="14">
                  <c:v>979.038</c:v>
                </c:pt>
                <c:pt idx="15">
                  <c:v>783.2304</c:v>
                </c:pt>
                <c:pt idx="16">
                  <c:v>685.3266</c:v>
                </c:pt>
                <c:pt idx="17">
                  <c:v>587.4228</c:v>
                </c:pt>
                <c:pt idx="18">
                  <c:v>460.14786</c:v>
                </c:pt>
                <c:pt idx="19">
                  <c:v>401.40558</c:v>
                </c:pt>
                <c:pt idx="20">
                  <c:v>332.872920000001</c:v>
                </c:pt>
                <c:pt idx="21">
                  <c:v>293.7114</c:v>
                </c:pt>
                <c:pt idx="22">
                  <c:v>225.17874</c:v>
                </c:pt>
                <c:pt idx="23">
                  <c:v>137.065320000001</c:v>
                </c:pt>
              </c:numCache>
            </c:numRef>
          </c:xVal>
          <c:yVal>
            <c:numRef>
              <c:f>Hoja1!$K$2:$K$25</c:f>
              <c:numCache>
                <c:formatCode>General</c:formatCode>
                <c:ptCount val="24"/>
                <c:pt idx="0">
                  <c:v>0.00864328657314629</c:v>
                </c:pt>
                <c:pt idx="1">
                  <c:v>0.00801603206412826</c:v>
                </c:pt>
                <c:pt idx="2">
                  <c:v>0.00785771543086172</c:v>
                </c:pt>
                <c:pt idx="3">
                  <c:v>0.00749098196392786</c:v>
                </c:pt>
                <c:pt idx="4">
                  <c:v>0.00743186372745491</c:v>
                </c:pt>
                <c:pt idx="5">
                  <c:v>0.00687975951903808</c:v>
                </c:pt>
                <c:pt idx="6">
                  <c:v>0.00677454909819639</c:v>
                </c:pt>
                <c:pt idx="7">
                  <c:v>0.00655711422845691</c:v>
                </c:pt>
                <c:pt idx="8">
                  <c:v>0.00610320641282565</c:v>
                </c:pt>
                <c:pt idx="9">
                  <c:v>0.00528356713426854</c:v>
                </c:pt>
                <c:pt idx="10">
                  <c:v>0.00424649298597194</c:v>
                </c:pt>
                <c:pt idx="11">
                  <c:v>0.00393587174348697</c:v>
                </c:pt>
                <c:pt idx="12">
                  <c:v>0.00347995991983968</c:v>
                </c:pt>
                <c:pt idx="13">
                  <c:v>0.00312324649298597</c:v>
                </c:pt>
                <c:pt idx="14">
                  <c:v>0.00264529058116232</c:v>
                </c:pt>
                <c:pt idx="15">
                  <c:v>0.00219539078156313</c:v>
                </c:pt>
                <c:pt idx="16">
                  <c:v>0.00196793587174349</c:v>
                </c:pt>
                <c:pt idx="17">
                  <c:v>0.00166833667334669</c:v>
                </c:pt>
                <c:pt idx="18">
                  <c:v>0.00118537074148297</c:v>
                </c:pt>
                <c:pt idx="19">
                  <c:v>0.000988977955911822</c:v>
                </c:pt>
                <c:pt idx="20">
                  <c:v>0.00075951903807615</c:v>
                </c:pt>
                <c:pt idx="21">
                  <c:v>0.00061022044088176</c:v>
                </c:pt>
                <c:pt idx="22">
                  <c:v>0.000434869739478955</c:v>
                </c:pt>
                <c:pt idx="23">
                  <c:v>0.000215430861723445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"lineal"</c:f>
              <c:strCache>
                <c:ptCount val="1"/>
                <c:pt idx="0">
                  <c:v>lineal</c:v>
                </c:pt>
              </c:strCache>
            </c:strRef>
          </c:tx>
          <c:spPr>
            <a:solidFill>
              <a:srgbClr val="ff0000"/>
            </a:solidFill>
            <a:ln w="19080">
              <a:noFill/>
            </a:ln>
          </c:spPr>
          <c:marker>
            <c:symbol val="circle"/>
            <c:size val="3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ff0000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Hoja1!$J$16:$J$25</c:f>
              <c:numCache>
                <c:formatCode>General</c:formatCode>
                <c:ptCount val="10"/>
                <c:pt idx="0">
                  <c:v>979.038</c:v>
                </c:pt>
                <c:pt idx="1">
                  <c:v>783.2304</c:v>
                </c:pt>
                <c:pt idx="2">
                  <c:v>685.3266</c:v>
                </c:pt>
                <c:pt idx="3">
                  <c:v>587.4228</c:v>
                </c:pt>
                <c:pt idx="4">
                  <c:v>460.14786</c:v>
                </c:pt>
                <c:pt idx="5">
                  <c:v>401.40558</c:v>
                </c:pt>
                <c:pt idx="6">
                  <c:v>332.872920000001</c:v>
                </c:pt>
                <c:pt idx="7">
                  <c:v>293.7114</c:v>
                </c:pt>
                <c:pt idx="8">
                  <c:v>225.17874</c:v>
                </c:pt>
                <c:pt idx="9">
                  <c:v>137.065320000001</c:v>
                </c:pt>
              </c:numCache>
            </c:numRef>
          </c:xVal>
          <c:yVal>
            <c:numRef>
              <c:f>Hoja1!$K$16:$K$25</c:f>
              <c:numCache>
                <c:formatCode>General</c:formatCode>
                <c:ptCount val="10"/>
                <c:pt idx="0">
                  <c:v>0.00264529058116232</c:v>
                </c:pt>
                <c:pt idx="1">
                  <c:v>0.00219539078156313</c:v>
                </c:pt>
                <c:pt idx="2">
                  <c:v>0.00196793587174349</c:v>
                </c:pt>
                <c:pt idx="3">
                  <c:v>0.00166833667334669</c:v>
                </c:pt>
                <c:pt idx="4">
                  <c:v>0.00118537074148297</c:v>
                </c:pt>
                <c:pt idx="5">
                  <c:v>0.000988977955911822</c:v>
                </c:pt>
                <c:pt idx="6">
                  <c:v>0.00075951903807615</c:v>
                </c:pt>
                <c:pt idx="7">
                  <c:v>0.00061022044088176</c:v>
                </c:pt>
                <c:pt idx="8">
                  <c:v>0.000434869739478955</c:v>
                </c:pt>
                <c:pt idx="9">
                  <c:v>0.000215430861723445</c:v>
                </c:pt>
              </c:numCache>
            </c:numRef>
          </c:yVal>
          <c:smooth val="0"/>
        </c:ser>
        <c:axId val="70460861"/>
        <c:axId val="90755311"/>
      </c:scatterChart>
      <c:valAx>
        <c:axId val="704608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s-ES" sz="1000" spc="-1" strike="noStrike">
                    <a:solidFill>
                      <a:srgbClr val="595959"/>
                    </a:solidFill>
                    <a:latin typeface="Symbol"/>
                  </a:defRPr>
                </a:pPr>
                <a:r>
                  <a:rPr b="0" lang="es-ES" sz="1000" spc="-1" strike="noStrike">
                    <a:solidFill>
                      <a:srgbClr val="595959"/>
                    </a:solidFill>
                    <a:latin typeface="Symbol"/>
                  </a:rPr>
                  <a:t>Dp (Pa)</a:t>
                </a:r>
              </a:p>
            </c:rich>
          </c:tx>
          <c:layout>
            <c:manualLayout>
              <c:xMode val="edge"/>
              <c:yMode val="edge"/>
              <c:x val="0.517180616740088"/>
              <c:y val="0.880381433179077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755311"/>
        <c:crosses val="autoZero"/>
        <c:crossBetween val="midCat"/>
      </c:valAx>
      <c:valAx>
        <c:axId val="907553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000" spc="-1" strike="noStrike">
                    <a:solidFill>
                      <a:srgbClr val="595959"/>
                    </a:solidFill>
                    <a:latin typeface="Calibri"/>
                  </a:rPr>
                  <a:t>Q (L/s)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_);[RED]\(0.000\)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46086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Hoja1!$U$2:$U$25</c:f>
                <c:numCache>
                  <c:formatCode>General</c:formatCode>
                  <c:ptCount val="24"/>
                  <c:pt idx="0">
                    <c:v>0.00206531735885931</c:v>
                  </c:pt>
                  <c:pt idx="1">
                    <c:v>0.00221511403127151</c:v>
                  </c:pt>
                  <c:pt idx="2">
                    <c:v>0.00212270869447213</c:v>
                  </c:pt>
                  <c:pt idx="3">
                    <c:v>0.00215238605775213</c:v>
                  </c:pt>
                  <c:pt idx="4">
                    <c:v>0.00198149608404377</c:v>
                  </c:pt>
                  <c:pt idx="5">
                    <c:v>0.00206717382714571</c:v>
                  </c:pt>
                  <c:pt idx="6">
                    <c:v>0.00188457267216692</c:v>
                  </c:pt>
                  <c:pt idx="7">
                    <c:v>0.00174833671878216</c:v>
                  </c:pt>
                  <c:pt idx="8">
                    <c:v>0.00171575195021802</c:v>
                  </c:pt>
                  <c:pt idx="9">
                    <c:v>0.00190581117596111</c:v>
                  </c:pt>
                  <c:pt idx="10">
                    <c:v>0.00233390727467027</c:v>
                  </c:pt>
                  <c:pt idx="11">
                    <c:v>0.00230218942637996</c:v>
                  </c:pt>
                  <c:pt idx="12">
                    <c:v>0.00257737280175126</c:v>
                  </c:pt>
                  <c:pt idx="13">
                    <c:v>0.00273661890932642</c:v>
                  </c:pt>
                  <c:pt idx="14">
                    <c:v>0.00317590894316307</c:v>
                  </c:pt>
                  <c:pt idx="15">
                    <c:v>0.00367410475267535</c:v>
                  </c:pt>
                  <c:pt idx="16">
                    <c:v>0.00398564636360385</c:v>
                  </c:pt>
                  <c:pt idx="17">
                    <c:v>0.00474490019841791</c:v>
                  </c:pt>
                  <c:pt idx="18">
                    <c:v>0.00740679814786492</c:v>
                  </c:pt>
                  <c:pt idx="19">
                    <c:v>0.00930057827475797</c:v>
                  </c:pt>
                  <c:pt idx="20">
                    <c:v>0.013135841721572</c:v>
                  </c:pt>
                  <c:pt idx="21">
                    <c:v>0.0181706367502312</c:v>
                  </c:pt>
                  <c:pt idx="22">
                    <c:v>0.0270408603981653</c:v>
                  </c:pt>
                  <c:pt idx="23">
                    <c:v>0.0580641832435434</c:v>
                  </c:pt>
                </c:numCache>
              </c:numRef>
            </c:plus>
            <c:minus>
              <c:numRef>
                <c:f>Hoja1!$U$2:$U$25</c:f>
                <c:numCache>
                  <c:formatCode>General</c:formatCode>
                  <c:ptCount val="24"/>
                  <c:pt idx="0">
                    <c:v>0.00206531735885931</c:v>
                  </c:pt>
                  <c:pt idx="1">
                    <c:v>0.00221511403127151</c:v>
                  </c:pt>
                  <c:pt idx="2">
                    <c:v>0.00212270869447213</c:v>
                  </c:pt>
                  <c:pt idx="3">
                    <c:v>0.00215238605775213</c:v>
                  </c:pt>
                  <c:pt idx="4">
                    <c:v>0.00198149608404377</c:v>
                  </c:pt>
                  <c:pt idx="5">
                    <c:v>0.00206717382714571</c:v>
                  </c:pt>
                  <c:pt idx="6">
                    <c:v>0.00188457267216692</c:v>
                  </c:pt>
                  <c:pt idx="7">
                    <c:v>0.00174833671878216</c:v>
                  </c:pt>
                  <c:pt idx="8">
                    <c:v>0.00171575195021802</c:v>
                  </c:pt>
                  <c:pt idx="9">
                    <c:v>0.00190581117596111</c:v>
                  </c:pt>
                  <c:pt idx="10">
                    <c:v>0.00233390727467027</c:v>
                  </c:pt>
                  <c:pt idx="11">
                    <c:v>0.00230218942637996</c:v>
                  </c:pt>
                  <c:pt idx="12">
                    <c:v>0.00257737280175126</c:v>
                  </c:pt>
                  <c:pt idx="13">
                    <c:v>0.00273661890932642</c:v>
                  </c:pt>
                  <c:pt idx="14">
                    <c:v>0.00317590894316307</c:v>
                  </c:pt>
                  <c:pt idx="15">
                    <c:v>0.00367410475267535</c:v>
                  </c:pt>
                  <c:pt idx="16">
                    <c:v>0.00398564636360385</c:v>
                  </c:pt>
                  <c:pt idx="17">
                    <c:v>0.00474490019841791</c:v>
                  </c:pt>
                  <c:pt idx="18">
                    <c:v>0.00740679814786492</c:v>
                  </c:pt>
                  <c:pt idx="19">
                    <c:v>0.00930057827475797</c:v>
                  </c:pt>
                  <c:pt idx="20">
                    <c:v>0.013135841721572</c:v>
                  </c:pt>
                  <c:pt idx="21">
                    <c:v>0.0181706367502312</c:v>
                  </c:pt>
                  <c:pt idx="22">
                    <c:v>0.0270408603981653</c:v>
                  </c:pt>
                  <c:pt idx="23">
                    <c:v>0.0580641832435434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Hoja1!$Q$2:$Q$25</c:f>
                <c:numCache>
                  <c:formatCode>General</c:formatCode>
                  <c:ptCount val="24"/>
                  <c:pt idx="0">
                    <c:v>2914.04367457409</c:v>
                  </c:pt>
                  <c:pt idx="1">
                    <c:v>2704.10003468118</c:v>
                  </c:pt>
                  <c:pt idx="2">
                    <c:v>2651.11106486794</c:v>
                  </c:pt>
                  <c:pt idx="3">
                    <c:v>2528.36446390817</c:v>
                  </c:pt>
                  <c:pt idx="4">
                    <c:v>2508.57744353487</c:v>
                  </c:pt>
                  <c:pt idx="5">
                    <c:v>2323.78679564188</c:v>
                  </c:pt>
                  <c:pt idx="6">
                    <c:v>2288.57260684194</c:v>
                  </c:pt>
                  <c:pt idx="7">
                    <c:v>2215.79661665541</c:v>
                  </c:pt>
                  <c:pt idx="8">
                    <c:v>2063.87254497569</c:v>
                  </c:pt>
                  <c:pt idx="9">
                    <c:v>1789.53724556285</c:v>
                  </c:pt>
                  <c:pt idx="10">
                    <c:v>1442.42595596349</c:v>
                  </c:pt>
                  <c:pt idx="11">
                    <c:v>1338.46025569701</c:v>
                  </c:pt>
                  <c:pt idx="12">
                    <c:v>1185.86543756396</c:v>
                  </c:pt>
                  <c:pt idx="13">
                    <c:v>1066.47256887085</c:v>
                  </c:pt>
                  <c:pt idx="14">
                    <c:v>906.49953975114</c:v>
                  </c:pt>
                  <c:pt idx="15">
                    <c:v>755.916960978083</c:v>
                  </c:pt>
                  <c:pt idx="16">
                    <c:v>679.787238524889</c:v>
                  </c:pt>
                  <c:pt idx="17">
                    <c:v>579.510643751739</c:v>
                  </c:pt>
                  <c:pt idx="18">
                    <c:v>417.860748498702</c:v>
                  </c:pt>
                  <c:pt idx="19">
                    <c:v>352.127596072156</c:v>
                  </c:pt>
                  <c:pt idx="20">
                    <c:v>275.327127165631</c:v>
                  </c:pt>
                  <c:pt idx="21">
                    <c:v>225.356516392389</c:v>
                  </c:pt>
                  <c:pt idx="22">
                    <c:v>166.666201725829</c:v>
                  </c:pt>
                  <c:pt idx="23">
                    <c:v>93.2194650859641</c:v>
                  </c:pt>
                </c:numCache>
              </c:numRef>
            </c:plus>
            <c:minus>
              <c:numRef>
                <c:f>Hoja1!$Q$2:$Q$25</c:f>
                <c:numCache>
                  <c:formatCode>General</c:formatCode>
                  <c:ptCount val="24"/>
                  <c:pt idx="0">
                    <c:v>2914.04367457409</c:v>
                  </c:pt>
                  <c:pt idx="1">
                    <c:v>2704.10003468118</c:v>
                  </c:pt>
                  <c:pt idx="2">
                    <c:v>2651.11106486794</c:v>
                  </c:pt>
                  <c:pt idx="3">
                    <c:v>2528.36446390817</c:v>
                  </c:pt>
                  <c:pt idx="4">
                    <c:v>2508.57744353487</c:v>
                  </c:pt>
                  <c:pt idx="5">
                    <c:v>2323.78679564188</c:v>
                  </c:pt>
                  <c:pt idx="6">
                    <c:v>2288.57260684194</c:v>
                  </c:pt>
                  <c:pt idx="7">
                    <c:v>2215.79661665541</c:v>
                  </c:pt>
                  <c:pt idx="8">
                    <c:v>2063.87254497569</c:v>
                  </c:pt>
                  <c:pt idx="9">
                    <c:v>1789.53724556285</c:v>
                  </c:pt>
                  <c:pt idx="10">
                    <c:v>1442.42595596349</c:v>
                  </c:pt>
                  <c:pt idx="11">
                    <c:v>1338.46025569701</c:v>
                  </c:pt>
                  <c:pt idx="12">
                    <c:v>1185.86543756396</c:v>
                  </c:pt>
                  <c:pt idx="13">
                    <c:v>1066.47256887085</c:v>
                  </c:pt>
                  <c:pt idx="14">
                    <c:v>906.49953975114</c:v>
                  </c:pt>
                  <c:pt idx="15">
                    <c:v>755.916960978083</c:v>
                  </c:pt>
                  <c:pt idx="16">
                    <c:v>679.787238524889</c:v>
                  </c:pt>
                  <c:pt idx="17">
                    <c:v>579.510643751739</c:v>
                  </c:pt>
                  <c:pt idx="18">
                    <c:v>417.860748498702</c:v>
                  </c:pt>
                  <c:pt idx="19">
                    <c:v>352.127596072156</c:v>
                  </c:pt>
                  <c:pt idx="20">
                    <c:v>275.327127165631</c:v>
                  </c:pt>
                  <c:pt idx="21">
                    <c:v>225.356516392389</c:v>
                  </c:pt>
                  <c:pt idx="22">
                    <c:v>166.666201725829</c:v>
                  </c:pt>
                  <c:pt idx="23">
                    <c:v>93.2194650859641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Hoja1!$P$2:$P$25</c:f>
              <c:numCache>
                <c:formatCode>General</c:formatCode>
                <c:ptCount val="24"/>
                <c:pt idx="0">
                  <c:v>3642.62546777876</c:v>
                </c:pt>
                <c:pt idx="1">
                  <c:v>3378.2754164422</c:v>
                </c:pt>
                <c:pt idx="2">
                  <c:v>3311.55447696746</c:v>
                </c:pt>
                <c:pt idx="3">
                  <c:v>3156.99837666524</c:v>
                </c:pt>
                <c:pt idx="4">
                  <c:v>3132.08359546897</c:v>
                </c:pt>
                <c:pt idx="5">
                  <c:v>2899.40487616152</c:v>
                </c:pt>
                <c:pt idx="6">
                  <c:v>2855.06501132071</c:v>
                </c:pt>
                <c:pt idx="7">
                  <c:v>2763.42929064972</c:v>
                </c:pt>
                <c:pt idx="8">
                  <c:v>2572.13444519368</c:v>
                </c:pt>
                <c:pt idx="9">
                  <c:v>2226.70578386246</c:v>
                </c:pt>
                <c:pt idx="10">
                  <c:v>1789.64140186026</c:v>
                </c:pt>
                <c:pt idx="11">
                  <c:v>1658.73322947312</c:v>
                </c:pt>
                <c:pt idx="12">
                  <c:v>1466.59381516297</c:v>
                </c:pt>
                <c:pt idx="13">
                  <c:v>1316.26055913129</c:v>
                </c:pt>
                <c:pt idx="14">
                  <c:v>1114.83088742593</c:v>
                </c:pt>
                <c:pt idx="15">
                  <c:v>925.225179678107</c:v>
                </c:pt>
                <c:pt idx="16">
                  <c:v>829.36661473656</c:v>
                </c:pt>
                <c:pt idx="17">
                  <c:v>703.103571047032</c:v>
                </c:pt>
                <c:pt idx="18">
                  <c:v>499.56247720639</c:v>
                </c:pt>
                <c:pt idx="19">
                  <c:v>416.794729503555</c:v>
                </c:pt>
                <c:pt idx="20">
                  <c:v>320.091595707898</c:v>
                </c:pt>
                <c:pt idx="21">
                  <c:v>257.171216076661</c:v>
                </c:pt>
                <c:pt idx="22">
                  <c:v>183.271441341988</c:v>
                </c:pt>
                <c:pt idx="23">
                  <c:v>90.7911518168832</c:v>
                </c:pt>
              </c:numCache>
            </c:numRef>
          </c:xVal>
          <c:yVal>
            <c:numRef>
              <c:f>Hoja1!$T$2:$T$25</c:f>
              <c:numCache>
                <c:formatCode>General</c:formatCode>
                <c:ptCount val="24"/>
                <c:pt idx="0">
                  <c:v>0.00430089542059859</c:v>
                </c:pt>
                <c:pt idx="1">
                  <c:v>0.00459790751581659</c:v>
                </c:pt>
                <c:pt idx="2">
                  <c:v>0.00439728054073865</c:v>
                </c:pt>
                <c:pt idx="3">
                  <c:v>0.00444583822938578</c:v>
                </c:pt>
                <c:pt idx="4">
                  <c:v>0.00408336789784903</c:v>
                </c:pt>
                <c:pt idx="5">
                  <c:v>0.00423896786391414</c:v>
                </c:pt>
                <c:pt idx="6">
                  <c:v>0.00384997249630997</c:v>
                </c:pt>
                <c:pt idx="7">
                  <c:v>0.00355268326397974</c:v>
                </c:pt>
                <c:pt idx="8">
                  <c:v>0.00345801162056919</c:v>
                </c:pt>
                <c:pt idx="9">
                  <c:v>0.0037907634414468</c:v>
                </c:pt>
                <c:pt idx="10">
                  <c:v>0.00454068986275158</c:v>
                </c:pt>
                <c:pt idx="11">
                  <c:v>0.00466745635926482</c:v>
                </c:pt>
                <c:pt idx="12">
                  <c:v>0.00517971940994894</c:v>
                </c:pt>
                <c:pt idx="13">
                  <c:v>0.00544868209126714</c:v>
                </c:pt>
                <c:pt idx="14">
                  <c:v>0.00622690391104198</c:v>
                </c:pt>
                <c:pt idx="15">
                  <c:v>0.00705353449751706</c:v>
                </c:pt>
                <c:pt idx="16">
                  <c:v>0.00754181757325955</c:v>
                </c:pt>
                <c:pt idx="17">
                  <c:v>0.00877334530132018</c:v>
                </c:pt>
                <c:pt idx="18">
                  <c:v>0.0129486912178713</c:v>
                </c:pt>
                <c:pt idx="19">
                  <c:v>0.0156645813772975</c:v>
                </c:pt>
                <c:pt idx="20">
                  <c:v>0.0207486279503459</c:v>
                </c:pt>
                <c:pt idx="21">
                  <c:v>0.0269997126776997</c:v>
                </c:pt>
                <c:pt idx="22">
                  <c:v>0.0354389853869263</c:v>
                </c:pt>
                <c:pt idx="23">
                  <c:v>0.0515466416320084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"laminar"</c:f>
              <c:strCache>
                <c:ptCount val="1"/>
                <c:pt idx="0">
                  <c:v>laminar</c:v>
                </c:pt>
              </c:strCache>
            </c:strRef>
          </c:tx>
          <c:spPr>
            <a:solidFill>
              <a:srgbClr val="ffc000"/>
            </a:solidFill>
            <a:ln cap="rnd" w="12600">
              <a:solidFill>
                <a:srgbClr val="ffc000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ffc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Hoja1!$P$2:$P$25</c:f>
              <c:numCache>
                <c:formatCode>General</c:formatCode>
                <c:ptCount val="24"/>
                <c:pt idx="0">
                  <c:v>3642.62546777876</c:v>
                </c:pt>
                <c:pt idx="1">
                  <c:v>3378.2754164422</c:v>
                </c:pt>
                <c:pt idx="2">
                  <c:v>3311.55447696746</c:v>
                </c:pt>
                <c:pt idx="3">
                  <c:v>3156.99837666524</c:v>
                </c:pt>
                <c:pt idx="4">
                  <c:v>3132.08359546897</c:v>
                </c:pt>
                <c:pt idx="5">
                  <c:v>2899.40487616152</c:v>
                </c:pt>
                <c:pt idx="6">
                  <c:v>2855.06501132071</c:v>
                </c:pt>
                <c:pt idx="7">
                  <c:v>2763.42929064972</c:v>
                </c:pt>
                <c:pt idx="8">
                  <c:v>2572.13444519368</c:v>
                </c:pt>
                <c:pt idx="9">
                  <c:v>2226.70578386246</c:v>
                </c:pt>
                <c:pt idx="10">
                  <c:v>1789.64140186026</c:v>
                </c:pt>
                <c:pt idx="11">
                  <c:v>1658.73322947312</c:v>
                </c:pt>
                <c:pt idx="12">
                  <c:v>1466.59381516297</c:v>
                </c:pt>
                <c:pt idx="13">
                  <c:v>1316.26055913129</c:v>
                </c:pt>
                <c:pt idx="14">
                  <c:v>1114.83088742593</c:v>
                </c:pt>
                <c:pt idx="15">
                  <c:v>925.225179678107</c:v>
                </c:pt>
                <c:pt idx="16">
                  <c:v>829.36661473656</c:v>
                </c:pt>
                <c:pt idx="17">
                  <c:v>703.103571047032</c:v>
                </c:pt>
                <c:pt idx="18">
                  <c:v>499.56247720639</c:v>
                </c:pt>
                <c:pt idx="19">
                  <c:v>416.794729503555</c:v>
                </c:pt>
                <c:pt idx="20">
                  <c:v>320.091595707898</c:v>
                </c:pt>
                <c:pt idx="21">
                  <c:v>257.171216076661</c:v>
                </c:pt>
                <c:pt idx="22">
                  <c:v>183.271441341988</c:v>
                </c:pt>
                <c:pt idx="23">
                  <c:v>90.7911518168832</c:v>
                </c:pt>
              </c:numCache>
            </c:numRef>
          </c:xVal>
          <c:yVal>
            <c:numRef>
              <c:f>Hoja1!$V$2:$V$25</c:f>
              <c:numCache>
                <c:formatCode>General</c:formatCode>
                <c:ptCount val="24"/>
                <c:pt idx="0">
                  <c:v>0.0175697448354543</c:v>
                </c:pt>
                <c:pt idx="1">
                  <c:v>0.0189445773688283</c:v>
                </c:pt>
                <c:pt idx="2">
                  <c:v>0.0193262712255326</c:v>
                </c:pt>
                <c:pt idx="3">
                  <c:v>0.0202724209404262</c:v>
                </c:pt>
                <c:pt idx="4">
                  <c:v>0.020433681940222</c:v>
                </c:pt>
                <c:pt idx="5">
                  <c:v>0.0220734953321623</c:v>
                </c:pt>
                <c:pt idx="6">
                  <c:v>0.0224163021669319</c:v>
                </c:pt>
                <c:pt idx="7">
                  <c:v>0.0231596300352425</c:v>
                </c:pt>
                <c:pt idx="8">
                  <c:v>0.0248820586029595</c:v>
                </c:pt>
                <c:pt idx="9">
                  <c:v>0.0287420100418408</c:v>
                </c:pt>
                <c:pt idx="10">
                  <c:v>0.0357613541648482</c:v>
                </c:pt>
                <c:pt idx="11">
                  <c:v>0.0385836606289783</c:v>
                </c:pt>
                <c:pt idx="12">
                  <c:v>0.0436385312267857</c:v>
                </c:pt>
                <c:pt idx="13">
                  <c:v>0.0486225918994632</c:v>
                </c:pt>
                <c:pt idx="14">
                  <c:v>0.0574078102085707</c:v>
                </c:pt>
                <c:pt idx="15">
                  <c:v>0.0691723500459273</c:v>
                </c:pt>
                <c:pt idx="16">
                  <c:v>0.0771673212579566</c:v>
                </c:pt>
                <c:pt idx="17">
                  <c:v>0.0910249963667429</c:v>
                </c:pt>
                <c:pt idx="18">
                  <c:v>0.128112103931215</c:v>
                </c:pt>
                <c:pt idx="19">
                  <c:v>0.153552805421101</c:v>
                </c:pt>
                <c:pt idx="20">
                  <c:v>0.199942769064152</c:v>
                </c:pt>
                <c:pt idx="21">
                  <c:v>0.248861443268682</c:v>
                </c:pt>
                <c:pt idx="22">
                  <c:v>0.349208799425409</c:v>
                </c:pt>
                <c:pt idx="23">
                  <c:v>0.704914506747108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"turbulento"</c:f>
              <c:strCache>
                <c:ptCount val="1"/>
                <c:pt idx="0">
                  <c:v>turbulento</c:v>
                </c:pt>
              </c:strCache>
            </c:strRef>
          </c:tx>
          <c:spPr>
            <a:solidFill>
              <a:srgbClr val="00b050"/>
            </a:solidFill>
            <a:ln cap="rnd" w="12600">
              <a:solidFill>
                <a:srgbClr val="00b050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00b05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Hoja1!$P$2:$P$25</c:f>
              <c:numCache>
                <c:formatCode>General</c:formatCode>
                <c:ptCount val="24"/>
                <c:pt idx="0">
                  <c:v>3642.62546777876</c:v>
                </c:pt>
                <c:pt idx="1">
                  <c:v>3378.2754164422</c:v>
                </c:pt>
                <c:pt idx="2">
                  <c:v>3311.55447696746</c:v>
                </c:pt>
                <c:pt idx="3">
                  <c:v>3156.99837666524</c:v>
                </c:pt>
                <c:pt idx="4">
                  <c:v>3132.08359546897</c:v>
                </c:pt>
                <c:pt idx="5">
                  <c:v>2899.40487616152</c:v>
                </c:pt>
                <c:pt idx="6">
                  <c:v>2855.06501132071</c:v>
                </c:pt>
                <c:pt idx="7">
                  <c:v>2763.42929064972</c:v>
                </c:pt>
                <c:pt idx="8">
                  <c:v>2572.13444519368</c:v>
                </c:pt>
                <c:pt idx="9">
                  <c:v>2226.70578386246</c:v>
                </c:pt>
                <c:pt idx="10">
                  <c:v>1789.64140186026</c:v>
                </c:pt>
                <c:pt idx="11">
                  <c:v>1658.73322947312</c:v>
                </c:pt>
                <c:pt idx="12">
                  <c:v>1466.59381516297</c:v>
                </c:pt>
                <c:pt idx="13">
                  <c:v>1316.26055913129</c:v>
                </c:pt>
                <c:pt idx="14">
                  <c:v>1114.83088742593</c:v>
                </c:pt>
                <c:pt idx="15">
                  <c:v>925.225179678107</c:v>
                </c:pt>
                <c:pt idx="16">
                  <c:v>829.36661473656</c:v>
                </c:pt>
                <c:pt idx="17">
                  <c:v>703.103571047032</c:v>
                </c:pt>
                <c:pt idx="18">
                  <c:v>499.56247720639</c:v>
                </c:pt>
                <c:pt idx="19">
                  <c:v>416.794729503555</c:v>
                </c:pt>
                <c:pt idx="20">
                  <c:v>320.091595707898</c:v>
                </c:pt>
                <c:pt idx="21">
                  <c:v>257.171216076661</c:v>
                </c:pt>
                <c:pt idx="22">
                  <c:v>183.271441341988</c:v>
                </c:pt>
                <c:pt idx="23">
                  <c:v>90.7911518168832</c:v>
                </c:pt>
              </c:numCache>
            </c:numRef>
          </c:xVal>
          <c:yVal>
            <c:numRef>
              <c:f>Hoja1!$W$2:$W$25</c:f>
              <c:numCache>
                <c:formatCode>General</c:formatCode>
                <c:ptCount val="24"/>
                <c:pt idx="0">
                  <c:v>0.0410428898992839</c:v>
                </c:pt>
                <c:pt idx="1">
                  <c:v>0.0419833609669209</c:v>
                </c:pt>
                <c:pt idx="2">
                  <c:v>0.0422375229293647</c:v>
                </c:pt>
                <c:pt idx="3">
                  <c:v>0.0428554446821724</c:v>
                </c:pt>
                <c:pt idx="4">
                  <c:v>0.0429591202225825</c:v>
                </c:pt>
                <c:pt idx="5">
                  <c:v>0.0439881722507937</c:v>
                </c:pt>
                <c:pt idx="6">
                  <c:v>0.0441978105011058</c:v>
                </c:pt>
                <c:pt idx="7">
                  <c:v>0.0446462879297957</c:v>
                </c:pt>
                <c:pt idx="8">
                  <c:v>0.0456555257213752</c:v>
                </c:pt>
                <c:pt idx="9">
                  <c:v>0.0477848940301582</c:v>
                </c:pt>
                <c:pt idx="10">
                  <c:v>0.051289489478197</c:v>
                </c:pt>
                <c:pt idx="11">
                  <c:v>0.0525933307905405</c:v>
                </c:pt>
                <c:pt idx="12">
                  <c:v>0.0548082718920246</c:v>
                </c:pt>
                <c:pt idx="13">
                  <c:v>0.0568645267764</c:v>
                </c:pt>
                <c:pt idx="14">
                  <c:v>0.0602409512879601</c:v>
                </c:pt>
                <c:pt idx="15">
                  <c:v>0.0643778147722565</c:v>
                </c:pt>
                <c:pt idx="16">
                  <c:v>0.0669934516056227</c:v>
                </c:pt>
                <c:pt idx="17">
                  <c:v>0.071235157091981</c:v>
                </c:pt>
                <c:pt idx="18">
                  <c:v>0.0812956370337665</c:v>
                </c:pt>
                <c:pt idx="19">
                  <c:v>0.0874491156217042</c:v>
                </c:pt>
                <c:pt idx="20">
                  <c:v>0.0976442641677004</c:v>
                </c:pt>
                <c:pt idx="21">
                  <c:v>0.107396834679144</c:v>
                </c:pt>
                <c:pt idx="22">
                  <c:v>0.125361118965915</c:v>
                </c:pt>
                <c:pt idx="23">
                  <c:v>0.178409721411799</c:v>
                </c:pt>
              </c:numCache>
            </c:numRef>
          </c:yVal>
          <c:smooth val="0"/>
        </c:ser>
        <c:axId val="9338351"/>
        <c:axId val="83099029"/>
      </c:scatterChart>
      <c:valAx>
        <c:axId val="9338351"/>
        <c:scaling>
          <c:logBase val="10"/>
          <c:orientation val="minMax"/>
          <c:max val="5000"/>
          <c:min val="4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000" spc="-1" strike="noStrike">
                    <a:solidFill>
                      <a:srgbClr val="595959"/>
                    </a:solidFill>
                    <a:latin typeface="Calibri"/>
                  </a:rPr>
                  <a:t>Número de Reynolds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_);[RED]\(0\)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099029"/>
        <c:crossesAt val="0"/>
        <c:crossBetween val="midCat"/>
        <c:majorUnit val="1"/>
      </c:valAx>
      <c:valAx>
        <c:axId val="83099029"/>
        <c:scaling>
          <c:logBase val="10"/>
          <c:orientation val="minMax"/>
          <c:min val="0.002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000" spc="-1" strike="noStrike">
                    <a:solidFill>
                      <a:srgbClr val="595959"/>
                    </a:solidFill>
                    <a:latin typeface="Calibri"/>
                  </a:rPr>
                  <a:t>Coeficiente de resistencia 
de Darcy-Weisbach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_ 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38351"/>
        <c:crossesAt val="40"/>
        <c:crossBetween val="midCat"/>
        <c:majorUnit val="1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629640</xdr:colOff>
      <xdr:row>0</xdr:row>
      <xdr:rowOff>2520</xdr:rowOff>
    </xdr:from>
    <xdr:to>
      <xdr:col>32</xdr:col>
      <xdr:colOff>72720</xdr:colOff>
      <xdr:row>13</xdr:row>
      <xdr:rowOff>175320</xdr:rowOff>
    </xdr:to>
    <xdr:graphicFrame>
      <xdr:nvGraphicFramePr>
        <xdr:cNvPr id="0" name="Gráfico 3"/>
        <xdr:cNvGraphicFramePr/>
      </xdr:nvGraphicFramePr>
      <xdr:xfrm>
        <a:off x="26997840" y="2520"/>
        <a:ext cx="6128640" cy="245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801360</xdr:colOff>
      <xdr:row>25</xdr:row>
      <xdr:rowOff>136440</xdr:rowOff>
    </xdr:from>
    <xdr:to>
      <xdr:col>30</xdr:col>
      <xdr:colOff>731160</xdr:colOff>
      <xdr:row>40</xdr:row>
      <xdr:rowOff>117000</xdr:rowOff>
    </xdr:to>
    <xdr:graphicFrame>
      <xdr:nvGraphicFramePr>
        <xdr:cNvPr id="1" name="Gráfico 2"/>
        <xdr:cNvGraphicFramePr/>
      </xdr:nvGraphicFramePr>
      <xdr:xfrm>
        <a:off x="26029800" y="4518000"/>
        <a:ext cx="58392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W1" activeCellId="0" sqref="W1:W25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3.91"/>
    <col collapsed="false" customWidth="true" hidden="false" outlineLevel="0" max="7" min="7" style="0" width="12.82"/>
    <col collapsed="false" customWidth="true" hidden="false" outlineLevel="0" max="8" min="8" style="0" width="9.55"/>
    <col collapsed="false" customWidth="true" hidden="false" outlineLevel="0" max="9" min="9" style="0" width="11.72"/>
    <col collapsed="false" customWidth="true" hidden="false" outlineLevel="0" max="10" min="10" style="0" width="12.82"/>
    <col collapsed="false" customWidth="true" hidden="false" outlineLevel="0" max="11" min="11" style="0" width="9.55"/>
    <col collapsed="false" customWidth="true" hidden="false" outlineLevel="0" max="13" min="13" style="0" width="11.72"/>
    <col collapsed="false" customWidth="true" hidden="false" outlineLevel="0" max="15" min="14" style="0" width="12.82"/>
    <col collapsed="false" customWidth="true" hidden="false" outlineLevel="0" max="16" min="16" style="0" width="14.63"/>
    <col collapsed="false" customWidth="true" hidden="false" outlineLevel="0" max="17" min="17" style="0" width="9.45"/>
    <col collapsed="false" customWidth="true" hidden="false" outlineLevel="0" max="18" min="18" style="0" width="11.63"/>
    <col collapsed="false" customWidth="true" hidden="false" outlineLevel="0" max="26" min="22" style="0" width="12.82"/>
    <col collapsed="false" customWidth="true" hidden="false" outlineLevel="0" max="28" min="28" style="0" width="10.18"/>
    <col collapsed="false" customWidth="true" hidden="false" outlineLevel="0" max="29" min="29" style="0" width="9.09"/>
    <col collapsed="false" customWidth="true" hidden="false" outlineLevel="0" max="31" min="30" style="0" width="12.82"/>
  </cols>
  <sheetData>
    <row r="1" customFormat="false" ht="13.8" hidden="false" customHeight="false" outlineLevel="0" collapsed="false">
      <c r="A1" s="0" t="s">
        <v>0</v>
      </c>
      <c r="B1" s="0" t="n">
        <v>0.5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6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1" t="s">
        <v>20</v>
      </c>
      <c r="X1" s="0" t="s">
        <v>21</v>
      </c>
    </row>
    <row r="2" customFormat="false" ht="13.8" hidden="false" customHeight="false" outlineLevel="0" collapsed="false">
      <c r="A2" s="0" t="s">
        <v>22</v>
      </c>
      <c r="B2" s="0" t="n">
        <v>0.5</v>
      </c>
      <c r="C2" s="0" t="n">
        <v>30</v>
      </c>
      <c r="D2" s="0" t="n">
        <f aca="false">98-C2</f>
        <v>68</v>
      </c>
      <c r="E2" s="0" t="n">
        <v>269.12</v>
      </c>
      <c r="F2" s="0" t="n">
        <f aca="false">E2-$B$3</f>
        <v>86.26</v>
      </c>
      <c r="G2" s="0" t="n">
        <f aca="false">F2/($B$5*10)</f>
        <v>8.64328657314629</v>
      </c>
      <c r="H2" s="0" t="n">
        <f aca="false">G2/1000</f>
        <v>0.00864328657314629</v>
      </c>
      <c r="I2" s="0" t="n">
        <f aca="false">$B$5*$B$6*D2</f>
        <v>66574.584</v>
      </c>
      <c r="J2" s="2" t="n">
        <f aca="false">I2*10^-1</f>
        <v>6657.4584</v>
      </c>
      <c r="K2" s="3" t="n">
        <v>0.00864328657314629</v>
      </c>
      <c r="L2" s="2" t="n">
        <f aca="false">$B$5*$B$6*$B$24*0.1</f>
        <v>48.9519</v>
      </c>
      <c r="M2" s="3" t="n">
        <f aca="false">($B$2/($B$5*10)+F2*$B$1/($B$5*10^2))/1000</f>
        <v>0.000482264529058116</v>
      </c>
      <c r="N2" s="0" t="n">
        <f aca="false">G2/(PI()*$B$13^2)</f>
        <v>123.424483306837</v>
      </c>
      <c r="O2" s="3" t="n">
        <f aca="false">N2*(M2/K2+$B$27/$B$13)</f>
        <v>21.6768164952574</v>
      </c>
      <c r="P2" s="4" t="n">
        <f aca="false">(N2*$B$5*$B$14/$Z$24)*100</f>
        <v>3642.62546777876</v>
      </c>
      <c r="Q2" s="4" t="n">
        <f aca="false">P2*(O2/N2+2*$B$27/$B$14+$Z$25/$Z$24)</f>
        <v>2914.04367457409</v>
      </c>
      <c r="R2" s="5" t="n">
        <f aca="false">J2+$AB$18</f>
        <v>6569.30547881971</v>
      </c>
      <c r="T2" s="4" t="n">
        <f aca="false">$B$14*R2/($B$10*0.5*$B$5*N2^2)</f>
        <v>0.00430089542059859</v>
      </c>
      <c r="U2" s="4" t="n">
        <f aca="false">T2*(2*$B$27/$B$14+L2/R2+$B$26/$B$10+2*O2/N2)</f>
        <v>0.00206531735885931</v>
      </c>
      <c r="V2" s="4" t="n">
        <f aca="false">64/P2</f>
        <v>0.0175697448354543</v>
      </c>
      <c r="W2" s="1" t="n">
        <v>0.0410428898992839</v>
      </c>
      <c r="X2" s="0" t="n">
        <f aca="false">1/SQRT(W2)*10^(0.5*(0.8+1/SQRT(W2)))</f>
        <v>3642.625</v>
      </c>
    </row>
    <row r="3" customFormat="false" ht="13.8" hidden="false" customHeight="false" outlineLevel="0" collapsed="false">
      <c r="A3" s="0" t="s">
        <v>23</v>
      </c>
      <c r="B3" s="0" t="n">
        <v>182.86</v>
      </c>
      <c r="C3" s="0" t="n">
        <v>35.4</v>
      </c>
      <c r="D3" s="0" t="n">
        <f aca="false">98-C3</f>
        <v>62.6</v>
      </c>
      <c r="E3" s="0" t="n">
        <v>262.86</v>
      </c>
      <c r="F3" s="0" t="n">
        <f aca="false">E3-$B$3</f>
        <v>80</v>
      </c>
      <c r="G3" s="0" t="n">
        <f aca="false">F3/($B$5*10)</f>
        <v>8.01603206412826</v>
      </c>
      <c r="H3" s="0" t="n">
        <f aca="false">G3/1000</f>
        <v>0.00801603206412826</v>
      </c>
      <c r="I3" s="0" t="n">
        <f aca="false">$B$5*$B$6*D3</f>
        <v>61287.7788</v>
      </c>
      <c r="J3" s="2" t="n">
        <f aca="false">I3*10^-1</f>
        <v>6128.77788</v>
      </c>
      <c r="K3" s="3" t="n">
        <v>0.00801603206412826</v>
      </c>
      <c r="L3" s="2" t="n">
        <f aca="false">$B$5*$B$6*$B$24*0.1</f>
        <v>48.9519</v>
      </c>
      <c r="M3" s="3" t="n">
        <f aca="false">($B$2/($B$5*10)+F3*$B$1/($B$5*10^2))/1000</f>
        <v>0.000450901803607214</v>
      </c>
      <c r="N3" s="0" t="n">
        <f aca="false">G3/(PI()*$B$13^2)</f>
        <v>114.467408585057</v>
      </c>
      <c r="O3" s="3" t="n">
        <f aca="false">N3*(M3/K3+$B$27/$B$13)</f>
        <v>20.1556208785242</v>
      </c>
      <c r="P3" s="4" t="n">
        <f aca="false">(N3*$B$5*$B$14/$Z$24)*100</f>
        <v>3378.2754164422</v>
      </c>
      <c r="Q3" s="4" t="n">
        <f aca="false">P3*(O3/N3+2*$B$27/$B$14+$Z$25/$Z$24)</f>
        <v>2704.10003468118</v>
      </c>
      <c r="R3" s="5" t="n">
        <f aca="false">J3+$AB$18</f>
        <v>6040.62495881971</v>
      </c>
      <c r="T3" s="4" t="n">
        <f aca="false">$B$14*R3/($B$10*0.5*$B$5*N3^2)</f>
        <v>0.00459790751581659</v>
      </c>
      <c r="U3" s="4" t="n">
        <f aca="false">T3*(2*$B$27/$B$14+L3/R3+$B$26/$B$10+2*O3/N3)</f>
        <v>0.00221511403127151</v>
      </c>
      <c r="V3" s="4" t="n">
        <f aca="false">64/P3</f>
        <v>0.0189445773688283</v>
      </c>
      <c r="W3" s="1" t="n">
        <v>0.0419833609669209</v>
      </c>
      <c r="X3" s="0" t="n">
        <f aca="false">1/SQRT(W3)*10^(0.5*(0.8+1/SQRT(W3)))</f>
        <v>3378.27500008218</v>
      </c>
    </row>
    <row r="4" customFormat="false" ht="13.8" hidden="false" customHeight="false" outlineLevel="0" collapsed="false">
      <c r="C4" s="0" t="n">
        <f aca="false">C3+5</f>
        <v>40.4</v>
      </c>
      <c r="D4" s="0" t="n">
        <f aca="false">98-C4</f>
        <v>57.6</v>
      </c>
      <c r="E4" s="0" t="n">
        <v>261.28</v>
      </c>
      <c r="F4" s="0" t="n">
        <f aca="false">E4-$B$3</f>
        <v>78.42</v>
      </c>
      <c r="G4" s="0" t="n">
        <f aca="false">F4/($B$5*10)</f>
        <v>7.85771543086172</v>
      </c>
      <c r="H4" s="0" t="n">
        <f aca="false">G4/1000</f>
        <v>0.00785771543086172</v>
      </c>
      <c r="I4" s="0" t="n">
        <f aca="false">$B$5*$B$6*D4</f>
        <v>56392.5888</v>
      </c>
      <c r="J4" s="2" t="n">
        <f aca="false">I4*10^-1</f>
        <v>5639.25888</v>
      </c>
      <c r="K4" s="3" t="n">
        <v>0.00785771543086172</v>
      </c>
      <c r="L4" s="2" t="n">
        <f aca="false">$B$5*$B$6*$B$24*0.1</f>
        <v>48.9519</v>
      </c>
      <c r="M4" s="3" t="n">
        <f aca="false">($B$2/($B$5*10)+F4*$B$1/($B$5*10^2))/1000</f>
        <v>0.000442985971943888</v>
      </c>
      <c r="N4" s="0" t="n">
        <f aca="false">G4/(PI()*$B$13^2)</f>
        <v>112.206677265502</v>
      </c>
      <c r="O4" s="3" t="n">
        <f aca="false">N4*(M4/K4+$B$27/$B$13)</f>
        <v>19.7716769369205</v>
      </c>
      <c r="P4" s="4" t="n">
        <f aca="false">(N4*$B$5*$B$14/$Z$24)*100</f>
        <v>3311.55447696746</v>
      </c>
      <c r="Q4" s="4" t="n">
        <f aca="false">P4*(O4/N4+2*$B$27/$B$14+$Z$25/$Z$24)</f>
        <v>2651.11106486794</v>
      </c>
      <c r="R4" s="5" t="n">
        <f aca="false">J4+$AB$18</f>
        <v>5551.10595881972</v>
      </c>
      <c r="T4" s="4" t="n">
        <f aca="false">$B$14*R4/($B$10*0.5*$B$5*N4^2)</f>
        <v>0.00439728054073865</v>
      </c>
      <c r="U4" s="4" t="n">
        <f aca="false">T4*(2*$B$27/$B$14+L4/R4+$B$26/$B$10+2*O4/N4)</f>
        <v>0.00212270869447213</v>
      </c>
      <c r="V4" s="4" t="n">
        <f aca="false">64/P4</f>
        <v>0.0193262712255326</v>
      </c>
      <c r="W4" s="1" t="n">
        <v>0.0422375229293647</v>
      </c>
      <c r="X4" s="0" t="n">
        <f aca="false">1/SQRT(W4)*10^(0.5*(0.8+1/SQRT(W4)))</f>
        <v>3311.5500000257</v>
      </c>
    </row>
    <row r="5" customFormat="false" ht="13.8" hidden="false" customHeight="false" outlineLevel="0" collapsed="false">
      <c r="A5" s="0" t="s">
        <v>24</v>
      </c>
      <c r="B5" s="0" t="n">
        <v>0.998</v>
      </c>
      <c r="C5" s="0" t="n">
        <v>45</v>
      </c>
      <c r="D5" s="0" t="n">
        <f aca="false">98-C5</f>
        <v>53</v>
      </c>
      <c r="E5" s="0" t="n">
        <v>257.62</v>
      </c>
      <c r="F5" s="0" t="n">
        <f aca="false">E5-$B$3</f>
        <v>74.76</v>
      </c>
      <c r="G5" s="0" t="n">
        <f aca="false">F5/($B$5*10)</f>
        <v>7.49098196392785</v>
      </c>
      <c r="H5" s="0" t="n">
        <f aca="false">G5/1000</f>
        <v>0.00749098196392785</v>
      </c>
      <c r="I5" s="0" t="n">
        <f aca="false">$B$5*$B$6*D5</f>
        <v>51889.014</v>
      </c>
      <c r="J5" s="2" t="n">
        <f aca="false">I5*10^-1</f>
        <v>5188.9014</v>
      </c>
      <c r="K5" s="3" t="n">
        <v>0.00749098196392786</v>
      </c>
      <c r="L5" s="2" t="n">
        <f aca="false">$B$5*$B$6*$B$24*0.1</f>
        <v>48.9519</v>
      </c>
      <c r="M5" s="3" t="n">
        <f aca="false">($B$2/($B$5*10)+F5*$B$1/($B$5*10^2))/1000</f>
        <v>0.000424649298597194</v>
      </c>
      <c r="N5" s="0" t="n">
        <f aca="false">G5/(PI()*$B$13^2)</f>
        <v>106.969793322736</v>
      </c>
      <c r="O5" s="3" t="n">
        <f aca="false">N5*(M5/K5+$B$27/$B$13)</f>
        <v>18.8822878063703</v>
      </c>
      <c r="P5" s="4" t="n">
        <f aca="false">(N5*$B$5*$B$14/$Z$24)*100</f>
        <v>3156.99837666524</v>
      </c>
      <c r="Q5" s="4" t="n">
        <f aca="false">P5*(O5/N5+2*$B$27/$B$14+$Z$25/$Z$24)</f>
        <v>2528.36446390817</v>
      </c>
      <c r="R5" s="5" t="n">
        <f aca="false">J5+$AB$18</f>
        <v>5100.74847881971</v>
      </c>
      <c r="T5" s="4" t="n">
        <f aca="false">$B$14*R5/($B$10*0.5*$B$5*N5^2)</f>
        <v>0.00444583822938578</v>
      </c>
      <c r="U5" s="4" t="n">
        <f aca="false">T5*(2*$B$27/$B$14+L5/R5+$B$26/$B$10+2*O5/N5)</f>
        <v>0.00215238605775213</v>
      </c>
      <c r="V5" s="4" t="n">
        <f aca="false">64/P5</f>
        <v>0.0202724209404262</v>
      </c>
      <c r="W5" s="1" t="n">
        <v>0.0428554446821724</v>
      </c>
      <c r="X5" s="0" t="n">
        <f aca="false">1/SQRT(W5)*10^(0.5*(0.8+1/SQRT(W5)))</f>
        <v>3156.99800045883</v>
      </c>
    </row>
    <row r="6" customFormat="false" ht="13.8" hidden="false" customHeight="false" outlineLevel="0" collapsed="false">
      <c r="A6" s="0" t="s">
        <v>25</v>
      </c>
      <c r="B6" s="0" t="n">
        <v>981</v>
      </c>
      <c r="C6" s="0" t="n">
        <f aca="false">C5+5</f>
        <v>50</v>
      </c>
      <c r="D6" s="0" t="n">
        <f aca="false">98-C6</f>
        <v>48</v>
      </c>
      <c r="E6" s="0" t="n">
        <v>257.03</v>
      </c>
      <c r="F6" s="0" t="n">
        <f aca="false">E6-$B$3</f>
        <v>74.17</v>
      </c>
      <c r="G6" s="0" t="n">
        <f aca="false">F6/($B$5*10)</f>
        <v>7.43186372745491</v>
      </c>
      <c r="H6" s="0" t="n">
        <f aca="false">G6/1000</f>
        <v>0.00743186372745491</v>
      </c>
      <c r="I6" s="0" t="n">
        <f aca="false">$B$5*$B$6*D6</f>
        <v>46993.824</v>
      </c>
      <c r="J6" s="2" t="n">
        <f aca="false">I6*10^-1</f>
        <v>4699.3824</v>
      </c>
      <c r="K6" s="3" t="n">
        <v>0.00743186372745491</v>
      </c>
      <c r="L6" s="2" t="n">
        <f aca="false">$B$5*$B$6*$B$24*0.1</f>
        <v>48.9519</v>
      </c>
      <c r="M6" s="3" t="n">
        <f aca="false">($B$2/($B$5*10)+F6*$B$1/($B$5*10^2))/1000</f>
        <v>0.000421693386773547</v>
      </c>
      <c r="N6" s="0" t="n">
        <f aca="false">G6/(PI()*$B$13^2)</f>
        <v>106.125596184421</v>
      </c>
      <c r="O6" s="3" t="n">
        <f aca="false">N6*(M6/K6+$B$27/$B$13)</f>
        <v>18.7389163345057</v>
      </c>
      <c r="P6" s="4" t="n">
        <f aca="false">(N6*$B$5*$B$14/$Z$24)*100</f>
        <v>3132.08359546897</v>
      </c>
      <c r="Q6" s="4" t="n">
        <f aca="false">P6*(O6/N6+2*$B$27/$B$14+$Z$25/$Z$24)</f>
        <v>2508.57744353487</v>
      </c>
      <c r="R6" s="5" t="n">
        <f aca="false">J6+$AB$18</f>
        <v>4611.22947881971</v>
      </c>
      <c r="T6" s="4" t="n">
        <f aca="false">$B$14*R6/($B$10*0.5*$B$5*N6^2)</f>
        <v>0.00408336789784903</v>
      </c>
      <c r="U6" s="4" t="n">
        <f aca="false">T6*(2*$B$27/$B$14+L6/R6+$B$26/$B$10+2*O6/N6)</f>
        <v>0.00198149608404377</v>
      </c>
      <c r="V6" s="4" t="n">
        <f aca="false">64/P6</f>
        <v>0.020433681940222</v>
      </c>
      <c r="W6" s="1" t="n">
        <v>0.0429591202225825</v>
      </c>
      <c r="X6" s="0" t="n">
        <f aca="false">1/SQRT(W6)*10^(0.5*(0.8+1/SQRT(W6)))</f>
        <v>3132.0840000018</v>
      </c>
    </row>
    <row r="7" customFormat="false" ht="13.8" hidden="false" customHeight="false" outlineLevel="0" collapsed="false">
      <c r="C7" s="0" t="n">
        <v>55.2</v>
      </c>
      <c r="D7" s="0" t="n">
        <f aca="false">98-C7</f>
        <v>42.8</v>
      </c>
      <c r="E7" s="0" t="n">
        <v>251.52</v>
      </c>
      <c r="F7" s="0" t="n">
        <f aca="false">E7-$B$3</f>
        <v>68.66</v>
      </c>
      <c r="G7" s="0" t="n">
        <f aca="false">F7/($B$5*10)</f>
        <v>6.87975951903808</v>
      </c>
      <c r="H7" s="0" t="n">
        <f aca="false">G7/1000</f>
        <v>0.00687975951903808</v>
      </c>
      <c r="I7" s="0" t="n">
        <f aca="false">$B$5*$B$6*D7</f>
        <v>41902.8264</v>
      </c>
      <c r="J7" s="2" t="n">
        <f aca="false">I7*10^-1</f>
        <v>4190.28264</v>
      </c>
      <c r="K7" s="3" t="n">
        <v>0.00687975951903808</v>
      </c>
      <c r="L7" s="2" t="n">
        <f aca="false">$B$5*$B$6*$B$24*0.1</f>
        <v>48.9519</v>
      </c>
      <c r="M7" s="3" t="n">
        <f aca="false">($B$2/($B$5*10)+F7*$B$1/($B$5*10^2))/1000</f>
        <v>0.000394088176352705</v>
      </c>
      <c r="N7" s="0" t="n">
        <f aca="false">G7/(PI()*$B$13^2)</f>
        <v>98.2416534181253</v>
      </c>
      <c r="O7" s="3" t="n">
        <f aca="false">N7*(M7/K7+$B$27/$B$13)</f>
        <v>17.3999725887867</v>
      </c>
      <c r="P7" s="4" t="n">
        <f aca="false">(N7*$B$5*$B$14/$Z$24)*100</f>
        <v>2899.40487616152</v>
      </c>
      <c r="Q7" s="4" t="n">
        <f aca="false">P7*(O7/N7+2*$B$27/$B$14+$Z$25/$Z$24)</f>
        <v>2323.78679564188</v>
      </c>
      <c r="R7" s="5" t="n">
        <f aca="false">J7+$AB$18</f>
        <v>4102.12971881971</v>
      </c>
      <c r="T7" s="4" t="n">
        <f aca="false">$B$14*R7/($B$10*0.5*$B$5*N7^2)</f>
        <v>0.00423896786391414</v>
      </c>
      <c r="U7" s="4" t="n">
        <f aca="false">T7*(2*$B$27/$B$14+L7/R7+$B$26/$B$10+2*O7/N7)</f>
        <v>0.00206717382714571</v>
      </c>
      <c r="V7" s="4" t="n">
        <f aca="false">64/P7</f>
        <v>0.0220734953321623</v>
      </c>
      <c r="W7" s="1" t="n">
        <v>0.0439881722507937</v>
      </c>
      <c r="X7" s="0" t="n">
        <f aca="false">1/SQRT(W7)*10^(0.5*(0.8+1/SQRT(W7)))</f>
        <v>2899.40549409432</v>
      </c>
    </row>
    <row r="8" customFormat="false" ht="13.8" hidden="false" customHeight="false" outlineLevel="0" collapsed="false">
      <c r="A8" s="0" t="s">
        <v>26</v>
      </c>
      <c r="B8" s="0" t="n">
        <v>45.6433333333333</v>
      </c>
      <c r="C8" s="0" t="n">
        <f aca="false">C7+5</f>
        <v>60.2</v>
      </c>
      <c r="D8" s="0" t="n">
        <f aca="false">98-C8</f>
        <v>37.8</v>
      </c>
      <c r="E8" s="0" t="n">
        <v>250.47</v>
      </c>
      <c r="F8" s="0" t="n">
        <f aca="false">E8-$B$3</f>
        <v>67.61</v>
      </c>
      <c r="G8" s="0" t="n">
        <f aca="false">F8/($B$5*10)</f>
        <v>6.77454909819639</v>
      </c>
      <c r="H8" s="0" t="n">
        <f aca="false">G8/1000</f>
        <v>0.00677454909819639</v>
      </c>
      <c r="I8" s="0" t="n">
        <f aca="false">$B$5*$B$6*D8</f>
        <v>37007.6364</v>
      </c>
      <c r="J8" s="2" t="n">
        <f aca="false">I8*10^-1</f>
        <v>3700.76364</v>
      </c>
      <c r="K8" s="3" t="n">
        <v>0.00677454909819639</v>
      </c>
      <c r="L8" s="2" t="n">
        <f aca="false">$B$5*$B$6*$B$24*0.1</f>
        <v>48.9519</v>
      </c>
      <c r="M8" s="3" t="n">
        <f aca="false">($B$2/($B$5*10)+F8*$B$1/($B$5*10^2))/1000</f>
        <v>0.000388827655310621</v>
      </c>
      <c r="N8" s="0" t="n">
        <f aca="false">G8/(PI()*$B$13^2)</f>
        <v>96.7392686804464</v>
      </c>
      <c r="O8" s="3" t="n">
        <f aca="false">N8*(M8/K8+$B$27/$B$13)</f>
        <v>17.1448199693666</v>
      </c>
      <c r="P8" s="4" t="n">
        <f aca="false">(N8*$B$5*$B$14/$Z$24)*100</f>
        <v>2855.06501132071</v>
      </c>
      <c r="Q8" s="4" t="n">
        <f aca="false">P8*(O8/N8+2*$B$27/$B$14+$Z$25/$Z$24)</f>
        <v>2288.57260684194</v>
      </c>
      <c r="R8" s="5" t="n">
        <f aca="false">J8+$AB$18</f>
        <v>3612.61071881971</v>
      </c>
      <c r="T8" s="4" t="n">
        <f aca="false">$B$14*R8/($B$10*0.5*$B$5*N8^2)</f>
        <v>0.00384997249630997</v>
      </c>
      <c r="U8" s="4" t="n">
        <f aca="false">T8*(2*$B$27/$B$14+L8/R8+$B$26/$B$10+2*O8/N8)</f>
        <v>0.00188457267216692</v>
      </c>
      <c r="V8" s="4" t="n">
        <f aca="false">64/P8</f>
        <v>0.0224163021669319</v>
      </c>
      <c r="W8" s="1" t="n">
        <v>0.0441978105011058</v>
      </c>
      <c r="X8" s="0" t="n">
        <f aca="false">1/SQRT(W8)*10^(0.5*(0.8+1/SQRT(W8)))</f>
        <v>2855.06499999976</v>
      </c>
    </row>
    <row r="9" customFormat="false" ht="13.8" hidden="false" customHeight="false" outlineLevel="0" collapsed="false">
      <c r="A9" s="0" t="s">
        <v>27</v>
      </c>
      <c r="B9" s="0" t="n">
        <v>41.45</v>
      </c>
      <c r="C9" s="0" t="n">
        <f aca="false">C8+5</f>
        <v>65.2</v>
      </c>
      <c r="D9" s="0" t="n">
        <f aca="false">98-C9</f>
        <v>32.8</v>
      </c>
      <c r="E9" s="0" t="n">
        <v>248.3</v>
      </c>
      <c r="F9" s="0" t="n">
        <f aca="false">E9-$B$3</f>
        <v>65.44</v>
      </c>
      <c r="G9" s="0" t="n">
        <f aca="false">F9/($B$5*10)</f>
        <v>6.55711422845691</v>
      </c>
      <c r="H9" s="0" t="n">
        <f aca="false">G9/1000</f>
        <v>0.00655711422845691</v>
      </c>
      <c r="I9" s="0" t="n">
        <f aca="false">$B$5*$B$6*D9</f>
        <v>32112.4464</v>
      </c>
      <c r="J9" s="2" t="n">
        <f aca="false">I9*10^-1</f>
        <v>3211.24464</v>
      </c>
      <c r="K9" s="3" t="n">
        <v>0.00655711422845691</v>
      </c>
      <c r="L9" s="2" t="n">
        <f aca="false">$B$5*$B$6*$B$24*0.1</f>
        <v>48.9519</v>
      </c>
      <c r="M9" s="3" t="n">
        <f aca="false">($B$2/($B$5*10)+F9*$B$1/($B$5*10^2))/1000</f>
        <v>0.000377955911823647</v>
      </c>
      <c r="N9" s="0" t="n">
        <f aca="false">G9/(PI()*$B$13^2)</f>
        <v>93.6343402225767</v>
      </c>
      <c r="O9" s="3" t="n">
        <f aca="false">N9*(M9/K9+$B$27/$B$13)</f>
        <v>16.6175045558983</v>
      </c>
      <c r="P9" s="4" t="n">
        <f aca="false">(N9*$B$5*$B$14/$Z$24)*100</f>
        <v>2763.42929064972</v>
      </c>
      <c r="Q9" s="4" t="n">
        <f aca="false">P9*(O9/N9+2*$B$27/$B$14+$Z$25/$Z$24)</f>
        <v>2215.79661665541</v>
      </c>
      <c r="R9" s="5" t="n">
        <f aca="false">J9+$AB$18</f>
        <v>3123.09171881971</v>
      </c>
      <c r="T9" s="4" t="n">
        <f aca="false">$B$14*R9/($B$10*0.5*$B$5*N9^2)</f>
        <v>0.00355268326397974</v>
      </c>
      <c r="U9" s="4" t="n">
        <f aca="false">T9*(2*$B$27/$B$14+L9/R9+$B$26/$B$10+2*O9/N9)</f>
        <v>0.00174833671878216</v>
      </c>
      <c r="V9" s="4" t="n">
        <f aca="false">64/P9</f>
        <v>0.0231596300352425</v>
      </c>
      <c r="W9" s="1" t="n">
        <v>0.0446462879297957</v>
      </c>
      <c r="X9" s="0" t="n">
        <f aca="false">1/SQRT(W9)*10^(0.5*(0.8+1/SQRT(W9)))</f>
        <v>2763.42900027315</v>
      </c>
    </row>
    <row r="10" customFormat="false" ht="13.8" hidden="false" customHeight="false" outlineLevel="0" collapsed="false">
      <c r="A10" s="0" t="s">
        <v>28</v>
      </c>
      <c r="B10" s="0" t="n">
        <v>60</v>
      </c>
      <c r="C10" s="0" t="n">
        <f aca="false">C9+5</f>
        <v>70.2</v>
      </c>
      <c r="D10" s="0" t="n">
        <f aca="false">98-C10</f>
        <v>27.8</v>
      </c>
      <c r="E10" s="0" t="n">
        <v>243.77</v>
      </c>
      <c r="F10" s="0" t="n">
        <f aca="false">E10-$B$3</f>
        <v>60.91</v>
      </c>
      <c r="G10" s="0" t="n">
        <f aca="false">F10/($B$5*10)</f>
        <v>6.10320641282565</v>
      </c>
      <c r="H10" s="0" t="n">
        <f aca="false">G10/1000</f>
        <v>0.00610320641282565</v>
      </c>
      <c r="I10" s="0" t="n">
        <f aca="false">$B$5*$B$6*D10</f>
        <v>27217.2564</v>
      </c>
      <c r="J10" s="2" t="n">
        <f aca="false">I10*10^-1</f>
        <v>2721.72564</v>
      </c>
      <c r="K10" s="3" t="n">
        <v>0.00610320641282565</v>
      </c>
      <c r="L10" s="2" t="n">
        <f aca="false">$B$5*$B$6*$B$24*0.1</f>
        <v>48.9519</v>
      </c>
      <c r="M10" s="3" t="n">
        <f aca="false">($B$2/($B$5*10)+F10*$B$1/($B$5*10^2))/1000</f>
        <v>0.000355260521042084</v>
      </c>
      <c r="N10" s="0" t="n">
        <f aca="false">G10/(PI()*$B$13^2)</f>
        <v>87.1526232114479</v>
      </c>
      <c r="O10" s="3" t="n">
        <f aca="false">N10*(M10/K10+$B$27/$B$13)</f>
        <v>15.5167032549714</v>
      </c>
      <c r="P10" s="4" t="n">
        <f aca="false">(N10*$B$5*$B$14/$Z$24)*100</f>
        <v>2572.13444519368</v>
      </c>
      <c r="Q10" s="4" t="n">
        <f aca="false">P10*(O10/N10+2*$B$27/$B$14+$Z$25/$Z$24)</f>
        <v>2063.87254497569</v>
      </c>
      <c r="R10" s="5" t="n">
        <f aca="false">J10+$AB$18</f>
        <v>2633.57271881971</v>
      </c>
      <c r="T10" s="4" t="n">
        <f aca="false">$B$14*R10/($B$10*0.5*$B$5*N10^2)</f>
        <v>0.00345801162056919</v>
      </c>
      <c r="U10" s="4" t="n">
        <f aca="false">T10*(2*$B$27/$B$14+L10/R10+$B$26/$B$10+2*O10/N10)</f>
        <v>0.00171575195021802</v>
      </c>
      <c r="V10" s="4" t="n">
        <f aca="false">64/P10</f>
        <v>0.0248820586029595</v>
      </c>
      <c r="W10" s="1" t="n">
        <v>0.0456555257213752</v>
      </c>
      <c r="X10" s="0" t="n">
        <f aca="false">1/SQRT(W10)*10^(0.5*(0.8+1/SQRT(W10)))</f>
        <v>2572.13400324459</v>
      </c>
    </row>
    <row r="11" customFormat="false" ht="13.8" hidden="false" customHeight="false" outlineLevel="0" collapsed="false">
      <c r="A11" s="0" t="s">
        <v>29</v>
      </c>
      <c r="B11" s="0" t="n">
        <f aca="false">B8-B9</f>
        <v>4.1933333333333</v>
      </c>
      <c r="C11" s="0" t="n">
        <v>75</v>
      </c>
      <c r="D11" s="0" t="n">
        <f aca="false">98-C11</f>
        <v>23</v>
      </c>
      <c r="E11" s="0" t="n">
        <v>235.59</v>
      </c>
      <c r="F11" s="0" t="n">
        <f aca="false">E11-$B$3</f>
        <v>52.73</v>
      </c>
      <c r="G11" s="0" t="n">
        <f aca="false">F11/($B$5*10)</f>
        <v>5.28356713426854</v>
      </c>
      <c r="H11" s="0" t="n">
        <f aca="false">G11/1000</f>
        <v>0.00528356713426854</v>
      </c>
      <c r="I11" s="0" t="n">
        <f aca="false">$B$5*$B$6*D11</f>
        <v>22517.874</v>
      </c>
      <c r="J11" s="2" t="n">
        <f aca="false">I11*10^-1</f>
        <v>2251.7874</v>
      </c>
      <c r="K11" s="3" t="n">
        <v>0.00528356713426854</v>
      </c>
      <c r="L11" s="2" t="n">
        <f aca="false">$B$5*$B$6*$B$24*0.1</f>
        <v>48.9519</v>
      </c>
      <c r="M11" s="3" t="n">
        <f aca="false">($B$2/($B$5*10)+F11*$B$1/($B$5*10^2))/1000</f>
        <v>0.000314278557114228</v>
      </c>
      <c r="N11" s="0" t="n">
        <f aca="false">G11/(PI()*$B$13^2)</f>
        <v>75.4483306836258</v>
      </c>
      <c r="O11" s="3" t="n">
        <f aca="false">N11*(M11/K11+$B$27/$B$13)</f>
        <v>13.5289428484412</v>
      </c>
      <c r="P11" s="4" t="n">
        <f aca="false">(N11*$B$5*$B$14/$Z$24)*100</f>
        <v>2226.70578386246</v>
      </c>
      <c r="Q11" s="4" t="n">
        <f aca="false">P11*(O11/N11+2*$B$27/$B$14+$Z$25/$Z$24)</f>
        <v>1789.53724556285</v>
      </c>
      <c r="R11" s="5" t="n">
        <f aca="false">J11+$AB$18</f>
        <v>2163.63447881971</v>
      </c>
      <c r="T11" s="4" t="n">
        <f aca="false">$B$14*R11/($B$10*0.5*$B$5*N11^2)</f>
        <v>0.0037907634414468</v>
      </c>
      <c r="U11" s="4" t="n">
        <f aca="false">T11*(2*$B$27/$B$14+L11/R11+$B$26/$B$10+2*O11/N11)</f>
        <v>0.00190581117596111</v>
      </c>
      <c r="V11" s="4" t="n">
        <f aca="false">64/P11</f>
        <v>0.0287420100418408</v>
      </c>
      <c r="W11" s="1" t="n">
        <v>0.0477848940301582</v>
      </c>
      <c r="X11" s="0" t="n">
        <f aca="false">1/SQRT(W11)*10^(0.5*(0.8+1/SQRT(W11)))</f>
        <v>2226.70613845481</v>
      </c>
    </row>
    <row r="12" customFormat="false" ht="13.8" hidden="false" customHeight="false" outlineLevel="0" collapsed="false">
      <c r="A12" s="0" t="s">
        <v>30</v>
      </c>
      <c r="B12" s="0" t="n">
        <f aca="false">B11/B5</f>
        <v>4.20173680694719</v>
      </c>
      <c r="C12" s="0" t="n">
        <f aca="false">C11+5</f>
        <v>80</v>
      </c>
      <c r="D12" s="0" t="n">
        <f aca="false">98-C12</f>
        <v>18</v>
      </c>
      <c r="E12" s="0" t="n">
        <v>225.24</v>
      </c>
      <c r="F12" s="0" t="n">
        <f aca="false">E12-$B$3</f>
        <v>42.38</v>
      </c>
      <c r="G12" s="0" t="n">
        <f aca="false">F12/($B$5*10)</f>
        <v>4.24649298597194</v>
      </c>
      <c r="H12" s="0" t="n">
        <f aca="false">G12/1000</f>
        <v>0.00424649298597194</v>
      </c>
      <c r="I12" s="0" t="n">
        <f aca="false">$B$5*$B$6*D12</f>
        <v>17622.684</v>
      </c>
      <c r="J12" s="2" t="n">
        <f aca="false">I12*10^-1</f>
        <v>1762.2684</v>
      </c>
      <c r="K12" s="3" t="n">
        <v>0.00424649298597194</v>
      </c>
      <c r="L12" s="2" t="n">
        <f aca="false">$B$5*$B$6*$B$24*0.1</f>
        <v>48.9519</v>
      </c>
      <c r="M12" s="3" t="n">
        <f aca="false">($B$2/($B$5*10)+F12*$B$1/($B$5*10^2))/1000</f>
        <v>0.000262424849699399</v>
      </c>
      <c r="N12" s="0" t="n">
        <f aca="false">G12/(PI()*$B$13^2)</f>
        <v>60.639109697934</v>
      </c>
      <c r="O12" s="3" t="n">
        <f aca="false">N12*(M12/K12+$B$27/$B$13)</f>
        <v>11.0138670284427</v>
      </c>
      <c r="P12" s="4" t="n">
        <f aca="false">(N12*$B$5*$B$14/$Z$24)*100</f>
        <v>1789.64140186026</v>
      </c>
      <c r="Q12" s="4" t="n">
        <f aca="false">P12*(O12/N12+2*$B$27/$B$14+$Z$25/$Z$24)</f>
        <v>1442.42595596349</v>
      </c>
      <c r="R12" s="5" t="n">
        <f aca="false">J12+$AB$18</f>
        <v>1674.11547881971</v>
      </c>
      <c r="T12" s="4" t="n">
        <f aca="false">$B$14*R12/($B$10*0.5*$B$5*N12^2)</f>
        <v>0.00454068986275158</v>
      </c>
      <c r="U12" s="4" t="n">
        <f aca="false">T12*(2*$B$27/$B$14+L12/R12+$B$26/$B$10+2*O12/N12)</f>
        <v>0.00233390727467027</v>
      </c>
      <c r="V12" s="4" t="n">
        <f aca="false">64/P12</f>
        <v>0.0357613541648482</v>
      </c>
      <c r="W12" s="1" t="n">
        <v>0.051289489478197</v>
      </c>
      <c r="X12" s="0" t="n">
        <f aca="false">1/SQRT(W12)*10^(0.5*(0.8+1/SQRT(W12)))</f>
        <v>1789.64100001771</v>
      </c>
    </row>
    <row r="13" customFormat="false" ht="13.8" hidden="false" customHeight="false" outlineLevel="0" collapsed="false">
      <c r="A13" s="0" t="s">
        <v>31</v>
      </c>
      <c r="B13" s="4" t="n">
        <f aca="false">SQRT(B12/(PI()*B10))</f>
        <v>0.149301393429175</v>
      </c>
      <c r="C13" s="0" t="n">
        <f aca="false">C12+2</f>
        <v>82</v>
      </c>
      <c r="D13" s="0" t="n">
        <f aca="false">98-C13</f>
        <v>16</v>
      </c>
      <c r="E13" s="0" t="n">
        <v>222.14</v>
      </c>
      <c r="F13" s="0" t="n">
        <f aca="false">E13-$B$3</f>
        <v>39.28</v>
      </c>
      <c r="G13" s="0" t="n">
        <f aca="false">F13/($B$5*10)</f>
        <v>3.93587174348697</v>
      </c>
      <c r="H13" s="0" t="n">
        <f aca="false">G13/1000</f>
        <v>0.00393587174348697</v>
      </c>
      <c r="I13" s="0" t="n">
        <f aca="false">$B$5*$B$6*D13</f>
        <v>15664.608</v>
      </c>
      <c r="J13" s="2" t="n">
        <f aca="false">I13*10^-1</f>
        <v>1566.4608</v>
      </c>
      <c r="K13" s="3" t="n">
        <v>0.00393587174348697</v>
      </c>
      <c r="L13" s="2" t="n">
        <f aca="false">$B$5*$B$6*$B$25*0.1</f>
        <v>9.79038</v>
      </c>
      <c r="M13" s="3" t="n">
        <f aca="false">($B$2/($B$5*10)+F13*$B$1/($B$5*10^2))/1000</f>
        <v>0.00024689378757515</v>
      </c>
      <c r="N13" s="0" t="n">
        <f aca="false">G13/(PI()*$B$13^2)</f>
        <v>56.203497615263</v>
      </c>
      <c r="O13" s="3" t="n">
        <f aca="false">N13*(M13/K13+$B$27/$B$13)</f>
        <v>10.2605592949166</v>
      </c>
      <c r="P13" s="4" t="n">
        <f aca="false">(N13*$B$5*$B$14/$Z$24)*100</f>
        <v>1658.73322947312</v>
      </c>
      <c r="Q13" s="4" t="n">
        <f aca="false">P13*(O13/N13+2*$B$27/$B$14+$Z$25/$Z$24)</f>
        <v>1338.46025569701</v>
      </c>
      <c r="R13" s="5" t="n">
        <f aca="false">J13+$AB$18</f>
        <v>1478.30787881971</v>
      </c>
      <c r="T13" s="4" t="n">
        <f aca="false">$B$14*R13/($B$10*0.5*$B$5*N13^2)</f>
        <v>0.00466745635926482</v>
      </c>
      <c r="U13" s="4" t="n">
        <f aca="false">T13*(2*$B$27/$B$14+L13/R13+$B$26/$B$10+2*O13/N13)</f>
        <v>0.00230218942637996</v>
      </c>
      <c r="V13" s="4" t="n">
        <f aca="false">64/P13</f>
        <v>0.0385836606289783</v>
      </c>
      <c r="W13" s="1" t="n">
        <v>0.0525933307905405</v>
      </c>
      <c r="X13" s="0" t="n">
        <f aca="false">1/SQRT(W13)*10^(0.5*(0.8+1/SQRT(W13)))</f>
        <v>1658.73300014633</v>
      </c>
    </row>
    <row r="14" customFormat="false" ht="13.8" hidden="false" customHeight="false" outlineLevel="0" collapsed="false">
      <c r="A14" s="0" t="s">
        <v>32</v>
      </c>
      <c r="B14" s="4" t="n">
        <f aca="false">B13*2</f>
        <v>0.298602786858351</v>
      </c>
      <c r="C14" s="0" t="n">
        <f aca="false">C13+2</f>
        <v>84</v>
      </c>
      <c r="D14" s="0" t="n">
        <f aca="false">98-C14</f>
        <v>14</v>
      </c>
      <c r="E14" s="0" t="n">
        <v>217.59</v>
      </c>
      <c r="F14" s="0" t="n">
        <f aca="false">E14-$B$3</f>
        <v>34.73</v>
      </c>
      <c r="G14" s="0" t="n">
        <f aca="false">F14/($B$5*10)</f>
        <v>3.47995991983968</v>
      </c>
      <c r="H14" s="0" t="n">
        <f aca="false">G14/1000</f>
        <v>0.00347995991983968</v>
      </c>
      <c r="I14" s="0" t="n">
        <f aca="false">$B$5*$B$6*D14</f>
        <v>13706.532</v>
      </c>
      <c r="J14" s="2" t="n">
        <f aca="false">I14*10^-1</f>
        <v>1370.6532</v>
      </c>
      <c r="K14" s="3" t="n">
        <v>0.00347995991983968</v>
      </c>
      <c r="L14" s="2" t="n">
        <f aca="false">$B$5*$B$6*$B$25*0.1</f>
        <v>9.79038</v>
      </c>
      <c r="M14" s="3" t="n">
        <f aca="false">($B$2/($B$5*10)+F14*$B$1/($B$5*10^2))/1000</f>
        <v>0.000224098196392785</v>
      </c>
      <c r="N14" s="0" t="n">
        <f aca="false">G14/(PI()*$B$13^2)</f>
        <v>49.6931637519879</v>
      </c>
      <c r="O14" s="3" t="n">
        <f aca="false">N14*(M14/K14+$B$27/$B$13)</f>
        <v>9.15489794409598</v>
      </c>
      <c r="P14" s="4" t="n">
        <f aca="false">(N14*$B$5*$B$14/$Z$24)*100</f>
        <v>1466.59381516297</v>
      </c>
      <c r="Q14" s="4" t="n">
        <f aca="false">P14*(O14/N14+2*$B$27/$B$14+$Z$25/$Z$24)</f>
        <v>1185.86543756396</v>
      </c>
      <c r="R14" s="5" t="n">
        <f aca="false">J14+$AB$18</f>
        <v>1282.50027881971</v>
      </c>
      <c r="T14" s="4" t="n">
        <f aca="false">$B$14*R14/($B$10*0.5*$B$5*N14^2)</f>
        <v>0.00517971940994894</v>
      </c>
      <c r="U14" s="4" t="n">
        <f aca="false">T14*(2*$B$27/$B$14+L14/R14+$B$26/$B$10+2*O14/N14)</f>
        <v>0.00257737280175126</v>
      </c>
      <c r="V14" s="4" t="n">
        <f aca="false">64/P14</f>
        <v>0.0436385312267857</v>
      </c>
      <c r="W14" s="1" t="n">
        <v>0.0548082718920246</v>
      </c>
      <c r="X14" s="0" t="n">
        <f aca="false">1/SQRT(W14)*10^(0.5*(0.8+1/SQRT(W14)))</f>
        <v>1466.59400272688</v>
      </c>
    </row>
    <row r="15" customFormat="false" ht="13.8" hidden="false" customHeight="false" outlineLevel="0" collapsed="false">
      <c r="C15" s="0" t="n">
        <f aca="false">C14+2</f>
        <v>86</v>
      </c>
      <c r="D15" s="0" t="n">
        <f aca="false">98-C15</f>
        <v>12</v>
      </c>
      <c r="E15" s="0" t="n">
        <v>214.03</v>
      </c>
      <c r="F15" s="0" t="n">
        <f aca="false">E15-$B$3</f>
        <v>31.17</v>
      </c>
      <c r="G15" s="0" t="n">
        <f aca="false">F15/($B$5*10)</f>
        <v>3.12324649298597</v>
      </c>
      <c r="H15" s="0" t="n">
        <f aca="false">G15/1000</f>
        <v>0.00312324649298597</v>
      </c>
      <c r="I15" s="0" t="n">
        <f aca="false">$B$5*$B$6*D15</f>
        <v>11748.456</v>
      </c>
      <c r="J15" s="2" t="n">
        <f aca="false">I15*10^-1</f>
        <v>1174.8456</v>
      </c>
      <c r="K15" s="3" t="n">
        <v>0.00312324649298597</v>
      </c>
      <c r="L15" s="2" t="n">
        <f aca="false">$B$5*$B$6*$B$25*0.1</f>
        <v>9.79038</v>
      </c>
      <c r="M15" s="3" t="n">
        <f aca="false">($B$2/($B$5*10)+F15*$B$1/($B$5*10^2))/1000</f>
        <v>0.0002062625250501</v>
      </c>
      <c r="N15" s="0" t="n">
        <f aca="false">G15/(PI()*$B$13^2)</f>
        <v>44.5993640699529</v>
      </c>
      <c r="O15" s="3" t="n">
        <f aca="false">N15*(M15/K15+$B$27/$B$13)</f>
        <v>8.28980906301438</v>
      </c>
      <c r="P15" s="4" t="n">
        <f aca="false">(N15*$B$5*$B$14/$Z$24)*100</f>
        <v>1316.26055913129</v>
      </c>
      <c r="Q15" s="4" t="n">
        <f aca="false">P15*(O15/N15+2*$B$27/$B$14+$Z$25/$Z$24)</f>
        <v>1066.47256887085</v>
      </c>
      <c r="R15" s="5" t="n">
        <f aca="false">J15+$AB$18</f>
        <v>1086.69267881971</v>
      </c>
      <c r="T15" s="4" t="n">
        <f aca="false">$B$14*R15/($B$10*0.5*$B$5*N15^2)</f>
        <v>0.00544868209126714</v>
      </c>
      <c r="U15" s="4" t="n">
        <f aca="false">T15*(2*$B$27/$B$14+L15/R15+$B$26/$B$10+2*O15/N15)</f>
        <v>0.00273661890932642</v>
      </c>
      <c r="V15" s="4" t="n">
        <f aca="false">64/P15</f>
        <v>0.0486225918994632</v>
      </c>
      <c r="W15" s="1" t="n">
        <v>0.0568645267764</v>
      </c>
      <c r="X15" s="0" t="n">
        <f aca="false">1/SQRT(W15)*10^(0.5*(0.8+1/SQRT(W15)))</f>
        <v>1316.26102369933</v>
      </c>
    </row>
    <row r="16" customFormat="false" ht="13.8" hidden="false" customHeight="false" outlineLevel="0" collapsed="false">
      <c r="C16" s="0" t="n">
        <f aca="false">C15+2</f>
        <v>88</v>
      </c>
      <c r="D16" s="0" t="n">
        <f aca="false">98-C16</f>
        <v>10</v>
      </c>
      <c r="E16" s="0" t="n">
        <v>209.26</v>
      </c>
      <c r="F16" s="0" t="n">
        <f aca="false">E16-$B$3</f>
        <v>26.4</v>
      </c>
      <c r="G16" s="0" t="n">
        <f aca="false">F16/($B$5*10)</f>
        <v>2.64529058116232</v>
      </c>
      <c r="H16" s="0" t="n">
        <f aca="false">G16/1000</f>
        <v>0.00264529058116232</v>
      </c>
      <c r="I16" s="0" t="n">
        <f aca="false">$B$5*$B$6*D16</f>
        <v>9790.38</v>
      </c>
      <c r="J16" s="2" t="n">
        <f aca="false">I16*10^-1</f>
        <v>979.038</v>
      </c>
      <c r="K16" s="3" t="n">
        <v>0.00264529058116232</v>
      </c>
      <c r="L16" s="2" t="n">
        <f aca="false">$B$5*$B$6*$B$25*0.1</f>
        <v>9.79038</v>
      </c>
      <c r="M16" s="3" t="n">
        <f aca="false">($B$2/($B$5*10)+F16*$B$1/($B$5*10^2))/1000</f>
        <v>0.000182364729458918</v>
      </c>
      <c r="N16" s="0" t="n">
        <f aca="false">G16/(PI()*$B$13^2)</f>
        <v>37.7742448330688</v>
      </c>
      <c r="O16" s="3" t="n">
        <f aca="false">N16*(M16/K16+$B$27/$B$13)</f>
        <v>7.1306871633629</v>
      </c>
      <c r="P16" s="4" t="n">
        <f aca="false">(N16*$B$5*$B$14/$Z$24)*100</f>
        <v>1114.83088742593</v>
      </c>
      <c r="Q16" s="4" t="n">
        <f aca="false">P16*(O16/N16+2*$B$27/$B$14+$Z$25/$Z$24)</f>
        <v>906.49953975114</v>
      </c>
      <c r="R16" s="5" t="n">
        <f aca="false">J16+$AB$18</f>
        <v>890.885078819714</v>
      </c>
      <c r="T16" s="4" t="n">
        <f aca="false">$B$14*R16/($B$10*0.5*$B$5*N16^2)</f>
        <v>0.00622690391104198</v>
      </c>
      <c r="U16" s="4" t="n">
        <f aca="false">T16*(2*$B$27/$B$14+L16/R16+$B$26/$B$10+2*O16/N16)</f>
        <v>0.00317590894316307</v>
      </c>
      <c r="V16" s="4" t="n">
        <f aca="false">64/P16</f>
        <v>0.0574078102085707</v>
      </c>
      <c r="W16" s="1" t="n">
        <v>0.0602409512879601</v>
      </c>
      <c r="X16" s="0" t="n">
        <f aca="false">1/SQRT(W16)*10^(0.5*(0.8+1/SQRT(W16)))</f>
        <v>1114.83136956604</v>
      </c>
    </row>
    <row r="17" customFormat="false" ht="13.8" hidden="false" customHeight="false" outlineLevel="0" collapsed="false">
      <c r="A17" s="0" t="s">
        <v>26</v>
      </c>
      <c r="B17" s="0" t="n">
        <v>45.67</v>
      </c>
      <c r="C17" s="6" t="n">
        <f aca="false">C16+2</f>
        <v>90</v>
      </c>
      <c r="D17" s="0" t="n">
        <f aca="false">98-C17</f>
        <v>8</v>
      </c>
      <c r="E17" s="0" t="n">
        <v>204.77</v>
      </c>
      <c r="F17" s="0" t="n">
        <f aca="false">E17-$B$3</f>
        <v>21.91</v>
      </c>
      <c r="G17" s="0" t="n">
        <f aca="false">F17/($B$5*10)</f>
        <v>2.19539078156313</v>
      </c>
      <c r="H17" s="0" t="n">
        <f aca="false">G17/1000</f>
        <v>0.00219539078156313</v>
      </c>
      <c r="I17" s="0" t="n">
        <f aca="false">$B$5*$B$6*D17</f>
        <v>7832.304</v>
      </c>
      <c r="J17" s="2" t="n">
        <f aca="false">I17*10^-1</f>
        <v>783.2304</v>
      </c>
      <c r="K17" s="3" t="n">
        <v>0.00219539078156313</v>
      </c>
      <c r="L17" s="2" t="n">
        <f aca="false">$B$5*$B$6*$B$25*0.1</f>
        <v>9.79038</v>
      </c>
      <c r="M17" s="3" t="n">
        <f aca="false">($B$2/($B$5*10)+F17*$B$1/($B$5*10^2))/1000</f>
        <v>0.000159869739478958</v>
      </c>
      <c r="N17" s="0" t="n">
        <f aca="false">G17/(PI()*$B$13^2)</f>
        <v>31.3497615262325</v>
      </c>
      <c r="O17" s="3" t="n">
        <f aca="false">N17*(M17/K17+$B$27/$B$13)</f>
        <v>6.03960596222346</v>
      </c>
      <c r="P17" s="4" t="n">
        <f aca="false">(N17*$B$5*$B$14/$Z$24)*100</f>
        <v>925.225179678107</v>
      </c>
      <c r="Q17" s="4" t="n">
        <f aca="false">P17*(O17/N17+2*$B$27/$B$14+$Z$25/$Z$24)</f>
        <v>755.916960978083</v>
      </c>
      <c r="R17" s="5" t="n">
        <f aca="false">J17+$AB$18</f>
        <v>695.077478819714</v>
      </c>
      <c r="S17" s="3" t="n">
        <v>0.00219539078156313</v>
      </c>
      <c r="T17" s="4" t="n">
        <f aca="false">$B$14*R17/($B$10*0.5*$B$5*N17^2)</f>
        <v>0.00705353449751706</v>
      </c>
      <c r="U17" s="4" t="n">
        <f aca="false">T17*(2*$B$27/$B$14+L17/R17+$B$26/$B$10+2*O17/N17)</f>
        <v>0.00367410475267535</v>
      </c>
      <c r="V17" s="4" t="n">
        <f aca="false">64/P17</f>
        <v>0.0691723500459273</v>
      </c>
      <c r="W17" s="1" t="n">
        <v>0.0643778147722565</v>
      </c>
      <c r="X17" s="0" t="n">
        <f aca="false">1/SQRT(W17)*10^(0.5*(0.8+1/SQRT(W17)))</f>
        <v>925.225000014864</v>
      </c>
      <c r="Y17" s="0" t="s">
        <v>33</v>
      </c>
      <c r="Z17" s="0" t="s">
        <v>34</v>
      </c>
      <c r="AB17" s="0" t="s">
        <v>35</v>
      </c>
      <c r="AD17" s="0" t="s">
        <v>36</v>
      </c>
    </row>
    <row r="18" customFormat="false" ht="13.8" hidden="false" customHeight="false" outlineLevel="0" collapsed="false">
      <c r="B18" s="0" t="n">
        <v>45.6</v>
      </c>
      <c r="C18" s="0" t="n">
        <f aca="false">C17+1</f>
        <v>91</v>
      </c>
      <c r="D18" s="0" t="n">
        <f aca="false">98-C18</f>
        <v>7</v>
      </c>
      <c r="E18" s="0" t="n">
        <v>202.5</v>
      </c>
      <c r="F18" s="0" t="n">
        <f aca="false">E18-$B$3</f>
        <v>19.64</v>
      </c>
      <c r="G18" s="0" t="n">
        <f aca="false">F18/($B$5*10)</f>
        <v>1.96793587174349</v>
      </c>
      <c r="H18" s="0" t="n">
        <f aca="false">G18/1000</f>
        <v>0.00196793587174349</v>
      </c>
      <c r="I18" s="0" t="n">
        <f aca="false">$B$5*$B$6*D18</f>
        <v>6853.266</v>
      </c>
      <c r="J18" s="2" t="n">
        <f aca="false">I18*10^-1</f>
        <v>685.3266</v>
      </c>
      <c r="K18" s="3" t="n">
        <v>0.00196793587174349</v>
      </c>
      <c r="L18" s="2" t="n">
        <f aca="false">$B$5*$B$6*$B$25*0.1</f>
        <v>9.79038</v>
      </c>
      <c r="M18" s="3" t="n">
        <f aca="false">($B$2/($B$5*10)+F18*$B$1/($B$5*10^2))/1000</f>
        <v>0.000148496993987976</v>
      </c>
      <c r="N18" s="0" t="n">
        <f aca="false">G18/(PI()*$B$13^2)</f>
        <v>28.1017488076315</v>
      </c>
      <c r="O18" s="3" t="n">
        <f aca="false">N18*(M18/K18+$B$27/$B$13)</f>
        <v>5.48799029928659</v>
      </c>
      <c r="P18" s="4" t="n">
        <f aca="false">(N18*$B$5*$B$14/$Z$24)*100</f>
        <v>829.36661473656</v>
      </c>
      <c r="Q18" s="4" t="n">
        <f aca="false">P18*(O18/N18+2*$B$27/$B$14+$Z$25/$Z$24)</f>
        <v>679.787238524889</v>
      </c>
      <c r="R18" s="5" t="n">
        <f aca="false">J18+$AB$18</f>
        <v>597.173678819714</v>
      </c>
      <c r="S18" s="3" t="n">
        <v>0.00196793587174349</v>
      </c>
      <c r="T18" s="4" t="n">
        <f aca="false">$B$14*R18/($B$10*0.5*$B$5*N18^2)</f>
        <v>0.00754181757325955</v>
      </c>
      <c r="U18" s="4" t="n">
        <f aca="false">T18*(2*$B$27/$B$14+L18/R18+$B$26/$B$10+2*O18/N18)</f>
        <v>0.00398564636360385</v>
      </c>
      <c r="V18" s="4" t="n">
        <f aca="false">64/P18</f>
        <v>0.0771673212579566</v>
      </c>
      <c r="W18" s="1" t="n">
        <v>0.0669934516056227</v>
      </c>
      <c r="X18" s="0" t="n">
        <f aca="false">1/SQRT(W18)*10^(0.5*(0.8+1/SQRT(W18)))</f>
        <v>829.367000180179</v>
      </c>
      <c r="Y18" s="0" t="n">
        <f aca="false" t="array" ref="Y18:Z21">LINEST(K17:K25,J17:J25,1,1)</f>
        <v>3.22071935565901E-006</v>
      </c>
      <c r="Z18" s="5" t="n">
        <v>-0.000283915819503229</v>
      </c>
      <c r="AB18" s="5" t="n">
        <f aca="false">Z18/Y18</f>
        <v>-88.1529211802861</v>
      </c>
      <c r="AC18" s="5"/>
      <c r="AD18" s="0" t="n">
        <f aca="false" t="array" ref="AD18:AE21">LINEST(S17:S25,R17:R25,1,1)</f>
        <v>3.220719355659E-006</v>
      </c>
      <c r="AE18" s="0" t="n">
        <v>1.73472347597681E-018</v>
      </c>
    </row>
    <row r="19" customFormat="false" ht="13.8" hidden="false" customHeight="false" outlineLevel="0" collapsed="false">
      <c r="B19" s="0" t="n">
        <v>45.66</v>
      </c>
      <c r="C19" s="0" t="n">
        <f aca="false">C18+1</f>
        <v>92</v>
      </c>
      <c r="D19" s="0" t="n">
        <f aca="false">98-C19</f>
        <v>6</v>
      </c>
      <c r="E19" s="0" t="n">
        <v>199.51</v>
      </c>
      <c r="F19" s="0" t="n">
        <f aca="false">E19-$B$3</f>
        <v>16.65</v>
      </c>
      <c r="G19" s="0" t="n">
        <f aca="false">F19/($B$5*10)</f>
        <v>1.66833667334669</v>
      </c>
      <c r="H19" s="0" t="n">
        <f aca="false">G19/1000</f>
        <v>0.00166833667334669</v>
      </c>
      <c r="I19" s="0" t="n">
        <f aca="false">$B$5*$B$6*D19</f>
        <v>5874.228</v>
      </c>
      <c r="J19" s="2" t="n">
        <f aca="false">I19*10^-1</f>
        <v>587.4228</v>
      </c>
      <c r="K19" s="3" t="n">
        <v>0.00166833667334669</v>
      </c>
      <c r="L19" s="2" t="n">
        <f aca="false">$B$5*$B$6*$B$25*0.1</f>
        <v>9.79038</v>
      </c>
      <c r="M19" s="3" t="n">
        <f aca="false">($B$2/($B$5*10)+F19*$B$1/($B$5*10^2))/1000</f>
        <v>0.000133517034068136</v>
      </c>
      <c r="N19" s="0" t="n">
        <f aca="false">G19/(PI()*$B$13^2)</f>
        <v>23.823529411765</v>
      </c>
      <c r="O19" s="3" t="n">
        <f aca="false">N19*(M19/K19+$B$27/$B$13)</f>
        <v>4.76141284017591</v>
      </c>
      <c r="P19" s="4" t="n">
        <f aca="false">(N19*$B$5*$B$14/$Z$24)*100</f>
        <v>703.103571047032</v>
      </c>
      <c r="Q19" s="4" t="n">
        <f aca="false">P19*(O19/N19+2*$B$27/$B$14+$Z$25/$Z$24)</f>
        <v>579.510643751739</v>
      </c>
      <c r="R19" s="5" t="n">
        <f aca="false">J19+$AB$18</f>
        <v>499.269878819714</v>
      </c>
      <c r="S19" s="3" t="n">
        <v>0.00166833667334669</v>
      </c>
      <c r="T19" s="4" t="n">
        <f aca="false">$B$14*R19/($B$10*0.5*$B$5*N19^2)</f>
        <v>0.00877334530132018</v>
      </c>
      <c r="U19" s="4" t="n">
        <f aca="false">T19*(2*$B$27/$B$14+L19/R19+$B$26/$B$10+2*O19/N19)</f>
        <v>0.00474490019841791</v>
      </c>
      <c r="V19" s="4" t="n">
        <f aca="false">64/P19</f>
        <v>0.0910249963667429</v>
      </c>
      <c r="W19" s="1" t="n">
        <v>0.071235157091981</v>
      </c>
      <c r="X19" s="0" t="n">
        <f aca="false">1/SQRT(W19)*10^(0.5*(0.8+1/SQRT(W19)))</f>
        <v>703.104004492095</v>
      </c>
      <c r="Y19" s="0" t="n">
        <v>7.57863519278143E-008</v>
      </c>
      <c r="Z19" s="7" t="n">
        <v>3.63249006879964E-005</v>
      </c>
      <c r="AD19" s="0" t="n">
        <v>7.57863519278143E-008</v>
      </c>
      <c r="AE19" s="0" t="n">
        <v>3.04074224658027E-005</v>
      </c>
    </row>
    <row r="20" customFormat="false" ht="13.8" hidden="false" customHeight="false" outlineLevel="0" collapsed="false">
      <c r="B20" s="0" t="n">
        <f aca="false">AVERAGE(B17:B19)</f>
        <v>45.6433333333333</v>
      </c>
      <c r="C20" s="0" t="n">
        <v>93.3</v>
      </c>
      <c r="D20" s="0" t="n">
        <f aca="false">98-C20</f>
        <v>4.7</v>
      </c>
      <c r="E20" s="0" t="n">
        <v>194.69</v>
      </c>
      <c r="F20" s="0" t="n">
        <f aca="false">E20-$B$3</f>
        <v>11.83</v>
      </c>
      <c r="G20" s="0" t="n">
        <f aca="false">F20/($B$5*10)</f>
        <v>1.18537074148296</v>
      </c>
      <c r="H20" s="0" t="n">
        <f aca="false">G20/1000</f>
        <v>0.00118537074148296</v>
      </c>
      <c r="I20" s="0" t="n">
        <f aca="false">$B$5*$B$6*D20</f>
        <v>4601.4786</v>
      </c>
      <c r="J20" s="2" t="n">
        <f aca="false">I20*10^-1</f>
        <v>460.14786</v>
      </c>
      <c r="K20" s="3" t="n">
        <v>0.00118537074148297</v>
      </c>
      <c r="L20" s="2" t="n">
        <f aca="false">$B$5*$B$6*$B$25*0.1</f>
        <v>9.79038</v>
      </c>
      <c r="M20" s="3" t="n">
        <f aca="false">($B$2/($B$5*10)+F20*$B$1/($B$5*10^2))/1000</f>
        <v>0.00010936873747495</v>
      </c>
      <c r="N20" s="0" t="n">
        <f aca="false">G20/(PI()*$B$13^2)</f>
        <v>16.9268680445153</v>
      </c>
      <c r="O20" s="3" t="n">
        <f aca="false">N20*(M20/K20+$B$27/$B$13)</f>
        <v>3.59014081579014</v>
      </c>
      <c r="P20" s="4" t="n">
        <f aca="false">(N20*$B$5*$B$14/$Z$24)*100</f>
        <v>499.56247720639</v>
      </c>
      <c r="Q20" s="4" t="n">
        <f aca="false">P20*(O20/N20+2*$B$27/$B$14+$Z$25/$Z$24)</f>
        <v>417.860748498702</v>
      </c>
      <c r="R20" s="5" t="n">
        <f aca="false">J20+$AB$18</f>
        <v>371.994938819714</v>
      </c>
      <c r="S20" s="3" t="n">
        <v>0.00118537074148297</v>
      </c>
      <c r="T20" s="4" t="n">
        <f aca="false">$B$14*R20/($B$10*0.5*$B$5*N20^2)</f>
        <v>0.0129486912178713</v>
      </c>
      <c r="U20" s="4" t="n">
        <f aca="false">T20*(2*$B$27/$B$14+L20/R20+$B$26/$B$10+2*O20/N20)</f>
        <v>0.00740679814786492</v>
      </c>
      <c r="V20" s="4" t="n">
        <f aca="false">64/P20</f>
        <v>0.128112103931215</v>
      </c>
      <c r="W20" s="1" t="n">
        <v>0.0812956370337665</v>
      </c>
      <c r="X20" s="0" t="n">
        <f aca="false">1/SQRT(W20)*10^(0.5*(0.8+1/SQRT(W20)))</f>
        <v>499.562689507671</v>
      </c>
      <c r="Y20" s="0" t="n">
        <v>0.99613904941679</v>
      </c>
      <c r="Z20" s="0" t="n">
        <v>4.62294063413937E-005</v>
      </c>
      <c r="AD20" s="0" t="n">
        <v>0.99613904941679</v>
      </c>
      <c r="AE20" s="0" t="n">
        <v>4.62294063413937E-005</v>
      </c>
    </row>
    <row r="21" customFormat="false" ht="13.8" hidden="false" customHeight="false" outlineLevel="0" collapsed="false">
      <c r="C21" s="0" t="n">
        <v>93.9</v>
      </c>
      <c r="D21" s="0" t="n">
        <f aca="false">98-C21</f>
        <v>4.09999999999999</v>
      </c>
      <c r="E21" s="0" t="n">
        <v>192.73</v>
      </c>
      <c r="F21" s="0" t="n">
        <f aca="false">E21-$B$3</f>
        <v>9.86999999999998</v>
      </c>
      <c r="G21" s="0" t="n">
        <f aca="false">F21/($B$5*10)</f>
        <v>0.988977955911821</v>
      </c>
      <c r="H21" s="0" t="n">
        <f aca="false">G21/1000</f>
        <v>0.000988977955911821</v>
      </c>
      <c r="I21" s="0" t="n">
        <f aca="false">$B$5*$B$6*D21</f>
        <v>4014.0558</v>
      </c>
      <c r="J21" s="2" t="n">
        <f aca="false">I21*10^-1</f>
        <v>401.40558</v>
      </c>
      <c r="K21" s="3" t="n">
        <v>0.000988977955911822</v>
      </c>
      <c r="L21" s="2" t="n">
        <f aca="false">$B$5*$B$6*$B$25*0.1</f>
        <v>9.79038</v>
      </c>
      <c r="M21" s="3" t="n">
        <f aca="false">($B$2/($B$5*10)+F21*$B$1/($B$5*10^2))/1000</f>
        <v>9.95490981963927E-005</v>
      </c>
      <c r="N21" s="0" t="n">
        <f aca="false">G21/(PI()*$B$13^2)</f>
        <v>14.1224165341814</v>
      </c>
      <c r="O21" s="3" t="n">
        <f aca="false">N21*(M21/K21+$B$27/$B$13)</f>
        <v>3.11385592620589</v>
      </c>
      <c r="P21" s="4" t="n">
        <f aca="false">(N21*$B$5*$B$14/$Z$24)*100</f>
        <v>416.794729503555</v>
      </c>
      <c r="Q21" s="4" t="n">
        <f aca="false">P21*(O21/N21+2*$B$27/$B$14+$Z$25/$Z$24)</f>
        <v>352.127596072156</v>
      </c>
      <c r="R21" s="5" t="n">
        <f aca="false">J21+$AB$18</f>
        <v>313.252658819713</v>
      </c>
      <c r="S21" s="3" t="n">
        <v>0.000988977955911822</v>
      </c>
      <c r="T21" s="4" t="n">
        <f aca="false">$B$14*R21/($B$10*0.5*$B$5*N21^2)</f>
        <v>0.0156645813772975</v>
      </c>
      <c r="U21" s="4" t="n">
        <f aca="false">T21*(2*$B$27/$B$14+L21/R21+$B$26/$B$10+2*O21/N21)</f>
        <v>0.00930057827475797</v>
      </c>
      <c r="V21" s="4" t="n">
        <f aca="false">64/P21</f>
        <v>0.153552805421101</v>
      </c>
      <c r="W21" s="1" t="n">
        <v>0.0874491156217042</v>
      </c>
      <c r="X21" s="0" t="n">
        <f aca="false">1/SQRT(W21)*10^(0.5*(0.8+1/SQRT(W21)))</f>
        <v>416.795000048486</v>
      </c>
      <c r="Y21" s="0" t="n">
        <v>1806.02501783894</v>
      </c>
      <c r="Z21" s="0" t="n">
        <v>7</v>
      </c>
      <c r="AD21" s="0" t="n">
        <v>1806.02501783893</v>
      </c>
      <c r="AE21" s="0" t="n">
        <v>7</v>
      </c>
    </row>
    <row r="22" customFormat="false" ht="13.8" hidden="false" customHeight="false" outlineLevel="0" collapsed="false">
      <c r="C22" s="0" t="n">
        <v>94.6</v>
      </c>
      <c r="D22" s="0" t="n">
        <f aca="false">98-C22</f>
        <v>3.40000000000001</v>
      </c>
      <c r="E22" s="0" t="n">
        <v>190.44</v>
      </c>
      <c r="F22" s="0" t="n">
        <f aca="false">E22-$B$3</f>
        <v>7.57999999999998</v>
      </c>
      <c r="G22" s="0" t="n">
        <f aca="false">F22/($B$5*10)</f>
        <v>0.759519038076151</v>
      </c>
      <c r="H22" s="0" t="n">
        <f aca="false">G22/1000</f>
        <v>0.000759519038076151</v>
      </c>
      <c r="I22" s="0" t="n">
        <f aca="false">$B$5*$B$6*D22</f>
        <v>3328.72920000001</v>
      </c>
      <c r="J22" s="2" t="n">
        <f aca="false">I22*10^-1</f>
        <v>332.872920000001</v>
      </c>
      <c r="K22" s="5" t="n">
        <v>0.00075951903807615</v>
      </c>
      <c r="L22" s="2" t="n">
        <f aca="false">$B$5*$B$6*$B$25*0.1</f>
        <v>9.79038</v>
      </c>
      <c r="M22" s="5" t="n">
        <f aca="false">($B$2/($B$5*10)+F22*$B$1/($B$5*10^2))/1000</f>
        <v>8.80761523046091E-005</v>
      </c>
      <c r="N22" s="0" t="n">
        <f aca="false">G22/(PI()*$B$13^2)</f>
        <v>10.8457869634341</v>
      </c>
      <c r="O22" s="3" t="n">
        <f aca="false">N22*(M22/K22+$B$27/$B$13)</f>
        <v>2.55738021337531</v>
      </c>
      <c r="P22" s="4" t="n">
        <f aca="false">(N22*$B$5*$B$14/$Z$24)*100</f>
        <v>320.091595707898</v>
      </c>
      <c r="Q22" s="4" t="n">
        <f aca="false">P22*(O22/N22+2*$B$27/$B$14+$Z$25/$Z$24)</f>
        <v>275.327127165631</v>
      </c>
      <c r="R22" s="5" t="n">
        <f aca="false">J22+$AB$18</f>
        <v>244.719998819714</v>
      </c>
      <c r="S22" s="5" t="n">
        <v>0.00075951903807615</v>
      </c>
      <c r="T22" s="4" t="n">
        <f aca="false">$B$14*R22/($B$10*0.5*$B$5*N22^2)</f>
        <v>0.0207486279503459</v>
      </c>
      <c r="U22" s="4" t="n">
        <f aca="false">T22*(2*$B$27/$B$14+L22/R22+$B$26/$B$10+2*O22/N22)</f>
        <v>0.013135841721572</v>
      </c>
      <c r="V22" s="4" t="n">
        <f aca="false">64/P22</f>
        <v>0.199942769064152</v>
      </c>
      <c r="W22" s="1" t="n">
        <v>0.0976442641677004</v>
      </c>
      <c r="X22" s="0" t="n">
        <f aca="false">1/SQRT(W22)*10^(0.5*(0.8+1/SQRT(W22)))</f>
        <v>320.092006223959</v>
      </c>
    </row>
    <row r="23" customFormat="false" ht="13.8" hidden="false" customHeight="false" outlineLevel="0" collapsed="false">
      <c r="C23" s="0" t="n">
        <v>95</v>
      </c>
      <c r="D23" s="0" t="n">
        <f aca="false">98-C23</f>
        <v>3</v>
      </c>
      <c r="E23" s="0" t="n">
        <v>188.95</v>
      </c>
      <c r="F23" s="0" t="n">
        <f aca="false">E23-$B$3</f>
        <v>6.08999999999998</v>
      </c>
      <c r="G23" s="0" t="n">
        <f aca="false">F23/($B$5*10)</f>
        <v>0.610220440881761</v>
      </c>
      <c r="H23" s="0" t="n">
        <f aca="false">G23/1000</f>
        <v>0.000610220440881761</v>
      </c>
      <c r="I23" s="0" t="n">
        <f aca="false">$B$5*$B$6*D23</f>
        <v>2937.114</v>
      </c>
      <c r="J23" s="2" t="n">
        <f aca="false">I23*10^-1</f>
        <v>293.7114</v>
      </c>
      <c r="K23" s="5" t="n">
        <v>0.00061022044088176</v>
      </c>
      <c r="L23" s="2" t="n">
        <f aca="false">$B$5*$B$6*$B$25*0.1</f>
        <v>9.79038</v>
      </c>
      <c r="M23" s="5" t="n">
        <f aca="false">($B$2/($B$5*10)+F23*$B$1/($B$5*10^2))/1000</f>
        <v>8.06112224448896E-005</v>
      </c>
      <c r="N23" s="0" t="n">
        <f aca="false">G23/(PI()*$B$13^2)</f>
        <v>8.71383147853744</v>
      </c>
      <c r="O23" s="3" t="n">
        <f aca="false">N23*(M23/K23+$B$27/$B$13)</f>
        <v>2.1953064962934</v>
      </c>
      <c r="P23" s="4" t="n">
        <f aca="false">(N23*$B$5*$B$14/$Z$24)*100</f>
        <v>257.171216076661</v>
      </c>
      <c r="Q23" s="4" t="n">
        <f aca="false">P23*(O23/N23+2*$B$27/$B$14+$Z$25/$Z$24)</f>
        <v>225.356516392389</v>
      </c>
      <c r="R23" s="5" t="n">
        <f aca="false">J23+$AB$18</f>
        <v>205.558478819714</v>
      </c>
      <c r="S23" s="5" t="n">
        <v>0.00061022044088176</v>
      </c>
      <c r="T23" s="4" t="n">
        <f aca="false">$B$14*R23/($B$10*0.5*$B$5*N23^2)</f>
        <v>0.0269997126776997</v>
      </c>
      <c r="U23" s="4" t="n">
        <f aca="false">T23*(2*$B$27/$B$14+L23/R23+$B$26/$B$10+2*O23/N23)</f>
        <v>0.0181706367502312</v>
      </c>
      <c r="V23" s="4" t="n">
        <f aca="false">64/P23</f>
        <v>0.248861443268682</v>
      </c>
      <c r="W23" s="1" t="n">
        <v>0.107396834679144</v>
      </c>
      <c r="X23" s="0" t="n">
        <f aca="false">1/SQRT(W23)*10^(0.5*(0.8+1/SQRT(W23)))</f>
        <v>257.171144021578</v>
      </c>
      <c r="AA23" s="0" t="s">
        <v>37</v>
      </c>
      <c r="AB23" s="0" t="s">
        <v>38</v>
      </c>
    </row>
    <row r="24" customFormat="false" ht="13.8" hidden="false" customHeight="false" outlineLevel="0" collapsed="false">
      <c r="A24" s="0" t="s">
        <v>39</v>
      </c>
      <c r="B24" s="0" t="n">
        <v>0.5</v>
      </c>
      <c r="C24" s="0" t="n">
        <v>95.7</v>
      </c>
      <c r="D24" s="0" t="n">
        <f aca="false">98-C24</f>
        <v>2.3</v>
      </c>
      <c r="E24" s="0" t="n">
        <v>187.2</v>
      </c>
      <c r="F24" s="0" t="n">
        <f aca="false">E24-$B$3</f>
        <v>4.33999999999998</v>
      </c>
      <c r="G24" s="0" t="n">
        <f aca="false">F24/($B$5*10)</f>
        <v>0.434869739478955</v>
      </c>
      <c r="H24" s="0" t="n">
        <f aca="false">G24/1000</f>
        <v>0.000434869739478955</v>
      </c>
      <c r="I24" s="0" t="n">
        <f aca="false">$B$5*$B$6*D24</f>
        <v>2251.7874</v>
      </c>
      <c r="J24" s="2" t="n">
        <f aca="false">I24*10^-1</f>
        <v>225.17874</v>
      </c>
      <c r="K24" s="5" t="n">
        <v>0.000434869739478955</v>
      </c>
      <c r="L24" s="2" t="n">
        <f aca="false">$B$5*$B$6*$B$25*0.1</f>
        <v>9.79038</v>
      </c>
      <c r="M24" s="5" t="n">
        <f aca="false">($B$2/($B$5*10)+F24*$B$1/($B$5*10^2))/1000</f>
        <v>7.18436873747494E-005</v>
      </c>
      <c r="N24" s="0" t="n">
        <f aca="false">G24/(PI()*$B$13^2)</f>
        <v>6.20985691573932</v>
      </c>
      <c r="O24" s="3" t="n">
        <f aca="false">N24*(M24/K24+$B$27/$B$13)</f>
        <v>1.77005213059317</v>
      </c>
      <c r="P24" s="4" t="n">
        <f aca="false">(N24*$B$5*$B$14/$Z$24)*100</f>
        <v>183.271441341988</v>
      </c>
      <c r="Q24" s="4" t="n">
        <f aca="false">P24*(O24/N24+2*$B$27/$B$14+$Z$25/$Z$24)</f>
        <v>166.666201725829</v>
      </c>
      <c r="R24" s="5" t="n">
        <f aca="false">J24+$AB$18</f>
        <v>137.025818819714</v>
      </c>
      <c r="S24" s="5" t="n">
        <v>0.000434869739478955</v>
      </c>
      <c r="T24" s="4" t="n">
        <f aca="false">$B$14*R24/($B$10*0.5*$B$5*N24^2)</f>
        <v>0.0354389853869263</v>
      </c>
      <c r="U24" s="4" t="n">
        <f aca="false">T24*(2*$B$27/$B$14+L24/R24+$B$26/$B$10+2*O24/N24)</f>
        <v>0.0270408603981653</v>
      </c>
      <c r="V24" s="4" t="n">
        <f aca="false">64/P24</f>
        <v>0.349208799425409</v>
      </c>
      <c r="W24" s="1" t="n">
        <v>0.125361118965915</v>
      </c>
      <c r="X24" s="0" t="n">
        <f aca="false">1/SQRT(W24)*10^(0.5*(0.8+1/SQRT(W24)))</f>
        <v>183.271000430156</v>
      </c>
      <c r="Y24" s="0" t="s">
        <v>40</v>
      </c>
      <c r="Z24" s="0" t="n">
        <f aca="false">PI()*B13^4/(8*Y18*B10)</f>
        <v>1.00974380204502</v>
      </c>
      <c r="AA24" s="0" t="n">
        <v>0.9775</v>
      </c>
    </row>
    <row r="25" customFormat="false" ht="13.8" hidden="false" customHeight="false" outlineLevel="0" collapsed="false">
      <c r="A25" s="0" t="s">
        <v>41</v>
      </c>
      <c r="B25" s="0" t="n">
        <v>0.1</v>
      </c>
      <c r="C25" s="0" t="n">
        <v>96.6</v>
      </c>
      <c r="D25" s="0" t="n">
        <f aca="false">98-C25</f>
        <v>1.40000000000001</v>
      </c>
      <c r="E25" s="0" t="n">
        <v>185.01</v>
      </c>
      <c r="F25" s="0" t="n">
        <f aca="false">E25-$B$3</f>
        <v>2.14999999999998</v>
      </c>
      <c r="G25" s="0" t="n">
        <f aca="false">F25/($B$5*10)</f>
        <v>0.215430861723445</v>
      </c>
      <c r="H25" s="0" t="n">
        <f aca="false">G25/1000</f>
        <v>0.000215430861723445</v>
      </c>
      <c r="I25" s="0" t="n">
        <f aca="false">$B$5*$B$6*D25</f>
        <v>1370.65320000001</v>
      </c>
      <c r="J25" s="2" t="n">
        <f aca="false">I25*10^-1</f>
        <v>137.065320000001</v>
      </c>
      <c r="K25" s="5" t="n">
        <v>0.000215430861723445</v>
      </c>
      <c r="L25" s="2" t="n">
        <f aca="false">$B$5*$B$6*$B$25*0.1</f>
        <v>9.79038</v>
      </c>
      <c r="M25" s="5" t="n">
        <f aca="false">($B$2/($B$5*10)+F25*$B$1/($B$5*10^2))/1000</f>
        <v>6.08717434869738E-005</v>
      </c>
      <c r="N25" s="0" t="n">
        <f aca="false">G25/(PI()*$B$13^2)</f>
        <v>3.07631160572338</v>
      </c>
      <c r="O25" s="3" t="n">
        <f aca="false">N25*(M25/K25+$B$27/$B$13)</f>
        <v>1.23787666723117</v>
      </c>
      <c r="P25" s="4" t="n">
        <f aca="false">(N25*$B$5*$B$14/$Z$24)*100</f>
        <v>90.7911518168832</v>
      </c>
      <c r="Q25" s="4" t="n">
        <f aca="false">P25*(O25/N25+2*$B$27/$B$14+$Z$25/$Z$24)</f>
        <v>93.2194650859641</v>
      </c>
      <c r="R25" s="5" t="n">
        <f aca="false">J25+$AB$18</f>
        <v>48.9123988197145</v>
      </c>
      <c r="S25" s="5" t="n">
        <v>0.000215430861723445</v>
      </c>
      <c r="T25" s="4" t="n">
        <f aca="false">$B$14*R25/($B$10*0.5*$B$5*N25^2)</f>
        <v>0.0515466416320084</v>
      </c>
      <c r="U25" s="4" t="n">
        <f aca="false">T25*(2*$B$27/$B$14+L25/R25+$B$26/$B$10+2*O25/N25)</f>
        <v>0.0580641832435434</v>
      </c>
      <c r="V25" s="4" t="n">
        <f aca="false">64/P25</f>
        <v>0.704914506747108</v>
      </c>
      <c r="W25" s="1" t="n">
        <v>0.178409721411799</v>
      </c>
      <c r="X25" s="0" t="n">
        <f aca="false">1/SQRT(W25)*10^(0.5*(0.8+1/SQRT(W25)))</f>
        <v>90.7910000453851</v>
      </c>
      <c r="Y25" s="0" t="s">
        <v>42</v>
      </c>
      <c r="Z25" s="4" t="n">
        <f aca="false">Z24*(4*B27/B13+Y19/Y18+B26/B10)</f>
        <v>0.509440505014748</v>
      </c>
    </row>
    <row r="26" customFormat="false" ht="14.5" hidden="false" customHeight="false" outlineLevel="0" collapsed="false">
      <c r="A26" s="0" t="s">
        <v>43</v>
      </c>
      <c r="B26" s="0" t="n">
        <v>0.1</v>
      </c>
    </row>
    <row r="27" customFormat="false" ht="14.5" hidden="false" customHeight="false" outlineLevel="0" collapsed="false">
      <c r="A27" s="0" t="s">
        <v>44</v>
      </c>
      <c r="B27" s="4" t="n">
        <f aca="false">1/(2*PI()*B10*B13)*(B28+B12*B26/B10)</f>
        <v>0.0178910462828241</v>
      </c>
    </row>
    <row r="28" customFormat="false" ht="14.5" hidden="false" customHeight="false" outlineLevel="0" collapsed="false">
      <c r="A28" s="0" t="s">
        <v>45</v>
      </c>
      <c r="B28" s="0" t="n">
        <f aca="false">2*B2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2024-03-07T10:47:00Z</dcterms:created>
  <dc:creator>inmac</dc:creator>
  <dc:description/>
  <dc:language>es-ES</dc:language>
  <cp:lastModifiedBy/>
  <dcterms:modified xsi:type="dcterms:W3CDTF">2024-04-25T19:50:48Z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F7BCF740476843A3B1A78D47152B5279_13</vt:lpwstr>
  </property>
  <property fmtid="{D5CDD505-2E9C-101B-9397-08002B2CF9AE}" pid="3" name="KSOProductBuildVer">
    <vt:lpwstr>3082-12.2.0.13489</vt:lpwstr>
  </property>
</Properties>
</file>