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Projects/Waterrockets/Bottle2GardenaAdapterWithFins/BSPthread/"/>
    </mc:Choice>
  </mc:AlternateContent>
  <xr:revisionPtr revIDLastSave="0" documentId="13_ncr:1_{F99D6C33-DC23-2B41-98BE-3E4B45D3B41A}" xr6:coauthVersionLast="43" xr6:coauthVersionMax="43" xr10:uidLastSave="{00000000-0000-0000-0000-000000000000}"/>
  <bookViews>
    <workbookView xWindow="12360" yWindow="460" windowWidth="26040" windowHeight="21140" xr2:uid="{46C58C85-D7E3-B144-AD74-40B7546B4D31}"/>
  </bookViews>
  <sheets>
    <sheet name="BSPP thread" sheetId="1" r:id="rId1"/>
    <sheet name="meta" sheetId="2" r:id="rId2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solver_adj" localSheetId="0" hidden="1">'BSPP thread'!$R$1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thread'!$R$1</definedName>
    <definedName name="solver_lhs2" localSheetId="0" hidden="1">'BSPP thread'!$R$1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thread'!$P$27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U19" i="1"/>
  <c r="T26" i="1"/>
  <c r="X26" i="1" s="1"/>
  <c r="Y26" i="1" s="1"/>
  <c r="T25" i="1"/>
  <c r="X25" i="1" s="1"/>
  <c r="Y25" i="1" s="1"/>
  <c r="T24" i="1"/>
  <c r="X24" i="1" s="1"/>
  <c r="Y24" i="1" s="1"/>
  <c r="T23" i="1"/>
  <c r="W23" i="1" s="1"/>
  <c r="T22" i="1"/>
  <c r="U22" i="1" s="1"/>
  <c r="T21" i="1"/>
  <c r="X21" i="1" s="1"/>
  <c r="Y21" i="1" s="1"/>
  <c r="T20" i="1"/>
  <c r="U20" i="1" s="1"/>
  <c r="T19" i="1"/>
  <c r="X19" i="1" s="1"/>
  <c r="Y19" i="1" s="1"/>
  <c r="T18" i="1"/>
  <c r="T17" i="1"/>
  <c r="U17" i="1" s="1"/>
  <c r="T16" i="1"/>
  <c r="U16" i="1" s="1"/>
  <c r="T15" i="1"/>
  <c r="X15" i="1" s="1"/>
  <c r="Y15" i="1" s="1"/>
  <c r="T14" i="1"/>
  <c r="U14" i="1" s="1"/>
  <c r="T13" i="1"/>
  <c r="X13" i="1" s="1"/>
  <c r="Y13" i="1" s="1"/>
  <c r="T12" i="1"/>
  <c r="U12" i="1" s="1"/>
  <c r="T11" i="1"/>
  <c r="X11" i="1" s="1"/>
  <c r="Y11" i="1" s="1"/>
  <c r="T10" i="1"/>
  <c r="U10" i="1" s="1"/>
  <c r="T9" i="1"/>
  <c r="X9" i="1" s="1"/>
  <c r="Y9" i="1" s="1"/>
  <c r="T8" i="1"/>
  <c r="X8" i="1" s="1"/>
  <c r="Y8" i="1" s="1"/>
  <c r="T7" i="1"/>
  <c r="T6" i="1"/>
  <c r="T5" i="1"/>
  <c r="U5" i="1" s="1"/>
  <c r="T4" i="1"/>
  <c r="U4" i="1" s="1"/>
  <c r="T3" i="1"/>
  <c r="X3" i="1" s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U8" i="1" s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U6" i="1"/>
  <c r="U7" i="1"/>
  <c r="X7" i="1"/>
  <c r="Y7" i="1" s="1"/>
  <c r="O8" i="1"/>
  <c r="P8" i="1" s="1"/>
  <c r="U9" i="1"/>
  <c r="U21" i="1"/>
  <c r="W8" i="1"/>
  <c r="W20" i="1"/>
  <c r="X20" i="1"/>
  <c r="Y20" i="1" s="1"/>
  <c r="R6" i="1"/>
  <c r="R19" i="1"/>
  <c r="O9" i="1"/>
  <c r="P9" i="1" s="1"/>
  <c r="W9" i="1"/>
  <c r="W21" i="1"/>
  <c r="X5" i="1"/>
  <c r="Y5" i="1" s="1"/>
  <c r="Y27" i="1" s="1"/>
  <c r="U11" i="1"/>
  <c r="U23" i="1"/>
  <c r="X6" i="1"/>
  <c r="Y6" i="1" s="1"/>
  <c r="U24" i="1"/>
  <c r="W11" i="1"/>
  <c r="X23" i="1"/>
  <c r="Y23" i="1" s="1"/>
  <c r="W17" i="1"/>
  <c r="O7" i="1"/>
  <c r="P7" i="1" s="1"/>
  <c r="O24" i="1"/>
  <c r="P24" i="1" s="1"/>
  <c r="N12" i="1"/>
  <c r="R8" i="1"/>
  <c r="R21" i="1"/>
  <c r="U13" i="1"/>
  <c r="U25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U26" i="1"/>
  <c r="W13" i="1"/>
  <c r="W25" i="1"/>
  <c r="R24" i="1"/>
  <c r="U3" i="1"/>
  <c r="U15" i="1"/>
  <c r="W3" i="1"/>
  <c r="U18" i="1"/>
  <c r="W15" i="1"/>
  <c r="O17" i="1"/>
  <c r="P17" i="1" s="1"/>
  <c r="O5" i="1"/>
  <c r="P5" i="1" s="1"/>
  <c r="O4" i="1"/>
  <c r="P4" i="1" s="1"/>
  <c r="R17" i="1"/>
  <c r="N16" i="1"/>
  <c r="R20" i="1"/>
  <c r="R16" i="1"/>
  <c r="W27" i="1" l="1"/>
  <c r="U27" i="1"/>
  <c r="P27" i="1"/>
</calcChain>
</file>

<file path=xl/sharedStrings.xml><?xml version="1.0" encoding="utf-8"?>
<sst xmlns="http://schemas.openxmlformats.org/spreadsheetml/2006/main" count="62" uniqueCount="47">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</sst>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164" fontId="0" fillId="0" borderId="0" xfId="0" applyNumberFormat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3" fillId="0" borderId="0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164" fontId="0" fillId="0" borderId="29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</xdr:row>
      <xdr:rowOff>165100</xdr:rowOff>
    </xdr:from>
    <xdr:ext cx="5047857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333500" y="6667500"/>
          <a:ext cx="5047857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internal: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tabSelected="1" workbookViewId="0">
      <pane xSplit="1" topLeftCell="D1" activePane="topRight" state="frozen"/>
      <selection pane="topRight" activeCell="O3" sqref="O3"/>
    </sheetView>
  </sheetViews>
  <sheetFormatPr baseColWidth="10" defaultRowHeight="16" x14ac:dyDescent="0.2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5.6640625" bestFit="1" customWidth="1"/>
  </cols>
  <sheetData>
    <row r="1" spans="1:25" ht="17" thickBot="1" x14ac:dyDescent="0.25">
      <c r="A1" s="60" t="s">
        <v>41</v>
      </c>
      <c r="B1" s="61"/>
      <c r="C1" s="61"/>
      <c r="D1" s="62"/>
      <c r="E1" s="57" t="s">
        <v>29</v>
      </c>
      <c r="F1" s="58"/>
      <c r="G1" s="59"/>
      <c r="H1" s="58" t="s">
        <v>30</v>
      </c>
      <c r="I1" s="58"/>
      <c r="J1" s="57" t="s">
        <v>28</v>
      </c>
      <c r="K1" s="59"/>
      <c r="L1" s="17"/>
      <c r="M1" s="54" t="s">
        <v>37</v>
      </c>
      <c r="N1" s="55"/>
      <c r="O1" s="55"/>
      <c r="P1" s="55"/>
      <c r="Q1" s="56"/>
      <c r="R1" s="63">
        <v>0.27205047575333813</v>
      </c>
      <c r="T1" s="54" t="s">
        <v>38</v>
      </c>
      <c r="U1" s="55"/>
      <c r="V1" s="55"/>
      <c r="W1" s="55"/>
      <c r="X1" s="56"/>
      <c r="Y1" s="63">
        <v>0.24522234485775363</v>
      </c>
    </row>
    <row r="2" spans="1:25" ht="110" thickBot="1" x14ac:dyDescent="0.25">
      <c r="A2" s="25" t="s">
        <v>27</v>
      </c>
      <c r="B2" s="26" t="s">
        <v>26</v>
      </c>
      <c r="C2" s="27" t="s">
        <v>0</v>
      </c>
      <c r="D2" s="28" t="s">
        <v>1</v>
      </c>
      <c r="E2" s="25" t="s">
        <v>36</v>
      </c>
      <c r="F2" s="28" t="s">
        <v>39</v>
      </c>
      <c r="G2" s="26" t="s">
        <v>40</v>
      </c>
      <c r="H2" s="27" t="s">
        <v>36</v>
      </c>
      <c r="I2" s="28" t="s">
        <v>39</v>
      </c>
      <c r="J2" s="25" t="s">
        <v>36</v>
      </c>
      <c r="K2" s="26" t="s">
        <v>40</v>
      </c>
      <c r="L2" s="17"/>
      <c r="M2" s="47" t="s">
        <v>29</v>
      </c>
      <c r="N2" s="48" t="s">
        <v>43</v>
      </c>
      <c r="O2" s="47" t="s">
        <v>30</v>
      </c>
      <c r="P2" s="48" t="s">
        <v>46</v>
      </c>
      <c r="Q2" s="25" t="s">
        <v>28</v>
      </c>
      <c r="R2" s="26" t="s">
        <v>44</v>
      </c>
      <c r="T2" s="47" t="s">
        <v>29</v>
      </c>
      <c r="U2" s="48" t="s">
        <v>43</v>
      </c>
      <c r="V2" s="47" t="s">
        <v>30</v>
      </c>
      <c r="W2" s="48" t="s">
        <v>44</v>
      </c>
      <c r="X2" s="25" t="s">
        <v>28</v>
      </c>
      <c r="Y2" s="26" t="s">
        <v>46</v>
      </c>
    </row>
    <row r="3" spans="1:25" x14ac:dyDescent="0.2">
      <c r="A3" s="18" t="s">
        <v>2</v>
      </c>
      <c r="B3" s="19">
        <v>28</v>
      </c>
      <c r="C3" s="20">
        <v>0.90700000000000003</v>
      </c>
      <c r="D3" s="21">
        <v>0.58099999999999996</v>
      </c>
      <c r="E3" s="22">
        <v>7.1420000000000003</v>
      </c>
      <c r="F3" s="21">
        <v>0.107</v>
      </c>
      <c r="G3" s="23">
        <f>-F3</f>
        <v>-0.107</v>
      </c>
      <c r="H3" s="24">
        <v>6.5609999999999999</v>
      </c>
      <c r="I3" s="21">
        <v>0.28199999999999997</v>
      </c>
      <c r="J3" s="22">
        <v>7.7229999999999999</v>
      </c>
      <c r="K3" s="23">
        <v>-0.214</v>
      </c>
      <c r="L3" s="9"/>
      <c r="M3" s="32">
        <f>$E3+0.5*$F3</f>
        <v>7.1955</v>
      </c>
      <c r="N3" s="49">
        <f>MIN(M3-E3,E3+F3-M3)/F3</f>
        <v>0.49999999999999684</v>
      </c>
      <c r="O3" s="32">
        <f t="shared" ref="O3:O26" si="0">M3-C3*2*cinternal</f>
        <v>6.7020004369834449</v>
      </c>
      <c r="P3" s="39">
        <f>MIN(O3-H3, H3+I3-O3)</f>
        <v>0.14099956301655503</v>
      </c>
      <c r="Q3" s="44">
        <f>M3+C3*5/12/TAN(phi/2)*1.05</f>
        <v>7.9577697202587458</v>
      </c>
      <c r="R3" s="33" t="b">
        <f>Q3&gt;=J3</f>
        <v>1</v>
      </c>
      <c r="T3" s="32">
        <f t="shared" ref="T3:T26" si="1">$E3+0.5*$F3</f>
        <v>7.1955</v>
      </c>
      <c r="U3" s="49">
        <f>MIN(T3-(E3+G3), E3-T3)/G3</f>
        <v>0.49999999999999684</v>
      </c>
      <c r="V3" s="32">
        <f>T3-C3*5/12/TAN(phi/2)*1.05</f>
        <v>6.4332302797412542</v>
      </c>
      <c r="W3" s="38" t="b">
        <f>V3&lt;=H3</f>
        <v>1</v>
      </c>
      <c r="X3" s="44">
        <f t="shared" ref="X3:X26" si="2">T3+C3*2*cexternal</f>
        <v>7.6403333335719648</v>
      </c>
      <c r="Y3" s="39">
        <f>MIN(X3-(J3+K3), J3-X3)</f>
        <v>8.2666666428035107E-2</v>
      </c>
    </row>
    <row r="4" spans="1:25" x14ac:dyDescent="0.2">
      <c r="A4" s="1" t="s">
        <v>3</v>
      </c>
      <c r="B4" s="2">
        <v>28</v>
      </c>
      <c r="C4" s="5">
        <v>0.90700000000000003</v>
      </c>
      <c r="D4" s="11">
        <v>0.58099999999999996</v>
      </c>
      <c r="E4" s="13">
        <v>9.1470000000000002</v>
      </c>
      <c r="F4" s="11">
        <v>0.107</v>
      </c>
      <c r="G4" s="6">
        <f t="shared" ref="G4:G26" si="3">-F4</f>
        <v>-0.107</v>
      </c>
      <c r="H4" s="15">
        <v>8.5660000000000007</v>
      </c>
      <c r="I4" s="11">
        <v>0.28199999999999997</v>
      </c>
      <c r="J4" s="13">
        <v>9.7279999999999998</v>
      </c>
      <c r="K4" s="6">
        <v>-0.214</v>
      </c>
      <c r="L4" s="9"/>
      <c r="M4" s="34">
        <f t="shared" ref="M4:M26" si="4">$E4+0.5*$F4</f>
        <v>9.2004999999999999</v>
      </c>
      <c r="N4" s="50">
        <f t="shared" ref="N4:N26" si="5">MIN(M4-E4,E4+F4-M4)/F4</f>
        <v>0.49999999999999684</v>
      </c>
      <c r="O4" s="34">
        <f t="shared" si="0"/>
        <v>8.7070004369834439</v>
      </c>
      <c r="P4" s="40">
        <f t="shared" ref="P4:P26" si="6">MIN(O4-H4, H4+I4-O4)</f>
        <v>0.14099956301655681</v>
      </c>
      <c r="Q4" s="45">
        <f>M4+C4*5/12/TAN(phi/2)*1.05</f>
        <v>9.9627697202587449</v>
      </c>
      <c r="R4" s="35" t="b">
        <f t="shared" ref="R4:R26" si="7">Q4&gt;=J4</f>
        <v>1</v>
      </c>
      <c r="T4" s="34">
        <f t="shared" si="1"/>
        <v>9.2004999999999999</v>
      </c>
      <c r="U4" s="50">
        <f t="shared" ref="U4:U26" si="8">MIN(T4-(E4+G4), E4-T4)/G4</f>
        <v>0.49999999999999684</v>
      </c>
      <c r="V4" s="34">
        <f>T4-C4*5/12/TAN(phi/2)*1.05</f>
        <v>8.4382302797412549</v>
      </c>
      <c r="W4" s="52" t="b">
        <f t="shared" ref="W4:W26" si="9">V4&lt;=H4</f>
        <v>1</v>
      </c>
      <c r="X4" s="45">
        <f t="shared" si="2"/>
        <v>9.6453333335719655</v>
      </c>
      <c r="Y4" s="40">
        <f t="shared" ref="Y4:Y26" si="10">MIN(X4-(J4+K4), J4-X4)</f>
        <v>8.2666666428034219E-2</v>
      </c>
    </row>
    <row r="5" spans="1:25" x14ac:dyDescent="0.2">
      <c r="A5" s="1" t="s">
        <v>4</v>
      </c>
      <c r="B5" s="2">
        <v>19</v>
      </c>
      <c r="C5" s="5">
        <v>1.337</v>
      </c>
      <c r="D5" s="11">
        <v>0.85599999999999998</v>
      </c>
      <c r="E5" s="13">
        <v>12.301</v>
      </c>
      <c r="F5" s="11">
        <v>0.125</v>
      </c>
      <c r="G5" s="6">
        <f t="shared" si="3"/>
        <v>-0.125</v>
      </c>
      <c r="H5" s="15">
        <v>11.445</v>
      </c>
      <c r="I5" s="11">
        <v>0.44500000000000001</v>
      </c>
      <c r="J5" s="13">
        <v>13.157</v>
      </c>
      <c r="K5" s="6">
        <v>-0.25</v>
      </c>
      <c r="L5" s="9"/>
      <c r="M5" s="34">
        <f t="shared" si="4"/>
        <v>12.3635</v>
      </c>
      <c r="N5" s="50">
        <f t="shared" si="5"/>
        <v>0.5</v>
      </c>
      <c r="O5" s="34">
        <f t="shared" si="0"/>
        <v>11.636037027835574</v>
      </c>
      <c r="P5" s="40">
        <f t="shared" si="6"/>
        <v>0.19103702783557353</v>
      </c>
      <c r="Q5" s="45">
        <f>M5+C5*5/12/TAN(phi/2)*1.05</f>
        <v>13.487154482895196</v>
      </c>
      <c r="R5" s="35" t="b">
        <f t="shared" si="7"/>
        <v>1</v>
      </c>
      <c r="T5" s="34">
        <f t="shared" si="1"/>
        <v>12.3635</v>
      </c>
      <c r="U5" s="50">
        <f t="shared" si="8"/>
        <v>0.5</v>
      </c>
      <c r="V5" s="34">
        <f>T5-C5*5/12/TAN(phi/2)*1.05</f>
        <v>11.239845517104804</v>
      </c>
      <c r="W5" s="52" t="b">
        <f t="shared" si="9"/>
        <v>1</v>
      </c>
      <c r="X5" s="45">
        <f t="shared" si="2"/>
        <v>13.019224550149634</v>
      </c>
      <c r="Y5" s="40">
        <f t="shared" si="10"/>
        <v>0.11222455014963373</v>
      </c>
    </row>
    <row r="6" spans="1:25" x14ac:dyDescent="0.2">
      <c r="A6" s="1" t="s">
        <v>5</v>
      </c>
      <c r="B6" s="2">
        <v>19</v>
      </c>
      <c r="C6" s="5">
        <v>1.337</v>
      </c>
      <c r="D6" s="11">
        <v>0.85599999999999998</v>
      </c>
      <c r="E6" s="13">
        <v>15.805999999999999</v>
      </c>
      <c r="F6" s="11">
        <v>0.125</v>
      </c>
      <c r="G6" s="6">
        <f t="shared" si="3"/>
        <v>-0.125</v>
      </c>
      <c r="H6" s="15">
        <v>14.95</v>
      </c>
      <c r="I6" s="11">
        <v>0.44500000000000001</v>
      </c>
      <c r="J6" s="13">
        <v>16.661999999999999</v>
      </c>
      <c r="K6" s="6">
        <v>-0.25</v>
      </c>
      <c r="L6" s="9"/>
      <c r="M6" s="34">
        <f t="shared" si="4"/>
        <v>15.868499999999999</v>
      </c>
      <c r="N6" s="50">
        <f t="shared" si="5"/>
        <v>0.5</v>
      </c>
      <c r="O6" s="34">
        <f t="shared" si="0"/>
        <v>15.141037027835573</v>
      </c>
      <c r="P6" s="40">
        <f t="shared" si="6"/>
        <v>0.19103702783557353</v>
      </c>
      <c r="Q6" s="45">
        <f>M6+C6*5/12/TAN(phi/2)*1.05</f>
        <v>16.992154482895195</v>
      </c>
      <c r="R6" s="35" t="b">
        <f t="shared" si="7"/>
        <v>1</v>
      </c>
      <c r="T6" s="34">
        <f t="shared" si="1"/>
        <v>15.868499999999999</v>
      </c>
      <c r="U6" s="50">
        <f t="shared" si="8"/>
        <v>0.5</v>
      </c>
      <c r="V6" s="34">
        <f>T6-C6*5/12/TAN(phi/2)*1.05</f>
        <v>14.744845517104803</v>
      </c>
      <c r="W6" s="52" t="b">
        <f t="shared" si="9"/>
        <v>1</v>
      </c>
      <c r="X6" s="45">
        <f t="shared" si="2"/>
        <v>16.524224550149633</v>
      </c>
      <c r="Y6" s="40">
        <f t="shared" si="10"/>
        <v>0.11222455014963373</v>
      </c>
    </row>
    <row r="7" spans="1:25" x14ac:dyDescent="0.2">
      <c r="A7" s="1" t="s">
        <v>6</v>
      </c>
      <c r="B7" s="2">
        <v>14</v>
      </c>
      <c r="C7" s="5">
        <v>1.8140000000000001</v>
      </c>
      <c r="D7" s="11">
        <v>1.1619999999999999</v>
      </c>
      <c r="E7" s="13">
        <v>19.792999999999999</v>
      </c>
      <c r="F7" s="11">
        <v>0.14199999999999999</v>
      </c>
      <c r="G7" s="6">
        <f t="shared" si="3"/>
        <v>-0.14199999999999999</v>
      </c>
      <c r="H7" s="15">
        <v>18.631</v>
      </c>
      <c r="I7" s="11">
        <v>0.54100000000000004</v>
      </c>
      <c r="J7" s="13">
        <v>20.954999999999998</v>
      </c>
      <c r="K7" s="6">
        <v>-0.28399999999999997</v>
      </c>
      <c r="L7" s="9"/>
      <c r="M7" s="34">
        <f t="shared" si="4"/>
        <v>19.864000000000001</v>
      </c>
      <c r="N7" s="50">
        <f t="shared" si="5"/>
        <v>0.49999999999998562</v>
      </c>
      <c r="O7" s="34">
        <f t="shared" si="0"/>
        <v>18.877000873966889</v>
      </c>
      <c r="P7" s="40">
        <f t="shared" si="6"/>
        <v>0.24600087396688863</v>
      </c>
      <c r="Q7" s="45">
        <f>M7+C7*5/12/TAN(phi/2)*1.05</f>
        <v>21.388539440517491</v>
      </c>
      <c r="R7" s="35" t="b">
        <f t="shared" si="7"/>
        <v>1</v>
      </c>
      <c r="T7" s="34">
        <f t="shared" si="1"/>
        <v>19.864000000000001</v>
      </c>
      <c r="U7" s="50">
        <f t="shared" si="8"/>
        <v>0.50000000000001066</v>
      </c>
      <c r="V7" s="34">
        <f>T7-C7*5/12/TAN(phi/2)*1.05</f>
        <v>18.339460559482511</v>
      </c>
      <c r="W7" s="52" t="b">
        <f t="shared" si="9"/>
        <v>1</v>
      </c>
      <c r="X7" s="45">
        <f t="shared" si="2"/>
        <v>20.753666667143932</v>
      </c>
      <c r="Y7" s="40">
        <f t="shared" si="10"/>
        <v>8.2666667143932671E-2</v>
      </c>
    </row>
    <row r="8" spans="1:25" x14ac:dyDescent="0.2">
      <c r="A8" s="1" t="s">
        <v>7</v>
      </c>
      <c r="B8" s="2">
        <v>14</v>
      </c>
      <c r="C8" s="5">
        <v>1.8140000000000001</v>
      </c>
      <c r="D8" s="11">
        <v>1.1619999999999999</v>
      </c>
      <c r="E8" s="13">
        <v>21.748999999999999</v>
      </c>
      <c r="F8" s="11">
        <v>0.14199999999999999</v>
      </c>
      <c r="G8" s="6">
        <f t="shared" si="3"/>
        <v>-0.14199999999999999</v>
      </c>
      <c r="H8" s="15">
        <v>20.587</v>
      </c>
      <c r="I8" s="11">
        <v>0.54100000000000004</v>
      </c>
      <c r="J8" s="13">
        <v>22.911000000000001</v>
      </c>
      <c r="K8" s="6">
        <v>-0.28399999999999997</v>
      </c>
      <c r="L8" s="9"/>
      <c r="M8" s="34">
        <f t="shared" si="4"/>
        <v>21.82</v>
      </c>
      <c r="N8" s="50">
        <f t="shared" si="5"/>
        <v>0.49999999999998562</v>
      </c>
      <c r="O8" s="34">
        <f t="shared" si="0"/>
        <v>20.833000873966888</v>
      </c>
      <c r="P8" s="40">
        <f t="shared" si="6"/>
        <v>0.24600087396688863</v>
      </c>
      <c r="Q8" s="45">
        <f>M8+C8*5/12/TAN(phi/2)*1.05</f>
        <v>23.344539440517494</v>
      </c>
      <c r="R8" s="35" t="b">
        <f t="shared" si="7"/>
        <v>1</v>
      </c>
      <c r="T8" s="34">
        <f t="shared" si="1"/>
        <v>21.82</v>
      </c>
      <c r="U8" s="50">
        <f t="shared" si="8"/>
        <v>0.50000000000001066</v>
      </c>
      <c r="V8" s="34">
        <f>T8-C8*5/12/TAN(phi/2)*1.05</f>
        <v>20.295460559482507</v>
      </c>
      <c r="W8" s="52" t="b">
        <f t="shared" si="9"/>
        <v>1</v>
      </c>
      <c r="X8" s="45">
        <f t="shared" si="2"/>
        <v>22.709666667143932</v>
      </c>
      <c r="Y8" s="40">
        <f t="shared" si="10"/>
        <v>8.2666667143929118E-2</v>
      </c>
    </row>
    <row r="9" spans="1:25" x14ac:dyDescent="0.2">
      <c r="A9" s="1" t="s">
        <v>8</v>
      </c>
      <c r="B9" s="2">
        <v>14</v>
      </c>
      <c r="C9" s="5">
        <v>1.8140000000000001</v>
      </c>
      <c r="D9" s="11">
        <v>1.1619999999999999</v>
      </c>
      <c r="E9" s="13">
        <v>25.279</v>
      </c>
      <c r="F9" s="11">
        <v>0.14199999999999999</v>
      </c>
      <c r="G9" s="6">
        <f t="shared" si="3"/>
        <v>-0.14199999999999999</v>
      </c>
      <c r="H9" s="15">
        <v>24.117000000000001</v>
      </c>
      <c r="I9" s="11">
        <v>0.54100000000000004</v>
      </c>
      <c r="J9" s="13">
        <v>26.440999999999999</v>
      </c>
      <c r="K9" s="6">
        <v>-0.28399999999999997</v>
      </c>
      <c r="L9" s="9"/>
      <c r="M9" s="34">
        <f t="shared" si="4"/>
        <v>25.35</v>
      </c>
      <c r="N9" s="50">
        <f t="shared" si="5"/>
        <v>0.49999999999998562</v>
      </c>
      <c r="O9" s="34">
        <f t="shared" si="0"/>
        <v>24.36300087396689</v>
      </c>
      <c r="P9" s="40">
        <f t="shared" si="6"/>
        <v>0.24600087396688863</v>
      </c>
      <c r="Q9" s="45">
        <f>M9+C9*5/12/TAN(phi/2)*1.05</f>
        <v>26.874539440517495</v>
      </c>
      <c r="R9" s="35" t="b">
        <f t="shared" si="7"/>
        <v>1</v>
      </c>
      <c r="T9" s="34">
        <f t="shared" si="1"/>
        <v>25.35</v>
      </c>
      <c r="U9" s="50">
        <f t="shared" si="8"/>
        <v>0.50000000000001066</v>
      </c>
      <c r="V9" s="34">
        <f>T9-C9*5/12/TAN(phi/2)*1.05</f>
        <v>23.825460559482508</v>
      </c>
      <c r="W9" s="52" t="b">
        <f t="shared" si="9"/>
        <v>1</v>
      </c>
      <c r="X9" s="45">
        <f t="shared" si="2"/>
        <v>26.239666667143933</v>
      </c>
      <c r="Y9" s="40">
        <f t="shared" si="10"/>
        <v>8.2666667143932671E-2</v>
      </c>
    </row>
    <row r="10" spans="1:25" x14ac:dyDescent="0.2">
      <c r="A10" s="1" t="s">
        <v>9</v>
      </c>
      <c r="B10" s="2">
        <v>14</v>
      </c>
      <c r="C10" s="5">
        <v>1.8140000000000001</v>
      </c>
      <c r="D10" s="11">
        <v>1.1619999999999999</v>
      </c>
      <c r="E10" s="13">
        <v>29.039000000000001</v>
      </c>
      <c r="F10" s="11">
        <v>0.14199999999999999</v>
      </c>
      <c r="G10" s="6">
        <f t="shared" si="3"/>
        <v>-0.14199999999999999</v>
      </c>
      <c r="H10" s="15">
        <v>27.876999999999999</v>
      </c>
      <c r="I10" s="11">
        <v>0.54100000000000004</v>
      </c>
      <c r="J10" s="13">
        <v>30.201000000000001</v>
      </c>
      <c r="K10" s="6">
        <v>-0.28399999999999997</v>
      </c>
      <c r="L10" s="9"/>
      <c r="M10" s="34">
        <f t="shared" si="4"/>
        <v>29.110000000000003</v>
      </c>
      <c r="N10" s="50">
        <f t="shared" si="5"/>
        <v>0.49999999999998562</v>
      </c>
      <c r="O10" s="34">
        <f t="shared" si="0"/>
        <v>28.123000873966891</v>
      </c>
      <c r="P10" s="40">
        <f t="shared" si="6"/>
        <v>0.24600087396689219</v>
      </c>
      <c r="Q10" s="45">
        <f>M10+C10*5/12/TAN(phi/2)*1.05</f>
        <v>30.634539440517493</v>
      </c>
      <c r="R10" s="35" t="b">
        <f t="shared" si="7"/>
        <v>1</v>
      </c>
      <c r="T10" s="34">
        <f t="shared" si="1"/>
        <v>29.110000000000003</v>
      </c>
      <c r="U10" s="50">
        <f t="shared" si="8"/>
        <v>0.50000000000001066</v>
      </c>
      <c r="V10" s="34">
        <f>T10-C10*5/12/TAN(phi/2)*1.05</f>
        <v>27.585460559482513</v>
      </c>
      <c r="W10" s="52" t="b">
        <f t="shared" si="9"/>
        <v>1</v>
      </c>
      <c r="X10" s="45">
        <f t="shared" si="2"/>
        <v>29.999666667143934</v>
      </c>
      <c r="Y10" s="40">
        <f t="shared" si="10"/>
        <v>8.2666667143932671E-2</v>
      </c>
    </row>
    <row r="11" spans="1:25" x14ac:dyDescent="0.2">
      <c r="A11" s="1" t="s">
        <v>12</v>
      </c>
      <c r="B11" s="2">
        <v>11</v>
      </c>
      <c r="C11" s="5">
        <v>2.3090000000000002</v>
      </c>
      <c r="D11" s="11">
        <v>1.4790000000000001</v>
      </c>
      <c r="E11" s="13">
        <v>31.77</v>
      </c>
      <c r="F11" s="11">
        <v>0.18</v>
      </c>
      <c r="G11" s="6">
        <f t="shared" si="3"/>
        <v>-0.18</v>
      </c>
      <c r="H11" s="15">
        <v>30.291</v>
      </c>
      <c r="I11" s="11">
        <v>0.64</v>
      </c>
      <c r="J11" s="13">
        <v>33.249000000000002</v>
      </c>
      <c r="K11" s="6">
        <v>-0.36</v>
      </c>
      <c r="L11" s="9"/>
      <c r="M11" s="34">
        <f t="shared" si="4"/>
        <v>31.86</v>
      </c>
      <c r="N11" s="50">
        <f t="shared" si="5"/>
        <v>0.49999999999999922</v>
      </c>
      <c r="O11" s="34">
        <f t="shared" si="0"/>
        <v>30.603670902971082</v>
      </c>
      <c r="P11" s="40">
        <f t="shared" si="6"/>
        <v>0.31267090297108169</v>
      </c>
      <c r="Q11" s="45">
        <f>M11+C11*5/12/TAN(phi/2)*1.05</f>
        <v>33.800552132389683</v>
      </c>
      <c r="R11" s="35" t="b">
        <f t="shared" si="7"/>
        <v>1</v>
      </c>
      <c r="T11" s="34">
        <f t="shared" si="1"/>
        <v>31.86</v>
      </c>
      <c r="U11" s="50">
        <f t="shared" si="8"/>
        <v>0.49999999999999922</v>
      </c>
      <c r="V11" s="34">
        <f>T11-C11*5/12/TAN(phi/2)*1.05</f>
        <v>29.919447867610316</v>
      </c>
      <c r="W11" s="52" t="b">
        <f t="shared" si="9"/>
        <v>1</v>
      </c>
      <c r="X11" s="45">
        <f t="shared" si="2"/>
        <v>32.992436788553107</v>
      </c>
      <c r="Y11" s="40">
        <f t="shared" si="10"/>
        <v>0.10343678855310401</v>
      </c>
    </row>
    <row r="12" spans="1:25" x14ac:dyDescent="0.2">
      <c r="A12" s="1" t="s">
        <v>10</v>
      </c>
      <c r="B12" s="2">
        <v>11</v>
      </c>
      <c r="C12" s="5">
        <v>2.3090000000000002</v>
      </c>
      <c r="D12" s="11">
        <v>1.4790000000000001</v>
      </c>
      <c r="E12" s="13">
        <v>36.417999999999999</v>
      </c>
      <c r="F12" s="11">
        <v>0.18</v>
      </c>
      <c r="G12" s="6">
        <f t="shared" si="3"/>
        <v>-0.18</v>
      </c>
      <c r="H12" s="15">
        <v>34.939</v>
      </c>
      <c r="I12" s="11">
        <v>0.64</v>
      </c>
      <c r="J12" s="13">
        <v>37.896999999999998</v>
      </c>
      <c r="K12" s="6">
        <v>-0.36</v>
      </c>
      <c r="L12" s="9"/>
      <c r="M12" s="34">
        <f t="shared" si="4"/>
        <v>36.508000000000003</v>
      </c>
      <c r="N12" s="50">
        <f t="shared" si="5"/>
        <v>0.49999999999997952</v>
      </c>
      <c r="O12" s="34">
        <f t="shared" si="0"/>
        <v>35.251670902971085</v>
      </c>
      <c r="P12" s="40">
        <f t="shared" si="6"/>
        <v>0.31267090297108524</v>
      </c>
      <c r="Q12" s="45">
        <f>M12+C12*5/12/TAN(phi/2)*1.05</f>
        <v>38.448552132389686</v>
      </c>
      <c r="R12" s="35" t="b">
        <f t="shared" si="7"/>
        <v>1</v>
      </c>
      <c r="T12" s="34">
        <f t="shared" si="1"/>
        <v>36.508000000000003</v>
      </c>
      <c r="U12" s="50">
        <f t="shared" si="8"/>
        <v>0.50000000000001898</v>
      </c>
      <c r="V12" s="34">
        <f>T12-C12*5/12/TAN(phi/2)*1.05</f>
        <v>34.567447867610319</v>
      </c>
      <c r="W12" s="52" t="b">
        <f t="shared" si="9"/>
        <v>1</v>
      </c>
      <c r="X12" s="45">
        <f t="shared" si="2"/>
        <v>37.64043678855311</v>
      </c>
      <c r="Y12" s="40">
        <f t="shared" si="10"/>
        <v>0.10343678855311111</v>
      </c>
    </row>
    <row r="13" spans="1:25" x14ac:dyDescent="0.2">
      <c r="A13" s="1" t="s">
        <v>11</v>
      </c>
      <c r="B13" s="2">
        <v>11</v>
      </c>
      <c r="C13" s="5">
        <v>2.3090000000000002</v>
      </c>
      <c r="D13" s="11">
        <v>1.4790000000000001</v>
      </c>
      <c r="E13" s="13">
        <v>40.430999999999997</v>
      </c>
      <c r="F13" s="11">
        <v>0.18</v>
      </c>
      <c r="G13" s="6">
        <f t="shared" si="3"/>
        <v>-0.18</v>
      </c>
      <c r="H13" s="15">
        <v>38.951999999999998</v>
      </c>
      <c r="I13" s="11">
        <v>0.64</v>
      </c>
      <c r="J13" s="13">
        <v>41.91</v>
      </c>
      <c r="K13" s="6">
        <v>-0.36</v>
      </c>
      <c r="L13" s="9"/>
      <c r="M13" s="34">
        <f t="shared" si="4"/>
        <v>40.521000000000001</v>
      </c>
      <c r="N13" s="50">
        <f t="shared" si="5"/>
        <v>0.49999999999997952</v>
      </c>
      <c r="O13" s="34">
        <f t="shared" si="0"/>
        <v>39.264670902971083</v>
      </c>
      <c r="P13" s="40">
        <f t="shared" si="6"/>
        <v>0.31267090297108524</v>
      </c>
      <c r="Q13" s="45">
        <f>M13+C13*5/12/TAN(phi/2)*1.05</f>
        <v>42.461552132389684</v>
      </c>
      <c r="R13" s="35" t="b">
        <f t="shared" si="7"/>
        <v>1</v>
      </c>
      <c r="T13" s="34">
        <f t="shared" si="1"/>
        <v>40.521000000000001</v>
      </c>
      <c r="U13" s="50">
        <f t="shared" si="8"/>
        <v>0.50000000000001898</v>
      </c>
      <c r="V13" s="34">
        <f>T13-C13*5/12/TAN(phi/2)*1.05</f>
        <v>38.580447867610317</v>
      </c>
      <c r="W13" s="52" t="b">
        <f t="shared" si="9"/>
        <v>1</v>
      </c>
      <c r="X13" s="45">
        <f t="shared" si="2"/>
        <v>41.653436788553108</v>
      </c>
      <c r="Y13" s="40">
        <f t="shared" si="10"/>
        <v>0.10343678855311111</v>
      </c>
    </row>
    <row r="14" spans="1:25" x14ac:dyDescent="0.2">
      <c r="A14" s="1" t="s">
        <v>13</v>
      </c>
      <c r="B14" s="2">
        <v>11</v>
      </c>
      <c r="C14" s="5">
        <v>2.3090000000000002</v>
      </c>
      <c r="D14" s="11">
        <v>1.4790000000000001</v>
      </c>
      <c r="E14" s="13">
        <v>46.323999999999998</v>
      </c>
      <c r="F14" s="11">
        <v>0.18</v>
      </c>
      <c r="G14" s="6">
        <f t="shared" si="3"/>
        <v>-0.18</v>
      </c>
      <c r="H14" s="15">
        <v>44.844999999999999</v>
      </c>
      <c r="I14" s="11">
        <v>0.64</v>
      </c>
      <c r="J14" s="13">
        <v>47.802999999999997</v>
      </c>
      <c r="K14" s="6">
        <v>-0.36</v>
      </c>
      <c r="L14" s="9"/>
      <c r="M14" s="34">
        <f t="shared" si="4"/>
        <v>46.414000000000001</v>
      </c>
      <c r="N14" s="50">
        <f t="shared" si="5"/>
        <v>0.49999999999997952</v>
      </c>
      <c r="O14" s="34">
        <f t="shared" si="0"/>
        <v>45.157670902971084</v>
      </c>
      <c r="P14" s="40">
        <f t="shared" si="6"/>
        <v>0.31267090297108524</v>
      </c>
      <c r="Q14" s="45">
        <f>M14+C14*5/12/TAN(phi/2)*1.05</f>
        <v>48.354552132389685</v>
      </c>
      <c r="R14" s="35" t="b">
        <f t="shared" si="7"/>
        <v>1</v>
      </c>
      <c r="T14" s="34">
        <f t="shared" si="1"/>
        <v>46.414000000000001</v>
      </c>
      <c r="U14" s="50">
        <f t="shared" si="8"/>
        <v>0.50000000000001898</v>
      </c>
      <c r="V14" s="34">
        <f>T14-C14*5/12/TAN(phi/2)*1.05</f>
        <v>44.473447867610318</v>
      </c>
      <c r="W14" s="52" t="b">
        <f t="shared" si="9"/>
        <v>1</v>
      </c>
      <c r="X14" s="45">
        <f t="shared" si="2"/>
        <v>47.546436788553109</v>
      </c>
      <c r="Y14" s="40">
        <f t="shared" si="10"/>
        <v>0.10343678855311111</v>
      </c>
    </row>
    <row r="15" spans="1:25" x14ac:dyDescent="0.2">
      <c r="A15" s="1" t="s">
        <v>14</v>
      </c>
      <c r="B15" s="2">
        <v>11</v>
      </c>
      <c r="C15" s="5">
        <v>2.3090000000000002</v>
      </c>
      <c r="D15" s="11">
        <v>1.4790000000000001</v>
      </c>
      <c r="E15" s="13">
        <v>52.267000000000003</v>
      </c>
      <c r="F15" s="11">
        <v>0.18</v>
      </c>
      <c r="G15" s="6">
        <f t="shared" si="3"/>
        <v>-0.18</v>
      </c>
      <c r="H15" s="15">
        <v>50.787999999999997</v>
      </c>
      <c r="I15" s="11">
        <v>0.64</v>
      </c>
      <c r="J15" s="13">
        <v>53.746000000000002</v>
      </c>
      <c r="K15" s="6">
        <v>-0.36</v>
      </c>
      <c r="L15" s="9"/>
      <c r="M15" s="34">
        <f t="shared" si="4"/>
        <v>52.357000000000006</v>
      </c>
      <c r="N15" s="50">
        <f t="shared" si="5"/>
        <v>0.49999999999997952</v>
      </c>
      <c r="O15" s="34">
        <f t="shared" si="0"/>
        <v>51.100670902971089</v>
      </c>
      <c r="P15" s="40">
        <f t="shared" si="6"/>
        <v>0.31267090297109235</v>
      </c>
      <c r="Q15" s="45">
        <f>M15+C15*5/12/TAN(phi/2)*1.05</f>
        <v>54.29755213238969</v>
      </c>
      <c r="R15" s="35" t="b">
        <f t="shared" si="7"/>
        <v>1</v>
      </c>
      <c r="T15" s="34">
        <f t="shared" si="1"/>
        <v>52.357000000000006</v>
      </c>
      <c r="U15" s="50">
        <f t="shared" si="8"/>
        <v>0.50000000000001898</v>
      </c>
      <c r="V15" s="34">
        <f>T15-C15*5/12/TAN(phi/2)*1.05</f>
        <v>50.416447867610323</v>
      </c>
      <c r="W15" s="52" t="b">
        <f t="shared" si="9"/>
        <v>1</v>
      </c>
      <c r="X15" s="45">
        <f t="shared" si="2"/>
        <v>53.489436788553114</v>
      </c>
      <c r="Y15" s="40">
        <f t="shared" si="10"/>
        <v>0.10343678855311111</v>
      </c>
    </row>
    <row r="16" spans="1:25" x14ac:dyDescent="0.2">
      <c r="A16" s="1" t="s">
        <v>15</v>
      </c>
      <c r="B16" s="2">
        <v>11</v>
      </c>
      <c r="C16" s="5">
        <v>2.3090000000000002</v>
      </c>
      <c r="D16" s="11">
        <v>1.4790000000000001</v>
      </c>
      <c r="E16" s="13">
        <v>58.134999999999998</v>
      </c>
      <c r="F16" s="11">
        <v>0.18</v>
      </c>
      <c r="G16" s="6">
        <f t="shared" si="3"/>
        <v>-0.18</v>
      </c>
      <c r="H16" s="15">
        <v>56.655999999999999</v>
      </c>
      <c r="I16" s="11">
        <v>0.64</v>
      </c>
      <c r="J16" s="13">
        <v>59.613999999999997</v>
      </c>
      <c r="K16" s="6">
        <v>-0.36</v>
      </c>
      <c r="L16" s="9"/>
      <c r="M16" s="34">
        <f t="shared" si="4"/>
        <v>58.225000000000001</v>
      </c>
      <c r="N16" s="50">
        <f t="shared" si="5"/>
        <v>0.49999999999997952</v>
      </c>
      <c r="O16" s="34">
        <f t="shared" si="0"/>
        <v>56.968670902971084</v>
      </c>
      <c r="P16" s="40">
        <f t="shared" si="6"/>
        <v>0.31267090297108524</v>
      </c>
      <c r="Q16" s="45">
        <f>M16+C16*5/12/TAN(phi/2)*1.05</f>
        <v>60.165552132389685</v>
      </c>
      <c r="R16" s="35" t="b">
        <f t="shared" si="7"/>
        <v>1</v>
      </c>
      <c r="T16" s="34">
        <f t="shared" si="1"/>
        <v>58.225000000000001</v>
      </c>
      <c r="U16" s="50">
        <f t="shared" si="8"/>
        <v>0.50000000000001898</v>
      </c>
      <c r="V16" s="34">
        <f>T16-C16*5/12/TAN(phi/2)*1.05</f>
        <v>56.284447867610318</v>
      </c>
      <c r="W16" s="52" t="b">
        <f t="shared" si="9"/>
        <v>1</v>
      </c>
      <c r="X16" s="45">
        <f t="shared" si="2"/>
        <v>59.357436788553109</v>
      </c>
      <c r="Y16" s="40">
        <f t="shared" si="10"/>
        <v>0.10343678855311111</v>
      </c>
    </row>
    <row r="17" spans="1:25" x14ac:dyDescent="0.2">
      <c r="A17" s="1" t="s">
        <v>16</v>
      </c>
      <c r="B17" s="2">
        <v>11</v>
      </c>
      <c r="C17" s="5">
        <v>2.3090000000000002</v>
      </c>
      <c r="D17" s="11">
        <v>1.4790000000000001</v>
      </c>
      <c r="E17" s="13">
        <v>64.230999999999995</v>
      </c>
      <c r="F17" s="11">
        <v>0.217</v>
      </c>
      <c r="G17" s="6">
        <f t="shared" si="3"/>
        <v>-0.217</v>
      </c>
      <c r="H17" s="15">
        <v>62.752000000000002</v>
      </c>
      <c r="I17" s="11">
        <v>0.64</v>
      </c>
      <c r="J17" s="13">
        <v>65.709999999999994</v>
      </c>
      <c r="K17" s="6">
        <v>-0.434</v>
      </c>
      <c r="L17" s="9"/>
      <c r="M17" s="34">
        <f t="shared" si="4"/>
        <v>64.339500000000001</v>
      </c>
      <c r="N17" s="50">
        <f t="shared" si="5"/>
        <v>0.49999999999996436</v>
      </c>
      <c r="O17" s="34">
        <f t="shared" si="0"/>
        <v>63.083170902971084</v>
      </c>
      <c r="P17" s="40">
        <f t="shared" si="6"/>
        <v>0.30882909702891936</v>
      </c>
      <c r="Q17" s="45">
        <f>M17+C17*5/12/TAN(phi/2)*1.05</f>
        <v>66.280052132389685</v>
      </c>
      <c r="R17" s="35" t="b">
        <f t="shared" si="7"/>
        <v>1</v>
      </c>
      <c r="T17" s="34">
        <f t="shared" si="1"/>
        <v>64.339500000000001</v>
      </c>
      <c r="U17" s="50">
        <f t="shared" si="8"/>
        <v>0.50000000000002986</v>
      </c>
      <c r="V17" s="34">
        <f>T17-C17*5/12/TAN(phi/2)*1.05</f>
        <v>62.398947867610318</v>
      </c>
      <c r="W17" s="52" t="b">
        <f t="shared" si="9"/>
        <v>1</v>
      </c>
      <c r="X17" s="45">
        <f t="shared" si="2"/>
        <v>65.471936788553108</v>
      </c>
      <c r="Y17" s="40">
        <f t="shared" si="10"/>
        <v>0.19593678855311225</v>
      </c>
    </row>
    <row r="18" spans="1:25" x14ac:dyDescent="0.2">
      <c r="A18" s="1" t="s">
        <v>17</v>
      </c>
      <c r="B18" s="2">
        <v>11</v>
      </c>
      <c r="C18" s="5">
        <v>2.3090000000000002</v>
      </c>
      <c r="D18" s="11">
        <v>1.4790000000000001</v>
      </c>
      <c r="E18" s="13">
        <v>73.704999999999998</v>
      </c>
      <c r="F18" s="11">
        <v>0.217</v>
      </c>
      <c r="G18" s="6">
        <f t="shared" si="3"/>
        <v>-0.217</v>
      </c>
      <c r="H18" s="15">
        <v>72.225999999999999</v>
      </c>
      <c r="I18" s="11">
        <v>0.64</v>
      </c>
      <c r="J18" s="13">
        <v>75.183999999999997</v>
      </c>
      <c r="K18" s="6">
        <v>-0.434</v>
      </c>
      <c r="L18" s="9"/>
      <c r="M18" s="34">
        <f t="shared" si="4"/>
        <v>73.813500000000005</v>
      </c>
      <c r="N18" s="50">
        <f t="shared" si="5"/>
        <v>0.49999999999996436</v>
      </c>
      <c r="O18" s="34">
        <f t="shared" si="0"/>
        <v>72.557170902971095</v>
      </c>
      <c r="P18" s="40">
        <f t="shared" si="6"/>
        <v>0.30882909702890515</v>
      </c>
      <c r="Q18" s="45">
        <f>M18+C18*5/12/TAN(phi/2)*1.05</f>
        <v>75.754052132389688</v>
      </c>
      <c r="R18" s="35" t="b">
        <f t="shared" si="7"/>
        <v>1</v>
      </c>
      <c r="T18" s="34">
        <f t="shared" si="1"/>
        <v>73.813500000000005</v>
      </c>
      <c r="U18" s="50">
        <f t="shared" si="8"/>
        <v>0.50000000000002986</v>
      </c>
      <c r="V18" s="34">
        <f>T18-C18*5/12/TAN(phi/2)*1.05</f>
        <v>71.872947867610321</v>
      </c>
      <c r="W18" s="52" t="b">
        <f t="shared" si="9"/>
        <v>1</v>
      </c>
      <c r="X18" s="45">
        <f t="shared" si="2"/>
        <v>74.945936788553112</v>
      </c>
      <c r="Y18" s="40">
        <f t="shared" si="10"/>
        <v>0.19593678855311225</v>
      </c>
    </row>
    <row r="19" spans="1:25" x14ac:dyDescent="0.2">
      <c r="A19" s="1" t="s">
        <v>18</v>
      </c>
      <c r="B19" s="2">
        <v>11</v>
      </c>
      <c r="C19" s="5">
        <v>2.3090000000000002</v>
      </c>
      <c r="D19" s="11">
        <v>1.4790000000000001</v>
      </c>
      <c r="E19" s="13">
        <v>80.055000000000007</v>
      </c>
      <c r="F19" s="11">
        <v>0.217</v>
      </c>
      <c r="G19" s="6">
        <f t="shared" si="3"/>
        <v>-0.217</v>
      </c>
      <c r="H19" s="15">
        <v>78.575999999999993</v>
      </c>
      <c r="I19" s="11">
        <v>0.64</v>
      </c>
      <c r="J19" s="13">
        <v>81.534000000000006</v>
      </c>
      <c r="K19" s="6">
        <v>-0.434</v>
      </c>
      <c r="L19" s="9"/>
      <c r="M19" s="34">
        <f t="shared" si="4"/>
        <v>80.163500000000013</v>
      </c>
      <c r="N19" s="50">
        <f t="shared" si="5"/>
        <v>0.49999999999996436</v>
      </c>
      <c r="O19" s="34">
        <f t="shared" si="0"/>
        <v>78.907170902971103</v>
      </c>
      <c r="P19" s="40">
        <f t="shared" si="6"/>
        <v>0.30882909702889094</v>
      </c>
      <c r="Q19" s="45">
        <f>M19+C19*5/12/TAN(phi/2)*1.05</f>
        <v>82.104052132389697</v>
      </c>
      <c r="R19" s="35" t="b">
        <f t="shared" si="7"/>
        <v>1</v>
      </c>
      <c r="T19" s="34">
        <f t="shared" si="1"/>
        <v>80.163500000000013</v>
      </c>
      <c r="U19" s="50">
        <f t="shared" si="8"/>
        <v>0.50000000000002986</v>
      </c>
      <c r="V19" s="34">
        <f>T19-C19*5/12/TAN(phi/2)*1.05</f>
        <v>78.22294786761033</v>
      </c>
      <c r="W19" s="52" t="b">
        <f t="shared" si="9"/>
        <v>1</v>
      </c>
      <c r="X19" s="45">
        <f t="shared" si="2"/>
        <v>81.295936788553121</v>
      </c>
      <c r="Y19" s="40">
        <f t="shared" si="10"/>
        <v>0.19593678855311225</v>
      </c>
    </row>
    <row r="20" spans="1:25" x14ac:dyDescent="0.2">
      <c r="A20" s="1" t="s">
        <v>19</v>
      </c>
      <c r="B20" s="2">
        <v>11</v>
      </c>
      <c r="C20" s="5">
        <v>2.3090000000000002</v>
      </c>
      <c r="D20" s="11">
        <v>1.4790000000000001</v>
      </c>
      <c r="E20" s="13">
        <v>86.405000000000001</v>
      </c>
      <c r="F20" s="11">
        <v>0.217</v>
      </c>
      <c r="G20" s="6">
        <f t="shared" si="3"/>
        <v>-0.217</v>
      </c>
      <c r="H20" s="15">
        <v>84.926000000000002</v>
      </c>
      <c r="I20" s="11">
        <v>0.64</v>
      </c>
      <c r="J20" s="13">
        <v>87.884</v>
      </c>
      <c r="K20" s="6">
        <v>-0.434</v>
      </c>
      <c r="L20" s="9"/>
      <c r="M20" s="34">
        <f t="shared" si="4"/>
        <v>86.513500000000008</v>
      </c>
      <c r="N20" s="50">
        <f t="shared" si="5"/>
        <v>0.49999999999996436</v>
      </c>
      <c r="O20" s="34">
        <f t="shared" si="0"/>
        <v>85.257170902971097</v>
      </c>
      <c r="P20" s="40">
        <f t="shared" si="6"/>
        <v>0.30882909702890515</v>
      </c>
      <c r="Q20" s="45">
        <f>M20+C20*5/12/TAN(phi/2)*1.05</f>
        <v>88.454052132389691</v>
      </c>
      <c r="R20" s="35" t="b">
        <f t="shared" si="7"/>
        <v>1</v>
      </c>
      <c r="T20" s="34">
        <f t="shared" si="1"/>
        <v>86.513500000000008</v>
      </c>
      <c r="U20" s="50">
        <f t="shared" si="8"/>
        <v>0.50000000000002986</v>
      </c>
      <c r="V20" s="34">
        <f>T20-C20*5/12/TAN(phi/2)*1.05</f>
        <v>84.572947867610324</v>
      </c>
      <c r="W20" s="52" t="b">
        <f t="shared" si="9"/>
        <v>1</v>
      </c>
      <c r="X20" s="45">
        <f t="shared" si="2"/>
        <v>87.645936788553115</v>
      </c>
      <c r="Y20" s="40">
        <f t="shared" si="10"/>
        <v>0.19593678855311225</v>
      </c>
    </row>
    <row r="21" spans="1:25" x14ac:dyDescent="0.2">
      <c r="A21" s="1" t="s">
        <v>20</v>
      </c>
      <c r="B21" s="2">
        <v>11</v>
      </c>
      <c r="C21" s="5">
        <v>2.3090000000000002</v>
      </c>
      <c r="D21" s="11">
        <v>1.4790000000000001</v>
      </c>
      <c r="E21" s="13">
        <v>98.850999999999999</v>
      </c>
      <c r="F21" s="11">
        <v>0.217</v>
      </c>
      <c r="G21" s="6">
        <f t="shared" si="3"/>
        <v>-0.217</v>
      </c>
      <c r="H21" s="15">
        <v>97.372</v>
      </c>
      <c r="I21" s="11">
        <v>0.64</v>
      </c>
      <c r="J21" s="13">
        <v>100.33</v>
      </c>
      <c r="K21" s="6">
        <v>-0.434</v>
      </c>
      <c r="L21" s="9"/>
      <c r="M21" s="34">
        <f t="shared" si="4"/>
        <v>98.959500000000006</v>
      </c>
      <c r="N21" s="50">
        <f t="shared" si="5"/>
        <v>0.49999999999996436</v>
      </c>
      <c r="O21" s="34">
        <f t="shared" si="0"/>
        <v>97.703170902971095</v>
      </c>
      <c r="P21" s="40">
        <f t="shared" si="6"/>
        <v>0.30882909702890515</v>
      </c>
      <c r="Q21" s="45">
        <f>M21+C21*5/12/TAN(phi/2)*1.05</f>
        <v>100.90005213238969</v>
      </c>
      <c r="R21" s="35" t="b">
        <f t="shared" si="7"/>
        <v>1</v>
      </c>
      <c r="T21" s="34">
        <f t="shared" si="1"/>
        <v>98.959500000000006</v>
      </c>
      <c r="U21" s="50">
        <f t="shared" si="8"/>
        <v>0.50000000000002986</v>
      </c>
      <c r="V21" s="34">
        <f>T21-C21*5/12/TAN(phi/2)*1.05</f>
        <v>97.018947867610322</v>
      </c>
      <c r="W21" s="52" t="b">
        <f t="shared" si="9"/>
        <v>1</v>
      </c>
      <c r="X21" s="45">
        <f t="shared" si="2"/>
        <v>100.09193678855311</v>
      </c>
      <c r="Y21" s="40">
        <f t="shared" si="10"/>
        <v>0.19593678855311225</v>
      </c>
    </row>
    <row r="22" spans="1:25" x14ac:dyDescent="0.2">
      <c r="A22" s="1" t="s">
        <v>21</v>
      </c>
      <c r="B22" s="2">
        <v>11</v>
      </c>
      <c r="C22" s="5">
        <v>2.3090000000000002</v>
      </c>
      <c r="D22" s="11">
        <v>1.4790000000000001</v>
      </c>
      <c r="E22" s="13">
        <v>111.551</v>
      </c>
      <c r="F22" s="11">
        <v>0.217</v>
      </c>
      <c r="G22" s="6">
        <f t="shared" si="3"/>
        <v>-0.217</v>
      </c>
      <c r="H22" s="15">
        <v>110.072</v>
      </c>
      <c r="I22" s="11">
        <v>0.64</v>
      </c>
      <c r="J22" s="13">
        <v>113.03</v>
      </c>
      <c r="K22" s="6">
        <v>-0.434</v>
      </c>
      <c r="L22" s="9"/>
      <c r="M22" s="34">
        <f t="shared" si="4"/>
        <v>111.65950000000001</v>
      </c>
      <c r="N22" s="50">
        <f t="shared" si="5"/>
        <v>0.49999999999996436</v>
      </c>
      <c r="O22" s="34">
        <f t="shared" si="0"/>
        <v>110.4031709029711</v>
      </c>
      <c r="P22" s="40">
        <f t="shared" si="6"/>
        <v>0.30882909702890515</v>
      </c>
      <c r="Q22" s="45">
        <f>M22+C22*5/12/TAN(phi/2)*1.05</f>
        <v>113.60005213238969</v>
      </c>
      <c r="R22" s="35" t="b">
        <f t="shared" si="7"/>
        <v>1</v>
      </c>
      <c r="T22" s="34">
        <f t="shared" si="1"/>
        <v>111.65950000000001</v>
      </c>
      <c r="U22" s="50">
        <f t="shared" si="8"/>
        <v>0.50000000000002986</v>
      </c>
      <c r="V22" s="34">
        <f>T22-C22*5/12/TAN(phi/2)*1.05</f>
        <v>109.71894786761032</v>
      </c>
      <c r="W22" s="52" t="b">
        <f t="shared" si="9"/>
        <v>1</v>
      </c>
      <c r="X22" s="45">
        <f t="shared" si="2"/>
        <v>112.79193678855312</v>
      </c>
      <c r="Y22" s="40">
        <f t="shared" si="10"/>
        <v>0.19593678855311225</v>
      </c>
    </row>
    <row r="23" spans="1:25" x14ac:dyDescent="0.2">
      <c r="A23" s="1" t="s">
        <v>22</v>
      </c>
      <c r="B23" s="2">
        <v>11</v>
      </c>
      <c r="C23" s="5">
        <v>2.3090000000000002</v>
      </c>
      <c r="D23" s="11">
        <v>1.4790000000000001</v>
      </c>
      <c r="E23" s="13">
        <v>124.251</v>
      </c>
      <c r="F23" s="11">
        <v>0.217</v>
      </c>
      <c r="G23" s="6">
        <f t="shared" si="3"/>
        <v>-0.217</v>
      </c>
      <c r="H23" s="15">
        <v>122.77200000000001</v>
      </c>
      <c r="I23" s="11">
        <v>0.64</v>
      </c>
      <c r="J23" s="13">
        <v>125.73</v>
      </c>
      <c r="K23" s="6">
        <v>-0.434</v>
      </c>
      <c r="L23" s="9"/>
      <c r="M23" s="34">
        <f t="shared" si="4"/>
        <v>124.35950000000001</v>
      </c>
      <c r="N23" s="50">
        <f t="shared" si="5"/>
        <v>0.49999999999996436</v>
      </c>
      <c r="O23" s="34">
        <f t="shared" si="0"/>
        <v>123.1031709029711</v>
      </c>
      <c r="P23" s="40">
        <f t="shared" si="6"/>
        <v>0.30882909702890515</v>
      </c>
      <c r="Q23" s="45">
        <f>M23+C23*5/12/TAN(phi/2)*1.05</f>
        <v>126.30005213238969</v>
      </c>
      <c r="R23" s="35" t="b">
        <f t="shared" si="7"/>
        <v>1</v>
      </c>
      <c r="T23" s="34">
        <f t="shared" si="1"/>
        <v>124.35950000000001</v>
      </c>
      <c r="U23" s="50">
        <f t="shared" si="8"/>
        <v>0.50000000000002986</v>
      </c>
      <c r="V23" s="34">
        <f>T23-C23*5/12/TAN(phi/2)*1.05</f>
        <v>122.41894786761033</v>
      </c>
      <c r="W23" s="52" t="b">
        <f t="shared" si="9"/>
        <v>1</v>
      </c>
      <c r="X23" s="45">
        <f t="shared" si="2"/>
        <v>125.49193678855312</v>
      </c>
      <c r="Y23" s="40">
        <f t="shared" si="10"/>
        <v>0.19593678855311225</v>
      </c>
    </row>
    <row r="24" spans="1:25" x14ac:dyDescent="0.2">
      <c r="A24" s="1" t="s">
        <v>23</v>
      </c>
      <c r="B24" s="2">
        <v>11</v>
      </c>
      <c r="C24" s="5">
        <v>2.3090000000000002</v>
      </c>
      <c r="D24" s="11">
        <v>1.4790000000000001</v>
      </c>
      <c r="E24" s="13">
        <v>136.95099999999999</v>
      </c>
      <c r="F24" s="11">
        <v>0.217</v>
      </c>
      <c r="G24" s="6">
        <f t="shared" si="3"/>
        <v>-0.217</v>
      </c>
      <c r="H24" s="15">
        <v>135.47200000000001</v>
      </c>
      <c r="I24" s="11">
        <v>0.64</v>
      </c>
      <c r="J24" s="13">
        <v>138.43</v>
      </c>
      <c r="K24" s="6">
        <v>-0.434</v>
      </c>
      <c r="L24" s="9"/>
      <c r="M24" s="34">
        <f t="shared" si="4"/>
        <v>137.05949999999999</v>
      </c>
      <c r="N24" s="50">
        <f t="shared" si="5"/>
        <v>0.49999999999996436</v>
      </c>
      <c r="O24" s="34">
        <f t="shared" si="0"/>
        <v>135.80317090297106</v>
      </c>
      <c r="P24" s="40">
        <f t="shared" si="6"/>
        <v>0.30882909702893357</v>
      </c>
      <c r="Q24" s="45">
        <f>M24+C24*5/12/TAN(phi/2)*1.05</f>
        <v>139.00005213238967</v>
      </c>
      <c r="R24" s="35" t="b">
        <f t="shared" si="7"/>
        <v>1</v>
      </c>
      <c r="T24" s="34">
        <f t="shared" si="1"/>
        <v>137.05949999999999</v>
      </c>
      <c r="U24" s="50">
        <f t="shared" si="8"/>
        <v>0.49999999999996436</v>
      </c>
      <c r="V24" s="34">
        <f>T24-C24*5/12/TAN(phi/2)*1.05</f>
        <v>135.1189478676103</v>
      </c>
      <c r="W24" s="52" t="b">
        <f t="shared" si="9"/>
        <v>1</v>
      </c>
      <c r="X24" s="45">
        <f t="shared" si="2"/>
        <v>138.19193678855308</v>
      </c>
      <c r="Y24" s="40">
        <f t="shared" si="10"/>
        <v>0.19593678855306962</v>
      </c>
    </row>
    <row r="25" spans="1:25" x14ac:dyDescent="0.2">
      <c r="A25" s="1" t="s">
        <v>24</v>
      </c>
      <c r="B25" s="2">
        <v>11</v>
      </c>
      <c r="C25" s="5">
        <v>2.3090000000000002</v>
      </c>
      <c r="D25" s="11">
        <v>1.4790000000000001</v>
      </c>
      <c r="E25" s="13">
        <v>149.65100000000001</v>
      </c>
      <c r="F25" s="11">
        <v>0.217</v>
      </c>
      <c r="G25" s="6">
        <f t="shared" si="3"/>
        <v>-0.217</v>
      </c>
      <c r="H25" s="15">
        <v>148.172</v>
      </c>
      <c r="I25" s="11">
        <v>0.64</v>
      </c>
      <c r="J25" s="13">
        <v>151.13</v>
      </c>
      <c r="K25" s="6">
        <v>-0.434</v>
      </c>
      <c r="L25" s="9"/>
      <c r="M25" s="34">
        <f t="shared" si="4"/>
        <v>149.7595</v>
      </c>
      <c r="N25" s="50">
        <f t="shared" si="5"/>
        <v>0.49999999999996436</v>
      </c>
      <c r="O25" s="34">
        <f t="shared" si="0"/>
        <v>148.50317090297108</v>
      </c>
      <c r="P25" s="40">
        <f t="shared" si="6"/>
        <v>0.30882909702890515</v>
      </c>
      <c r="Q25" s="45">
        <f>M25+C25*5/12/TAN(phi/2)*1.05</f>
        <v>151.70005213238969</v>
      </c>
      <c r="R25" s="35" t="b">
        <f t="shared" si="7"/>
        <v>1</v>
      </c>
      <c r="T25" s="34">
        <f t="shared" si="1"/>
        <v>149.7595</v>
      </c>
      <c r="U25" s="50">
        <f t="shared" si="8"/>
        <v>0.49999999999996436</v>
      </c>
      <c r="V25" s="34">
        <f>T25-C25*5/12/TAN(phi/2)*1.05</f>
        <v>147.81894786761032</v>
      </c>
      <c r="W25" s="52" t="b">
        <f t="shared" si="9"/>
        <v>1</v>
      </c>
      <c r="X25" s="45">
        <f t="shared" si="2"/>
        <v>150.8919367885531</v>
      </c>
      <c r="Y25" s="40">
        <f t="shared" si="10"/>
        <v>0.19593678855309804</v>
      </c>
    </row>
    <row r="26" spans="1:25" ht="17" thickBot="1" x14ac:dyDescent="0.25">
      <c r="A26" s="3" t="s">
        <v>25</v>
      </c>
      <c r="B26" s="4">
        <v>11</v>
      </c>
      <c r="C26" s="7">
        <v>2.3090000000000002</v>
      </c>
      <c r="D26" s="12">
        <v>1.4790000000000001</v>
      </c>
      <c r="E26" s="14">
        <v>162.351</v>
      </c>
      <c r="F26" s="12">
        <v>0.217</v>
      </c>
      <c r="G26" s="8">
        <f t="shared" si="3"/>
        <v>-0.217</v>
      </c>
      <c r="H26" s="16">
        <v>160.87200000000001</v>
      </c>
      <c r="I26" s="12">
        <v>0.64</v>
      </c>
      <c r="J26" s="14">
        <v>163.83000000000001</v>
      </c>
      <c r="K26" s="8">
        <v>-0.434</v>
      </c>
      <c r="L26" s="9"/>
      <c r="M26" s="36">
        <f t="shared" si="4"/>
        <v>162.45949999999999</v>
      </c>
      <c r="N26" s="51">
        <f t="shared" si="5"/>
        <v>0.49999999999996436</v>
      </c>
      <c r="O26" s="36">
        <f t="shared" si="0"/>
        <v>161.20317090297107</v>
      </c>
      <c r="P26" s="41">
        <f t="shared" si="6"/>
        <v>0.30882909702893357</v>
      </c>
      <c r="Q26" s="46">
        <f>M26+C26*5/12/TAN(phi/2)*1.05</f>
        <v>164.40005213238967</v>
      </c>
      <c r="R26" s="37" t="b">
        <f t="shared" si="7"/>
        <v>1</v>
      </c>
      <c r="T26" s="36">
        <f t="shared" si="1"/>
        <v>162.45949999999999</v>
      </c>
      <c r="U26" s="51">
        <f t="shared" si="8"/>
        <v>0.49999999999996436</v>
      </c>
      <c r="V26" s="36">
        <f>T26-C26*5/12/TAN(phi/2)*1.05</f>
        <v>160.51894786761031</v>
      </c>
      <c r="W26" s="53" t="b">
        <f t="shared" si="9"/>
        <v>1</v>
      </c>
      <c r="X26" s="46">
        <f t="shared" si="2"/>
        <v>163.59193678855308</v>
      </c>
      <c r="Y26" s="41">
        <f t="shared" si="10"/>
        <v>0.19593678855306962</v>
      </c>
    </row>
    <row r="27" spans="1:25" x14ac:dyDescent="0.2">
      <c r="M27" t="s">
        <v>45</v>
      </c>
      <c r="N27" s="43">
        <f>MIN(N3:N26)</f>
        <v>0.49999999999996436</v>
      </c>
      <c r="P27" s="30">
        <f>MIN(P3:P26)</f>
        <v>0.14099956301655503</v>
      </c>
      <c r="R27" s="31" t="b">
        <f>AND(R3:R26)</f>
        <v>1</v>
      </c>
      <c r="T27" t="s">
        <v>45</v>
      </c>
      <c r="U27" s="43">
        <f>MIN(U3:U26)</f>
        <v>0.49999999999996436</v>
      </c>
      <c r="W27" s="30" t="b">
        <f>AND(W3:W26)</f>
        <v>1</v>
      </c>
      <c r="Y27" s="42">
        <f>MIN(Y3:Y26)</f>
        <v>8.2666666428034219E-2</v>
      </c>
    </row>
    <row r="28" spans="1:25" x14ac:dyDescent="0.2">
      <c r="N28" s="30"/>
      <c r="R28" s="31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3"/>
  <sheetViews>
    <sheetView workbookViewId="0">
      <selection activeCell="B3" sqref="B3"/>
    </sheetView>
  </sheetViews>
  <sheetFormatPr baseColWidth="10" defaultRowHeight="16" x14ac:dyDescent="0.2"/>
  <sheetData>
    <row r="1" spans="1:3" s="10" customFormat="1" x14ac:dyDescent="0.2">
      <c r="A1" s="10" t="s">
        <v>31</v>
      </c>
      <c r="B1" s="10" t="s">
        <v>32</v>
      </c>
      <c r="C1" s="10" t="s">
        <v>33</v>
      </c>
    </row>
    <row r="2" spans="1:3" s="29" customFormat="1" x14ac:dyDescent="0.2">
      <c r="A2" s="29" t="s">
        <v>35</v>
      </c>
      <c r="B2" s="29">
        <f>PI()/180</f>
        <v>1.7453292519943295E-2</v>
      </c>
      <c r="C2" s="29" t="s">
        <v>42</v>
      </c>
    </row>
    <row r="3" spans="1:3" x14ac:dyDescent="0.2">
      <c r="A3" t="s">
        <v>34</v>
      </c>
      <c r="B3">
        <f>55*deg</f>
        <v>0.95993108859688125</v>
      </c>
      <c r="C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BSPP thread</vt:lpstr>
      <vt:lpstr>meta</vt:lpstr>
      <vt:lpstr>cexternal</vt:lpstr>
      <vt:lpstr>cinternal</vt:lpstr>
      <vt:lpstr>deg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2019-03-26T20:54:27Z</dcterms:modified>
</cp:coreProperties>
</file>