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rian\Documents\Data Analytics Class\Homework in Progress\"/>
    </mc:Choice>
  </mc:AlternateContent>
  <xr:revisionPtr revIDLastSave="0" documentId="13_ncr:1_{DA867717-8BB3-422F-86ED-338D3EC5826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Data" sheetId="1" r:id="rId1"/>
    <sheet name="Category Pivot Table &amp; Chart" sheetId="4" r:id="rId2"/>
    <sheet name="Sub-Cat Pivot Table &amp; Chart" sheetId="7" r:id="rId3"/>
    <sheet name="Month Created" sheetId="9" r:id="rId4"/>
    <sheet name="Outcome by Goal %" sheetId="10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B2" i="10"/>
  <c r="E11" i="10"/>
  <c r="E12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D4" i="10"/>
  <c r="C4" i="10"/>
  <c r="D3" i="10"/>
  <c r="C3" i="10"/>
  <c r="B5" i="10"/>
  <c r="B4" i="10"/>
  <c r="B3" i="10"/>
  <c r="D2" i="10"/>
  <c r="C2" i="10"/>
  <c r="E2" i="10" l="1"/>
  <c r="G2" i="10" s="1"/>
  <c r="E10" i="10"/>
  <c r="H10" i="10" s="1"/>
  <c r="E6" i="10"/>
  <c r="G6" i="10" s="1"/>
  <c r="E13" i="10"/>
  <c r="G13" i="10" s="1"/>
  <c r="E9" i="10"/>
  <c r="G9" i="10" s="1"/>
  <c r="E5" i="10"/>
  <c r="F5" i="10" s="1"/>
  <c r="F12" i="10"/>
  <c r="E8" i="10"/>
  <c r="H8" i="10" s="1"/>
  <c r="E4" i="10"/>
  <c r="G4" i="10" s="1"/>
  <c r="F11" i="10"/>
  <c r="E7" i="10"/>
  <c r="G7" i="10" s="1"/>
  <c r="E3" i="10"/>
  <c r="G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3" i="10" l="1"/>
  <c r="H7" i="10"/>
  <c r="H6" i="10"/>
  <c r="F10" i="10"/>
  <c r="F8" i="10"/>
  <c r="G5" i="10"/>
  <c r="G8" i="10"/>
  <c r="H13" i="10"/>
  <c r="H5" i="10"/>
  <c r="F6" i="10"/>
  <c r="F13" i="10"/>
  <c r="F7" i="10"/>
  <c r="H4" i="10"/>
  <c r="F4" i="10"/>
  <c r="F9" i="10"/>
  <c r="H11" i="10"/>
  <c r="H3" i="10"/>
  <c r="G11" i="10"/>
  <c r="H12" i="10"/>
  <c r="H2" i="10"/>
  <c r="G12" i="10"/>
  <c r="H9" i="10"/>
  <c r="F2" i="10"/>
  <c r="G10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<sst xmlns="http://schemas.openxmlformats.org/spreadsheetml/2006/main" count="33048" uniqueCount="8401">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</sst>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 applyAlignment="1">
      <alignment wrapText="1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[StarterBook_ExcelChallenge.xlsx]Category Pivot Table &amp;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7-4DF8-A222-666780268DBB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F7-4DF8-A222-666780268DBB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F7-4DF8-A222-666780268DBB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F7-4DF8-A222-666780268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0963071"/>
        <c:axId val="1456703503"/>
      </c:barChart>
      <c:catAx>
        <c:axId val="106096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03503"/>
        <c:crosses val="autoZero"/>
        <c:auto val="1"/>
        <c:lblAlgn val="ctr"/>
        <c:lblOffset val="100"/>
        <c:noMultiLvlLbl val="0"/>
      </c:catAx>
      <c:valAx>
        <c:axId val="145670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6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[StarterBook_ExcelChallenge.xlsx]Sub-Cat Pivot Table &amp;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E-45A6-B387-AF560A26DD41}"/>
            </c:ext>
          </c:extLst>
        </c:ser>
        <c:ser>
          <c:idx val="1"/>
          <c:order val="1"/>
          <c:tx>
            <c:strRef>
              <c:f>'Sub-Cat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E-45A6-B387-AF560A26DD41}"/>
            </c:ext>
          </c:extLst>
        </c:ser>
        <c:ser>
          <c:idx val="2"/>
          <c:order val="2"/>
          <c:tx>
            <c:strRef>
              <c:f>'Sub-Cat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E-45A6-B387-AF560A26DD41}"/>
            </c:ext>
          </c:extLst>
        </c:ser>
        <c:ser>
          <c:idx val="3"/>
          <c:order val="3"/>
          <c:tx>
            <c:strRef>
              <c:f>'Sub-Cat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E-45A6-B387-AF560A26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479871"/>
        <c:axId val="1456696847"/>
      </c:barChart>
      <c:catAx>
        <c:axId val="1286479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96847"/>
        <c:crosses val="autoZero"/>
        <c:auto val="1"/>
        <c:lblAlgn val="ctr"/>
        <c:lblOffset val="100"/>
        <c:noMultiLvlLbl val="0"/>
      </c:catAx>
      <c:valAx>
        <c:axId val="14566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[StarterBook_ExcelChallenge.xlsx]Month Created!PivotTable2</c:name>
    <c:fmtId val="1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0-402B-B2DC-F0FBC3B186CC}"/>
            </c:ext>
          </c:extLst>
        </c:ser>
        <c:ser>
          <c:idx val="1"/>
          <c:order val="1"/>
          <c:tx>
            <c:strRef>
              <c:f>'Month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0-402B-B2DC-F0FBC3B186CC}"/>
            </c:ext>
          </c:extLst>
        </c:ser>
        <c:ser>
          <c:idx val="2"/>
          <c:order val="2"/>
          <c:tx>
            <c:strRef>
              <c:f>'Month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0-402B-B2DC-F0FBC3B1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16580351"/>
        <c:axId val="1999154415"/>
      </c:lineChart>
      <c:catAx>
        <c:axId val="2116580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54415"/>
        <c:crosses val="autoZero"/>
        <c:auto val="1"/>
        <c:lblAlgn val="ctr"/>
        <c:lblOffset val="100"/>
        <c:noMultiLvlLbl val="0"/>
      </c:catAx>
      <c:valAx>
        <c:axId val="199915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803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671701043974526E-2"/>
          <c:y val="9.6212710765239962E-2"/>
          <c:w val="0.95442076923343633"/>
          <c:h val="0.75577581012490169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C-4AD8-8272-FC934F7FA1D3}"/>
            </c:ext>
          </c:extLst>
        </c:ser>
        <c:ser>
          <c:idx val="1"/>
          <c:order val="1"/>
          <c:tx>
            <c:strRef>
              <c:f>'Outcome by 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C-4AD8-8272-FC934F7FA1D3}"/>
            </c:ext>
          </c:extLst>
        </c:ser>
        <c:ser>
          <c:idx val="2"/>
          <c:order val="2"/>
          <c:tx>
            <c:strRef>
              <c:f>'Outcome by 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C-4AD8-8272-FC934F7FA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1664"/>
        <c:axId val="425326256"/>
      </c:lineChart>
      <c:catAx>
        <c:axId val="517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6256"/>
        <c:crosses val="autoZero"/>
        <c:auto val="1"/>
        <c:lblAlgn val="ctr"/>
        <c:lblOffset val="100"/>
        <c:noMultiLvlLbl val="0"/>
      </c:catAx>
      <c:valAx>
        <c:axId val="4253262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129546</xdr:colOff>
      <xdr:row>0</xdr:row>
      <xdr:rowOff>179070</xdr:rowOff>
    </xdr:from>
    <xdr:to>
      <xdr:col>15</xdr:col>
      <xdr:colOff>236220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452BE-5E5F-4DB9-AAAA-0213D8326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179070</xdr:rowOff>
    </xdr:from>
    <xdr:to>
      <xdr:col>17</xdr:col>
      <xdr:colOff>83820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A628A-94BC-4A05-B752-D3630F97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179070</xdr:rowOff>
    </xdr:from>
    <xdr:to>
      <xdr:col>14</xdr:col>
      <xdr:colOff>373380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02CDE-465F-47AE-A3A8-900F84DE7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95250</xdr:rowOff>
    </xdr:from>
    <xdr:to>
      <xdr:col>11</xdr:col>
      <xdr:colOff>472440</xdr:colOff>
      <xdr:row>40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8FB1E-4388-4711-A0C2-78BDE03B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3.659312268515" createdVersion="6" refreshedVersion="6" minRefreshableVersion="3" recordCount="4115" xr:uid="{FA9F32BE-EB9C-4A8D-9755-39CEAE65AE4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4.618885648146" createdVersion="6" refreshedVersion="6" minRefreshableVersion="3" recordCount="4115" xr:uid="{908379B7-0DF5-4705-A8EC-6F03AA9523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F97C-9426-4560-BE8D-F254A3A412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5F52F-87FC-44DA-9B21-B65C6EA872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6222B-9314-4366-B35B-3FEC7C2641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Normal="100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" bestFit="1" customWidth="1"/>
    <col min="17" max="17" width="21.33203125" bestFit="1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</f>
        <v>1.3685882352941177</v>
      </c>
      <c r="P2" s="6">
        <f>(E2/L2)</f>
        <v>63.917582417582416</v>
      </c>
      <c r="Q2" s="7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</f>
        <v>1.4260827250608272</v>
      </c>
      <c r="P3" s="6">
        <f t="shared" ref="P3:P66" si="1">(E3/L3)</f>
        <v>185.48101265822785</v>
      </c>
      <c r="Q3" s="7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</f>
        <v>1.0752857142857142</v>
      </c>
      <c r="P67" s="6">
        <f t="shared" ref="P67:P130" si="5">(E67/L67)</f>
        <v>132.05263157894737</v>
      </c>
      <c r="Q67" s="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</f>
        <v>0</v>
      </c>
      <c r="P131" s="6" t="e">
        <f t="shared" ref="P131:P194" si="9">(E131/L131)</f>
        <v>#DIV/0!</v>
      </c>
      <c r="Q131" s="7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</f>
        <v>0</v>
      </c>
      <c r="P195" s="6" t="e">
        <f t="shared" ref="P195:P258" si="13">(E195/L195)</f>
        <v>#DIV/0!</v>
      </c>
      <c r="Q195" s="7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</f>
        <v>1.0672648571428571</v>
      </c>
      <c r="P259" s="6">
        <f t="shared" ref="P259:P322" si="17">(E259/L259)</f>
        <v>66.70405357142856</v>
      </c>
      <c r="Q259" s="7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</f>
        <v>1.0266285714285714</v>
      </c>
      <c r="P323" s="6">
        <f t="shared" ref="P323:P386" si="21">(E323/L323)</f>
        <v>106.62314540059347</v>
      </c>
      <c r="Q323" s="7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</f>
        <v>1.05982</v>
      </c>
      <c r="P387" s="6">
        <f t="shared" ref="P387:P450" si="25">(E387/L387)</f>
        <v>111.79535864978902</v>
      </c>
      <c r="Q387" s="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</f>
        <v>2.2499999999999999E-2</v>
      </c>
      <c r="P451" s="6">
        <f t="shared" ref="P451:P514" si="29">(E451/L451)</f>
        <v>9</v>
      </c>
      <c r="Q451" s="7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</f>
        <v>0.13924</v>
      </c>
      <c r="P515" s="6">
        <f t="shared" ref="P515:P578" si="33">(E515/L515)</f>
        <v>102.38235294117646</v>
      </c>
      <c r="Q515" s="7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</f>
        <v>2E-3</v>
      </c>
      <c r="P579" s="6">
        <f t="shared" ref="P579:P642" si="37">(E579/L579)</f>
        <v>10</v>
      </c>
      <c r="Q579" s="7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</f>
        <v>1.1916249999999999</v>
      </c>
      <c r="P643" s="6">
        <f t="shared" ref="P643:P706" si="41">(E643/L643)</f>
        <v>151.31746031746033</v>
      </c>
      <c r="Q643" s="7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</f>
        <v>9.7699999999999992E-3</v>
      </c>
      <c r="P707" s="6">
        <f t="shared" ref="P707:P770" si="45">(E707/L707)</f>
        <v>195.4</v>
      </c>
      <c r="Q707" s="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</f>
        <v>0.41399999999999998</v>
      </c>
      <c r="P771" s="6">
        <f t="shared" ref="P771:P834" si="49">(E771/L771)</f>
        <v>31.846153846153847</v>
      </c>
      <c r="Q771" s="7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</f>
        <v>1.0166666666666666</v>
      </c>
      <c r="P835" s="6">
        <f t="shared" ref="P835:P898" si="53">(E835/L835)</f>
        <v>148.78048780487805</v>
      </c>
      <c r="Q835" s="7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6">
        <f t="shared" si="53"/>
        <v>44.444444444444443</v>
      </c>
      <c r="Q898" s="7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</f>
        <v>0</v>
      </c>
      <c r="P899" s="6" t="e">
        <f t="shared" ref="P899:P962" si="57">(E899/L899)</f>
        <v>#DIV/0!</v>
      </c>
      <c r="Q899" s="7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</f>
        <v>0.42188421052631581</v>
      </c>
      <c r="P963" s="6">
        <f t="shared" ref="P963:P1026" si="61">(E963/L963)</f>
        <v>364.35454545454547</v>
      </c>
      <c r="Q963" s="7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</f>
        <v>1.099283142857143</v>
      </c>
      <c r="P1027" s="6">
        <f t="shared" ref="P1027:P1090" si="65">(E1027/L1027)</f>
        <v>71.848571428571432</v>
      </c>
      <c r="Q1027" s="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</f>
        <v>7.8266666666666665E-2</v>
      </c>
      <c r="P1091" s="6">
        <f t="shared" ref="P1091:P1154" si="69">(E1091/L1091)</f>
        <v>23.959183673469386</v>
      </c>
      <c r="Q1091" s="7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</f>
        <v>6.2500000000000003E-3</v>
      </c>
      <c r="P1155" s="6">
        <f t="shared" ref="P1155:P1218" si="73">(E1155/L1155)</f>
        <v>50</v>
      </c>
      <c r="Q1155" s="7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</f>
        <v>1.026</v>
      </c>
      <c r="P1219" s="6">
        <f t="shared" ref="P1219:P1282" si="77">(E1219/L1219)</f>
        <v>148.57377049180329</v>
      </c>
      <c r="Q1219" s="7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</f>
        <v>1.1071428571428572</v>
      </c>
      <c r="P1283" s="6">
        <f t="shared" ref="P1283:P1346" si="81">(E1283/L1283)</f>
        <v>104.72972972972973</v>
      </c>
      <c r="Q1283" s="7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</f>
        <v>1.25</v>
      </c>
      <c r="P1347" s="6">
        <f t="shared" ref="P1347:P1410" si="85">(E1347/L1347)</f>
        <v>53.571428571428569</v>
      </c>
      <c r="Q1347" s="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</f>
        <v>0</v>
      </c>
      <c r="P1411" s="6" t="e">
        <f t="shared" ref="P1411:P1474" si="89">(E1411/L1411)</f>
        <v>#DIV/0!</v>
      </c>
      <c r="Q1411" s="7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</f>
        <v>1.20516</v>
      </c>
      <c r="P1475" s="6">
        <f t="shared" ref="P1475:P1538" si="93">(E1475/L1475)</f>
        <v>38.462553191489363</v>
      </c>
      <c r="Q1475" s="7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</f>
        <v>1.7989999999999999</v>
      </c>
      <c r="P1539" s="6">
        <f t="shared" ref="P1539:P1602" si="97">(E1539/L1539)</f>
        <v>96.375</v>
      </c>
      <c r="Q1539" s="7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</f>
        <v>1.082492</v>
      </c>
      <c r="P1603" s="6">
        <f t="shared" ref="P1603:P1666" si="101">(E1603/L1603)</f>
        <v>48.325535714285714</v>
      </c>
      <c r="Q1603" s="7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</f>
        <v>1.1945714285714286</v>
      </c>
      <c r="P1667" s="6">
        <f t="shared" ref="P1667:P1730" si="105">(E1667/L1667)</f>
        <v>44.956989247311824</v>
      </c>
      <c r="Q1667" s="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</f>
        <v>0</v>
      </c>
      <c r="P1731" s="6" t="e">
        <f t="shared" ref="P1731:P1794" si="109">(E1731/L1731)</f>
        <v>#DIV/0!</v>
      </c>
      <c r="Q1731" s="7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</f>
        <v>1.3333333333333334E-2</v>
      </c>
      <c r="P1795" s="6">
        <f t="shared" ref="P1795:P1858" si="113">(E1795/L1795)</f>
        <v>20</v>
      </c>
      <c r="Q1795" s="7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</f>
        <v>1</v>
      </c>
      <c r="P1859" s="6">
        <f t="shared" ref="P1859:P1922" si="117">(E1859/L1859)</f>
        <v>136.36363636363637</v>
      </c>
      <c r="Q1859" s="7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</f>
        <v>1.3680000000000001</v>
      </c>
      <c r="P1923" s="6">
        <f t="shared" ref="P1923:P1986" si="121">(E1923/L1923)</f>
        <v>54</v>
      </c>
      <c r="Q1923" s="7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</f>
        <v>3.1875000000000001E-2</v>
      </c>
      <c r="P1987" s="6">
        <f t="shared" ref="P1987:P2050" si="125">(E1987/L1987)</f>
        <v>12.75</v>
      </c>
      <c r="Q1987" s="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</f>
        <v>1.2019070000000001</v>
      </c>
      <c r="P2051" s="6">
        <f t="shared" ref="P2051:P2114" si="129">(E2051/L2051)</f>
        <v>80.991037735849048</v>
      </c>
      <c r="Q2051" s="7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6">
        <f t="shared" si="129"/>
        <v>27.272727272727273</v>
      </c>
      <c r="Q2114" s="7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</f>
        <v>1.0485714285714285</v>
      </c>
      <c r="P2115" s="6">
        <f t="shared" ref="P2115:P2178" si="133">(E2115/L2115)</f>
        <v>68.598130841121488</v>
      </c>
      <c r="Q2115" s="7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</f>
        <v>1.0012000000000001</v>
      </c>
      <c r="P2179" s="6">
        <f t="shared" ref="P2179:P2242" si="137">(E2179/L2179)</f>
        <v>65.868421052631575</v>
      </c>
      <c r="Q2179" s="7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</f>
        <v>8.0640000000000001</v>
      </c>
      <c r="P2243" s="6">
        <f t="shared" ref="P2243:P2306" si="141">(E2243/L2243)</f>
        <v>49.472392638036808</v>
      </c>
      <c r="Q2243" s="7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</f>
        <v>1.0122777777777778</v>
      </c>
      <c r="P2307" s="6">
        <f t="shared" ref="P2307:P2370" si="145">(E2307/L2307)</f>
        <v>109.10778443113773</v>
      </c>
      <c r="Q2307" s="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</f>
        <v>0</v>
      </c>
      <c r="P2371" s="6" t="e">
        <f t="shared" ref="P2371:P2434" si="149">(E2371/L2371)</f>
        <v>#DIV/0!</v>
      </c>
      <c r="Q2371" s="7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</f>
        <v>0</v>
      </c>
      <c r="P2435" s="6" t="e">
        <f t="shared" ref="P2435:P2498" si="153">(E2435/L2435)</f>
        <v>#DIV/0!</v>
      </c>
      <c r="Q2435" s="7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6">
        <f t="shared" si="153"/>
        <v>600</v>
      </c>
      <c r="Q2498" s="7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</f>
        <v>1.127715</v>
      </c>
      <c r="P2499" s="6">
        <f t="shared" ref="P2499:P2562" si="157">(E2499/L2499)</f>
        <v>80.551071428571419</v>
      </c>
      <c r="Q2499" s="7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6">
        <f t="shared" si="157"/>
        <v>143</v>
      </c>
      <c r="Q2562" s="7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</f>
        <v>0</v>
      </c>
      <c r="P2563" s="6" t="e">
        <f t="shared" ref="P2563:P2626" si="161">(E2563/L2563)</f>
        <v>#DIV/0!</v>
      </c>
      <c r="Q2563" s="7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</f>
        <v>9.56</v>
      </c>
      <c r="P2627" s="6">
        <f t="shared" ref="P2627:P2690" si="165">(E2627/L2627)</f>
        <v>27.576923076923077</v>
      </c>
      <c r="Q2627" s="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</f>
        <v>2.8571428571428571E-5</v>
      </c>
      <c r="P2691" s="6">
        <f t="shared" ref="P2691:P2754" si="169">(E2691/L2691)</f>
        <v>1</v>
      </c>
      <c r="Q2691" s="7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</f>
        <v>0.19</v>
      </c>
      <c r="P2755" s="6">
        <f t="shared" ref="P2755:P2818" si="173">(E2755/L2755)</f>
        <v>47.5</v>
      </c>
      <c r="Q2755" s="7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</f>
        <v>1.3</v>
      </c>
      <c r="P2819" s="6">
        <f t="shared" ref="P2819:P2882" si="177">(E2819/L2819)</f>
        <v>23.636363636363637</v>
      </c>
      <c r="Q2819" s="7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</f>
        <v>0</v>
      </c>
      <c r="P2883" s="6" t="e">
        <f t="shared" ref="P2883:P2946" si="181">(E2883/L2883)</f>
        <v>#DIV/0!</v>
      </c>
      <c r="Q2883" s="7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6">
        <f t="shared" si="181"/>
        <v>100</v>
      </c>
      <c r="Q2946" s="7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</f>
        <v>0</v>
      </c>
      <c r="P2947" s="6" t="e">
        <f t="shared" ref="P2947:P3010" si="185">(E2947/L2947)</f>
        <v>#DIV/0!</v>
      </c>
      <c r="Q2947" s="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</f>
        <v>1.19756</v>
      </c>
      <c r="P3011" s="6">
        <f t="shared" ref="P3011:P3074" si="189">(E3011/L3011)</f>
        <v>233.8984375</v>
      </c>
      <c r="Q3011" s="7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</f>
        <v>2.3035714285714285E-4</v>
      </c>
      <c r="P3075" s="6">
        <f t="shared" ref="P3075:P3138" si="193">(E3075/L3075)</f>
        <v>92.142857142857139</v>
      </c>
      <c r="Q3075" s="7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</f>
        <v>3.3333333333333333E-2</v>
      </c>
      <c r="P3139" s="6">
        <f t="shared" ref="P3139:P3202" si="197">(E3139/L3139)</f>
        <v>50</v>
      </c>
      <c r="Q3139" s="7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</f>
        <v>1.2500000000000001E-2</v>
      </c>
      <c r="P3203" s="6">
        <f t="shared" ref="P3203:P3266" si="201">(E3203/L3203)</f>
        <v>12.5</v>
      </c>
      <c r="Q3203" s="7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</f>
        <v>1.64</v>
      </c>
      <c r="P3267" s="6">
        <f t="shared" ref="P3267:P3330" si="205">(E3267/L3267)</f>
        <v>70.285714285714292</v>
      </c>
      <c r="Q3267" s="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</f>
        <v>1.1679999999999999</v>
      </c>
      <c r="P3331" s="6">
        <f t="shared" ref="P3331:P3394" si="209">(E3331/L3331)</f>
        <v>44.92307692307692</v>
      </c>
      <c r="Q3331" s="7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6">
        <f t="shared" si="209"/>
        <v>41.666666666666664</v>
      </c>
      <c r="Q3394" s="7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</f>
        <v>1.0580000000000001</v>
      </c>
      <c r="P3395" s="6">
        <f t="shared" ref="P3395:P3458" si="213">(E3395/L3395)</f>
        <v>36.06818181818182</v>
      </c>
      <c r="Q3395" s="7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6">
        <f t="shared" si="213"/>
        <v>358.6875</v>
      </c>
      <c r="Q3458" s="7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</f>
        <v>1.4019999999999999</v>
      </c>
      <c r="P3459" s="6">
        <f t="shared" ref="P3459:P3522" si="217">(E3459/L3459)</f>
        <v>50.981818181818184</v>
      </c>
      <c r="Q3459" s="7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</f>
        <v>1.6942857142857144</v>
      </c>
      <c r="P3523" s="6">
        <f t="shared" ref="P3523:P3586" si="221">(E3523/L3523)</f>
        <v>45.615384615384613</v>
      </c>
      <c r="Q3523" s="7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6">
        <f t="shared" si="221"/>
        <v>30.9375</v>
      </c>
      <c r="Q3586" s="7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</f>
        <v>1.1911764705882353</v>
      </c>
      <c r="P3587" s="6">
        <f t="shared" ref="P3587:P3650" si="225">(E3587/L3587)</f>
        <v>176.08695652173913</v>
      </c>
      <c r="Q3587" s="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</f>
        <v>1.04</v>
      </c>
      <c r="P3651" s="6">
        <f t="shared" ref="P3651:P3714" si="229">(E3651/L3651)</f>
        <v>97.5</v>
      </c>
      <c r="Q3651" s="7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</f>
        <v>1.0149999999999999</v>
      </c>
      <c r="P3715" s="6">
        <f t="shared" ref="P3715:P3778" si="233">(E3715/L3715)</f>
        <v>106.84210526315789</v>
      </c>
      <c r="Q3715" s="7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</f>
        <v>1.4319999999999999</v>
      </c>
      <c r="P3779" s="6">
        <f t="shared" ref="P3779:P3842" si="237">(E3779/L3779)</f>
        <v>48.542372881355931</v>
      </c>
      <c r="Q3779" s="7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6">
        <f t="shared" si="237"/>
        <v>21.666666666666668</v>
      </c>
      <c r="Q3842" s="7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</f>
        <v>8.72E-2</v>
      </c>
      <c r="P3843" s="6">
        <f t="shared" ref="P3843:P3906" si="241">(E3843/L3843)</f>
        <v>25.647058823529413</v>
      </c>
      <c r="Q3843" s="7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</f>
        <v>0.11533333333333333</v>
      </c>
      <c r="P3907" s="6">
        <f t="shared" ref="P3907:P3970" si="245">(E3907/L3907)</f>
        <v>24.714285714285715</v>
      </c>
      <c r="Q3907" s="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</f>
        <v>7.4690265486725665E-2</v>
      </c>
      <c r="P3971" s="6">
        <f t="shared" ref="P3971:P4034" si="249">(E3971/L3971)</f>
        <v>35.166666666666664</v>
      </c>
      <c r="Q3971" s="7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</f>
        <v>0.25698702928870293</v>
      </c>
      <c r="P4035" s="6">
        <f t="shared" ref="P4035:P4098" si="253">(E4035/L4035)</f>
        <v>65.340319148936175</v>
      </c>
      <c r="Q4035" s="7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6">
        <f t="shared" si="253"/>
        <v>80</v>
      </c>
      <c r="Q4098" s="7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</f>
        <v>0</v>
      </c>
      <c r="P4099" s="6" t="e">
        <f t="shared" ref="P4099:P4115" si="257">(E4099/L4099)</f>
        <v>#DIV/0!</v>
      </c>
      <c r="Q4099" s="7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25FE226A-A132-4B26-A622-AC2F1E074BE8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4340-A79F-4E22-BD55-F496E1E0A7EF}">
  <sheetPr codeName="Sheet2"/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CFEE-5535-44C6-97AE-8C55904FED01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3099-9E2C-4B01-B8D6-6825B309F504}">
  <sheetPr codeName="Sheet4"/>
  <dimension ref="A1:E18"/>
  <sheetViews>
    <sheetView tabSelected="1" workbookViewId="0">
      <selection activeCell="A4" sqref="A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8365</v>
      </c>
      <c r="B1" t="s">
        <v>8364</v>
      </c>
    </row>
    <row r="2" spans="1:5" x14ac:dyDescent="0.3">
      <c r="A2" s="9" t="s">
        <v>8380</v>
      </c>
      <c r="B2" t="s">
        <v>8364</v>
      </c>
    </row>
    <row r="4" spans="1:5" x14ac:dyDescent="0.3">
      <c r="A4" s="9" t="s">
        <v>8362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8377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8379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8372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4F69-FEFF-43E6-8C6F-7AE7914E0500}">
  <sheetPr codeName="Sheet5"/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">
      <c r="A2" t="s">
        <v>8389</v>
      </c>
      <c r="B2">
        <f>COUNTIFS(Data!$D$2:$D$4115,"&lt; 1000", Data!$F$2:$F$4115, "successful")</f>
        <v>322</v>
      </c>
      <c r="C2">
        <f>COUNTIFS(Data!$D$2:$D$4115,"&lt; 1000", Data!$F$2:$F$4115, "failed")</f>
        <v>113</v>
      </c>
      <c r="D2">
        <f>COUNTIFS(Data!$D$2:$D$4115,"&lt; 1000", Data!$F$2:$F$4115, "canceled")</f>
        <v>18</v>
      </c>
      <c r="E2">
        <f>SUM(B2:D2)</f>
        <v>453</v>
      </c>
      <c r="F2" s="8">
        <f>(B2/E2)</f>
        <v>0.71081677704194257</v>
      </c>
      <c r="G2" s="8">
        <f>(C2/E2)</f>
        <v>0.24944812362030905</v>
      </c>
      <c r="H2" s="8">
        <f>(D2/E2)</f>
        <v>3.9735099337748346E-2</v>
      </c>
    </row>
    <row r="3" spans="1:8" x14ac:dyDescent="0.3">
      <c r="A3" t="s">
        <v>8390</v>
      </c>
      <c r="B3">
        <f>COUNTIFS(Data!$D$2:$D$4115,"&gt;=1000", Data!$D$2:$D$4115,"&lt;=4999", Data!$F$2:$F$4115, "successful")</f>
        <v>932</v>
      </c>
      <c r="C3">
        <f>COUNTIFS(Data!$D$2:$D$4115,"&gt;=1000", Data!$D$2:$D$4115,"&lt;=4999", Data!$F$2:$F$4115, "failed")</f>
        <v>420</v>
      </c>
      <c r="D3">
        <f>COUNTIFS(Data!$D$2:$D$4115,"&gt;=1000", Data!$D$2:$D$4115,"&lt;=4999", Data!$F$2:$F$4115, "canceled")</f>
        <v>60</v>
      </c>
      <c r="E3">
        <f t="shared" ref="E3:E13" si="0">SUM(B3:D3)</f>
        <v>1412</v>
      </c>
      <c r="F3" s="8">
        <f t="shared" ref="F3:F13" si="1">(B3/E3)</f>
        <v>0.66005665722379603</v>
      </c>
      <c r="G3" s="8">
        <f t="shared" ref="G3:G13" si="2">(C3/E3)</f>
        <v>0.29745042492917845</v>
      </c>
      <c r="H3" s="8">
        <f t="shared" ref="H3:H13" si="3">(D3/E3)</f>
        <v>4.2492917847025496E-2</v>
      </c>
    </row>
    <row r="4" spans="1:8" x14ac:dyDescent="0.3">
      <c r="A4" t="s">
        <v>8391</v>
      </c>
      <c r="B4">
        <f>COUNTIFS(Data!$D$2:$D$4115,"&gt;=5000", Data!$D$2:$D$4115,"&lt;=9999", Data!$F$2:$F$4115, "successful")</f>
        <v>381</v>
      </c>
      <c r="C4">
        <f>COUNTIFS(Data!$D$2:$D$4115,"&gt;=5000", Data!$D$2:$D$4115,"&lt;=9999", Data!$F$2:$F$4115, "failed")</f>
        <v>283</v>
      </c>
      <c r="D4">
        <f>COUNTIFS(Data!$D$2:$D$4115,"&gt;=5000", Data!$D$2:$D$4115,"&lt;=9999", Data!$F$2:$F$4115,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">
      <c r="A5" t="s">
        <v>8392</v>
      </c>
      <c r="B5">
        <f>COUNTIFS(Data!$D$2:$D$4115,"&gt;=10000", Data!$D$2:$D$4115,"&lt;=14999", Data!$F$2:$F$4115, "successful")</f>
        <v>168</v>
      </c>
      <c r="C5">
        <f>COUNTIFS(Data!$D$2:$D$4115,"&gt;=10000", Data!$D$2:$D$4115,"&lt;=14999", Data!$F$2:$F$4115, "failed")</f>
        <v>144</v>
      </c>
      <c r="D5">
        <f>COUNTIFS(Data!$D$2:$D$4115,"&gt;=10000", Data!$D$2:$D$4115,"&lt;=14999", Data!$F$2:$F$4115,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8393</v>
      </c>
      <c r="B6">
        <f>COUNTIFS(Data!$D$2:$D$4115,"&gt;=15000", Data!$D$2:$D$4115,"&lt;=19999", Data!$F$2:$F$4115, "successful")</f>
        <v>94</v>
      </c>
      <c r="C6">
        <f>COUNTIFS(Data!$D$2:$D$4115,"&gt;=15000", Data!$D$2:$D$4115,"&lt;=19999", Data!$F$2:$F$4115, "failed")</f>
        <v>90</v>
      </c>
      <c r="D6">
        <f>COUNTIFS(Data!$D$2:$D$4115,"&gt;=15000", Data!$D$2:$D$4115,"&lt;=19999", Data!$F$2:$F$4115,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8394</v>
      </c>
      <c r="B7">
        <f>COUNTIFS(Data!$D$2:$D$4115,"&gt;=20000", Data!$D$2:$D$4115,"&lt;=24999", Data!$F$2:$F$4115, "successful")</f>
        <v>62</v>
      </c>
      <c r="C7">
        <f>COUNTIFS(Data!$D$2:$D$4115,"&gt;=20000", Data!$D$2:$D$4115,"&lt;=24999", Data!$F$2:$F$4115, "failed")</f>
        <v>72</v>
      </c>
      <c r="D7">
        <f>COUNTIFS(Data!$D$2:$D$4115,"&gt;=20000", Data!$D$2:$D$4115,"&lt;=24999", Data!$F$2:$F$4115,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8395</v>
      </c>
      <c r="B8">
        <f>COUNTIFS(Data!$D$2:$D$4115,"&gt;=25000", Data!$D$2:$D$4115,"&lt;=29999", Data!$F$2:$F$4115, "successful")</f>
        <v>55</v>
      </c>
      <c r="C8">
        <f>COUNTIFS(Data!$D$2:$D$4115,"&gt;=25000", Data!$D$2:$D$4115,"&lt;=29999", Data!$F$2:$F$4115, "failed")</f>
        <v>64</v>
      </c>
      <c r="D8">
        <f>COUNTIFS(Data!$D$2:$D$4115,"&gt;=25000", Data!$D$2:$D$4115,"&lt;=29999", Data!$F$2:$F$4115,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8396</v>
      </c>
      <c r="B9">
        <f>COUNTIFS(Data!$D$2:$D$4115,"&gt;=30000", Data!$D$2:$D$4115,"&lt;=34999", Data!$F$2:$F$4115, "successful")</f>
        <v>32</v>
      </c>
      <c r="C9">
        <f>COUNTIFS(Data!$D$2:$D$4115,"&gt;=30000", Data!$D$2:$D$4115,"&lt;=34999", Data!$F$2:$F$4115, "failed")</f>
        <v>37</v>
      </c>
      <c r="D9">
        <f>COUNTIFS(Data!$D$2:$D$4115,"&gt;=30000", Data!$D$2:$D$4115,"&lt;=34999", Data!$F$2:$F$4115,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8397</v>
      </c>
      <c r="B10">
        <f>COUNTIFS(Data!$D$2:$D$4115,"&gt;=35000", Data!$D$2:$D$4115,"&lt;=39999", Data!$F$2:$F$4115, "successful")</f>
        <v>26</v>
      </c>
      <c r="C10">
        <f>COUNTIFS(Data!$D$2:$D$4115,"&gt;=35000", Data!$D$2:$D$4115,"&lt;=39999", Data!$F$2:$F$4115, "failed")</f>
        <v>22</v>
      </c>
      <c r="D10">
        <f>COUNTIFS(Data!$D$2:$D$4115,"&gt;=35000", Data!$D$2:$D$4115,"&lt;=39999", Data!$F$2:$F$4115,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8398</v>
      </c>
      <c r="B11">
        <f>COUNTIFS(Data!$D$2:$D$4115,"&gt;=40000", Data!$D$2:$D$4115,"&lt;=44999", Data!$F$2:$F$4115, "successful")</f>
        <v>21</v>
      </c>
      <c r="C11">
        <f>COUNTIFS(Data!$D$2:$D$4115,"&gt;=40000", Data!$D$2:$D$4115,"&lt;=44999", Data!$F$2:$F$4115, "failed")</f>
        <v>16</v>
      </c>
      <c r="D11">
        <f>COUNTIFS(Data!$D$2:$D$4115,"&gt;=40000", Data!$D$2:$D$4115,"&lt;=44999", Data!$F$2:$F$4115,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8399</v>
      </c>
      <c r="B12">
        <f>COUNTIFS(Data!$D$2:$D$4115,"&gt;=45000", Data!$D$2:$D$4115,"&lt;=49999", Data!$F$2:$F$4115, "successful")</f>
        <v>6</v>
      </c>
      <c r="C12">
        <f>COUNTIFS(Data!$D$2:$D$4115,"&gt;=45000", Data!$D$2:$D$4115,"&lt;=49999", Data!$F$2:$F$4115, "failed")</f>
        <v>11</v>
      </c>
      <c r="D12">
        <f>COUNTIFS(Data!$D$2:$D$4115,"&gt;=45000", Data!$D$2:$D$4115,"&lt;=49999", Data!$F$2:$F$4115,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8400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 &amp; Chart</vt:lpstr>
      <vt:lpstr>Sub-Cat Pivot Table &amp; Chart</vt:lpstr>
      <vt:lpstr>Month Created</vt:lpstr>
      <vt:lpstr>Outcome by Goal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2020-07-23T22:34:34Z</dcterms:modified>
</cp:coreProperties>
</file>