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f3095708ab38b1/sig-aca-teach/Data_BP/"/>
    </mc:Choice>
  </mc:AlternateContent>
  <xr:revisionPtr revIDLastSave="0" documentId="10_ncr:100000_{A4426E62-1187-4C48-961C-338FDB8D3901}" xr6:coauthVersionLast="31" xr6:coauthVersionMax="31" xr10:uidLastSave="{00000000-0000-0000-0000-000000000000}"/>
  <bookViews>
    <workbookView xWindow="0" yWindow="0" windowWidth="28800" windowHeight="12312" tabRatio="694" xr2:uid="{00000000-000D-0000-FFFF-FFFF00000000}"/>
  </bookViews>
  <sheets>
    <sheet name="Bc statnice jun 2018" sheetId="11" r:id="rId1"/>
    <sheet name="Parametre_2018" sheetId="14" r:id="rId2"/>
    <sheet name="Bc statnice jun 2018 zaver" sheetId="13" r:id="rId3"/>
    <sheet name="Obhajoba - sumar" sheetId="12" r:id="rId4"/>
  </sheets>
  <definedNames>
    <definedName name="_xlnm._FilterDatabase" localSheetId="0" hidden="1">'Bc statnice jun 2018'!$A$3:$AC$182</definedName>
  </definedNames>
  <calcPr calcId="179017"/>
</workbook>
</file>

<file path=xl/calcChain.xml><?xml version="1.0" encoding="utf-8"?>
<calcChain xmlns="http://schemas.openxmlformats.org/spreadsheetml/2006/main">
  <c r="C5" i="13" l="1"/>
  <c r="Z21" i="11"/>
  <c r="B3" i="12" l="1"/>
  <c r="B4" i="12"/>
  <c r="B5" i="12"/>
  <c r="B6" i="12"/>
  <c r="B7" i="12"/>
  <c r="B8" i="12"/>
  <c r="B2" i="12"/>
  <c r="B10" i="12" l="1"/>
  <c r="C4" i="12" s="1"/>
  <c r="C7" i="12" l="1"/>
  <c r="C3" i="12"/>
  <c r="C6" i="12"/>
  <c r="C9" i="12"/>
  <c r="C5" i="12"/>
  <c r="C2" i="12"/>
  <c r="C8" i="12"/>
  <c r="Z131" i="11"/>
  <c r="Z42" i="11"/>
  <c r="Z59" i="11"/>
  <c r="Z136" i="11"/>
  <c r="Z156" i="11"/>
  <c r="Z159" i="11"/>
  <c r="Z28" i="11"/>
  <c r="Z10" i="11"/>
  <c r="Z120" i="11"/>
  <c r="Z32" i="11"/>
  <c r="Z176" i="11"/>
  <c r="Z178" i="11"/>
  <c r="Z65" i="11"/>
  <c r="Z105" i="11"/>
  <c r="Z89" i="11"/>
  <c r="Z39" i="11"/>
  <c r="Z40" i="11"/>
  <c r="Z128" i="11"/>
  <c r="Z103" i="11"/>
  <c r="Z13" i="11"/>
  <c r="Z94" i="11"/>
  <c r="Z29" i="11"/>
  <c r="Z100" i="11"/>
  <c r="Z9" i="11"/>
  <c r="Z137" i="11"/>
  <c r="Z163" i="11"/>
  <c r="Z152" i="11"/>
  <c r="Z107" i="11"/>
  <c r="Z146" i="11"/>
  <c r="Z4" i="11"/>
  <c r="Z66" i="11"/>
  <c r="Z140" i="11"/>
  <c r="Z157" i="11"/>
  <c r="Z63" i="11"/>
  <c r="Z90" i="11"/>
  <c r="Z177" i="11"/>
  <c r="Z8" i="11"/>
  <c r="Z48" i="11"/>
  <c r="Z54" i="11"/>
  <c r="Z14" i="11"/>
  <c r="Z98" i="11"/>
  <c r="Z175" i="11"/>
  <c r="Z112" i="11"/>
  <c r="Z15" i="11"/>
  <c r="Z35" i="11"/>
  <c r="Z133" i="11"/>
  <c r="Z24" i="11"/>
  <c r="Z47" i="11"/>
  <c r="Z101" i="11"/>
  <c r="Z97" i="11"/>
  <c r="Z72" i="11"/>
  <c r="Z83" i="11"/>
  <c r="Z18" i="11"/>
  <c r="Z108" i="11"/>
  <c r="Z179" i="11"/>
  <c r="Z99" i="11"/>
  <c r="Z150" i="11"/>
  <c r="Z55" i="11"/>
  <c r="Z85" i="11"/>
  <c r="Z113" i="11"/>
  <c r="Z36" i="11"/>
  <c r="Z124" i="11"/>
  <c r="Z116" i="11"/>
  <c r="Z106" i="11"/>
  <c r="Z70" i="11"/>
  <c r="Z164" i="11"/>
  <c r="Z86" i="11"/>
  <c r="Z138" i="11"/>
  <c r="Z111" i="11"/>
  <c r="Z181" i="11"/>
  <c r="Z109" i="11"/>
  <c r="Z50" i="11"/>
  <c r="Z155" i="11"/>
  <c r="Z12" i="11"/>
  <c r="Z51" i="11"/>
  <c r="Z49" i="11"/>
  <c r="Z57" i="11"/>
  <c r="Z43" i="11"/>
  <c r="Z174" i="11"/>
  <c r="Z79" i="11"/>
  <c r="Z127" i="11"/>
  <c r="Z67" i="11"/>
  <c r="Z60" i="11"/>
  <c r="Z68" i="11"/>
  <c r="Z102" i="11"/>
  <c r="Z141" i="11"/>
  <c r="Z80" i="11"/>
  <c r="Z134" i="11"/>
  <c r="Z118" i="11"/>
  <c r="Z81" i="11"/>
  <c r="Z52" i="11"/>
  <c r="Z114" i="11"/>
  <c r="Z64" i="11"/>
  <c r="Z147" i="11"/>
  <c r="Z95" i="11"/>
  <c r="Z73" i="11"/>
  <c r="Z168" i="11"/>
  <c r="Z11" i="11"/>
  <c r="Z104" i="11"/>
  <c r="Z165" i="11"/>
  <c r="Z34" i="11"/>
  <c r="Z37" i="11"/>
  <c r="Z153" i="11"/>
  <c r="Z74" i="11"/>
  <c r="Z30" i="11"/>
  <c r="Z161" i="11"/>
  <c r="Z76" i="11"/>
  <c r="Z17" i="11"/>
  <c r="Z77" i="11"/>
  <c r="Z19" i="11"/>
  <c r="Z171" i="11"/>
  <c r="Z6" i="11"/>
  <c r="Z139" i="11"/>
  <c r="Z135" i="11"/>
  <c r="Z25" i="11"/>
  <c r="Z75" i="11"/>
  <c r="Z129" i="11"/>
  <c r="Z82" i="11"/>
  <c r="Z87" i="11"/>
  <c r="Z115" i="11"/>
  <c r="Z31" i="11"/>
  <c r="Z148" i="11"/>
  <c r="Z58" i="11"/>
  <c r="Z20" i="11"/>
  <c r="Z166" i="11"/>
  <c r="Z162" i="11"/>
  <c r="Z160" i="11"/>
  <c r="Z96" i="11"/>
  <c r="Z38" i="11"/>
  <c r="Z84" i="11"/>
  <c r="Z142" i="11"/>
  <c r="Z26" i="11"/>
  <c r="Z46" i="11"/>
  <c r="Z92" i="11"/>
  <c r="Z151" i="11"/>
  <c r="Z93" i="11"/>
  <c r="Z61" i="11"/>
  <c r="Z71" i="11"/>
  <c r="Z27" i="11"/>
  <c r="Z7" i="11"/>
  <c r="Z33" i="11"/>
  <c r="Z62" i="11"/>
  <c r="Z169" i="11"/>
  <c r="Z172" i="11"/>
  <c r="Z23" i="11"/>
  <c r="Z16" i="11"/>
  <c r="Z5" i="11"/>
  <c r="Z122" i="11"/>
  <c r="Z154" i="11"/>
  <c r="W32" i="11"/>
  <c r="W131" i="11"/>
  <c r="W42" i="11"/>
  <c r="W59" i="11"/>
  <c r="W136" i="11"/>
  <c r="W156" i="11"/>
  <c r="W159" i="11"/>
  <c r="W28" i="11"/>
  <c r="W10" i="11"/>
  <c r="W120" i="11"/>
  <c r="W176" i="11"/>
  <c r="W178" i="11"/>
  <c r="W65" i="11"/>
  <c r="W105" i="11"/>
  <c r="W89" i="11"/>
  <c r="W39" i="11"/>
  <c r="W40" i="11"/>
  <c r="W128" i="11"/>
  <c r="W103" i="11"/>
  <c r="W13" i="11"/>
  <c r="W94" i="11"/>
  <c r="W29" i="11"/>
  <c r="W100" i="11"/>
  <c r="W9" i="11"/>
  <c r="W137" i="11"/>
  <c r="W163" i="11"/>
  <c r="W152" i="11"/>
  <c r="W107" i="11"/>
  <c r="W146" i="11"/>
  <c r="W4" i="11"/>
  <c r="W66" i="11"/>
  <c r="W140" i="11"/>
  <c r="W157" i="11"/>
  <c r="W63" i="11"/>
  <c r="W90" i="11"/>
  <c r="W177" i="11"/>
  <c r="W8" i="11"/>
  <c r="W48" i="11"/>
  <c r="W54" i="11"/>
  <c r="W14" i="11"/>
  <c r="W98" i="11"/>
  <c r="W175" i="11"/>
  <c r="W112" i="11"/>
  <c r="W15" i="11"/>
  <c r="W35" i="11"/>
  <c r="W133" i="11"/>
  <c r="W24" i="11"/>
  <c r="W47" i="11"/>
  <c r="W101" i="11"/>
  <c r="W97" i="11"/>
  <c r="W72" i="11"/>
  <c r="W83" i="11"/>
  <c r="W18" i="11"/>
  <c r="W108" i="11"/>
  <c r="W179" i="11"/>
  <c r="W99" i="11"/>
  <c r="W150" i="11"/>
  <c r="W55" i="11"/>
  <c r="W85" i="11"/>
  <c r="W113" i="11"/>
  <c r="W36" i="11"/>
  <c r="W124" i="11"/>
  <c r="W116" i="11"/>
  <c r="W106" i="11"/>
  <c r="W70" i="11"/>
  <c r="W164" i="11"/>
  <c r="W86" i="11"/>
  <c r="W138" i="11"/>
  <c r="W111" i="11"/>
  <c r="W181" i="11"/>
  <c r="W109" i="11"/>
  <c r="W50" i="11"/>
  <c r="W155" i="11"/>
  <c r="W12" i="11"/>
  <c r="W51" i="11"/>
  <c r="W49" i="11"/>
  <c r="W57" i="11"/>
  <c r="W43" i="11"/>
  <c r="W174" i="11"/>
  <c r="W79" i="11"/>
  <c r="W127" i="11"/>
  <c r="W67" i="11"/>
  <c r="W60" i="11"/>
  <c r="W68" i="11"/>
  <c r="W102" i="11"/>
  <c r="W141" i="11"/>
  <c r="W80" i="11"/>
  <c r="W134" i="11"/>
  <c r="W118" i="11"/>
  <c r="W81" i="11"/>
  <c r="W52" i="11"/>
  <c r="W114" i="11"/>
  <c r="W64" i="11"/>
  <c r="W147" i="11"/>
  <c r="W95" i="11"/>
  <c r="W73" i="11"/>
  <c r="W168" i="11"/>
  <c r="W11" i="11"/>
  <c r="W104" i="11"/>
  <c r="W165" i="11"/>
  <c r="W34" i="11"/>
  <c r="W37" i="11"/>
  <c r="W153" i="11"/>
  <c r="W74" i="11"/>
  <c r="W30" i="11"/>
  <c r="W161" i="11"/>
  <c r="W76" i="11"/>
  <c r="W17" i="11"/>
  <c r="W77" i="11"/>
  <c r="W19" i="11"/>
  <c r="W171" i="11"/>
  <c r="W6" i="11"/>
  <c r="W139" i="11"/>
  <c r="W135" i="11"/>
  <c r="W25" i="11"/>
  <c r="W75" i="11"/>
  <c r="W129" i="11"/>
  <c r="W82" i="11"/>
  <c r="W87" i="11"/>
  <c r="W115" i="11"/>
  <c r="W31" i="11"/>
  <c r="W148" i="11"/>
  <c r="W58" i="11"/>
  <c r="W20" i="11"/>
  <c r="W166" i="11"/>
  <c r="W162" i="11"/>
  <c r="W160" i="11"/>
  <c r="W96" i="11"/>
  <c r="W38" i="11"/>
  <c r="W84" i="11"/>
  <c r="W142" i="11"/>
  <c r="W26" i="11"/>
  <c r="W46" i="11"/>
  <c r="W92" i="11"/>
  <c r="W151" i="11"/>
  <c r="W93" i="11"/>
  <c r="W61" i="11"/>
  <c r="W71" i="11"/>
  <c r="W27" i="11"/>
  <c r="W7" i="11"/>
  <c r="W33" i="11"/>
  <c r="W62" i="11"/>
  <c r="W169" i="11"/>
  <c r="W172" i="11"/>
  <c r="W23" i="11"/>
  <c r="W16" i="11"/>
  <c r="W5" i="11"/>
  <c r="W21" i="11"/>
  <c r="W122" i="11"/>
  <c r="W154" i="11"/>
  <c r="I5" i="13" l="1"/>
  <c r="H5" i="13"/>
  <c r="E5" i="13"/>
  <c r="G5" i="13"/>
  <c r="F5" i="13"/>
  <c r="S154" i="11"/>
  <c r="S71" i="11"/>
  <c r="S92" i="11"/>
  <c r="S84" i="11"/>
  <c r="S148" i="11"/>
  <c r="S82" i="11"/>
  <c r="S135" i="11"/>
  <c r="S19" i="11"/>
  <c r="S161" i="11"/>
  <c r="S37" i="11"/>
  <c r="S147" i="11"/>
  <c r="S81" i="11"/>
  <c r="S141" i="11"/>
  <c r="S67" i="11"/>
  <c r="S12" i="11"/>
  <c r="S181" i="11"/>
  <c r="S164" i="11"/>
  <c r="S124" i="11"/>
  <c r="S55" i="11"/>
  <c r="S97" i="11"/>
  <c r="S133" i="11"/>
  <c r="S175" i="11"/>
  <c r="S48" i="11"/>
  <c r="S4" i="11"/>
  <c r="S163" i="11"/>
  <c r="S128" i="11"/>
  <c r="S105" i="11"/>
  <c r="S159" i="11"/>
  <c r="S120" i="11"/>
  <c r="S156" i="11"/>
  <c r="S131" i="11"/>
  <c r="S122" i="11"/>
  <c r="S33" i="11"/>
  <c r="S61" i="11"/>
  <c r="S46" i="11"/>
  <c r="S38" i="11"/>
  <c r="S166" i="11"/>
  <c r="S31" i="11"/>
  <c r="S129" i="11"/>
  <c r="S139" i="11"/>
  <c r="S77" i="11"/>
  <c r="S30" i="11"/>
  <c r="S34" i="11"/>
  <c r="S168" i="11"/>
  <c r="S64" i="11"/>
  <c r="S118" i="11"/>
  <c r="S102" i="11"/>
  <c r="S127" i="11"/>
  <c r="S57" i="11"/>
  <c r="S155" i="11"/>
  <c r="S111" i="11"/>
  <c r="S70" i="11"/>
  <c r="S36" i="11"/>
  <c r="S150" i="11"/>
  <c r="S18" i="11"/>
  <c r="S101" i="11"/>
  <c r="S35" i="11"/>
  <c r="S98" i="11"/>
  <c r="S8" i="11"/>
  <c r="S157" i="11"/>
  <c r="S146" i="11"/>
  <c r="S137" i="11"/>
  <c r="S94" i="11"/>
  <c r="S40" i="11"/>
  <c r="S65" i="11"/>
  <c r="S32" i="11"/>
  <c r="S28" i="11"/>
  <c r="S63" i="11"/>
  <c r="S54" i="11"/>
  <c r="S11" i="11"/>
  <c r="S43" i="11"/>
  <c r="S108" i="11"/>
  <c r="S29" i="11"/>
  <c r="S42" i="11"/>
  <c r="S162" i="11"/>
  <c r="S21" i="11"/>
  <c r="S172" i="11"/>
  <c r="S7" i="11"/>
  <c r="S93" i="11"/>
  <c r="S26" i="11"/>
  <c r="S96" i="11"/>
  <c r="S20" i="11"/>
  <c r="S115" i="11"/>
  <c r="S6" i="11"/>
  <c r="S17" i="11"/>
  <c r="S74" i="11"/>
  <c r="S165" i="11"/>
  <c r="S73" i="11"/>
  <c r="S114" i="11"/>
  <c r="S134" i="11"/>
  <c r="S68" i="11"/>
  <c r="S79" i="11"/>
  <c r="S49" i="11"/>
  <c r="S50" i="11"/>
  <c r="S138" i="11"/>
  <c r="S113" i="11"/>
  <c r="S99" i="11"/>
  <c r="S83" i="11"/>
  <c r="S47" i="11"/>
  <c r="S15" i="11"/>
  <c r="S14" i="11"/>
  <c r="S177" i="11"/>
  <c r="S107" i="11"/>
  <c r="S9" i="11"/>
  <c r="S13" i="11"/>
  <c r="S39" i="11"/>
  <c r="S178" i="11"/>
  <c r="S10" i="11"/>
  <c r="S136" i="11"/>
  <c r="S5" i="11"/>
  <c r="S169" i="11"/>
  <c r="S27" i="11"/>
  <c r="S151" i="11"/>
  <c r="S142" i="11"/>
  <c r="S160" i="11"/>
  <c r="S58" i="11"/>
  <c r="S171" i="11"/>
  <c r="S76" i="11"/>
  <c r="S153" i="11"/>
  <c r="S104" i="11"/>
  <c r="S95" i="11"/>
  <c r="S52" i="11"/>
  <c r="S80" i="11"/>
  <c r="S60" i="11"/>
  <c r="S174" i="11"/>
  <c r="S109" i="11"/>
  <c r="S86" i="11"/>
  <c r="S116" i="11"/>
  <c r="S85" i="11"/>
  <c r="S179" i="11"/>
  <c r="S72" i="11"/>
  <c r="S24" i="11"/>
  <c r="S112" i="11"/>
  <c r="S90" i="11"/>
  <c r="S66" i="11"/>
  <c r="S152" i="11"/>
  <c r="S100" i="11"/>
  <c r="S103" i="11"/>
  <c r="S89" i="11"/>
  <c r="S176" i="11"/>
  <c r="S59" i="11"/>
  <c r="J5" i="13" l="1"/>
  <c r="F10" i="12"/>
  <c r="G4" i="12" s="1"/>
  <c r="G7" i="12" l="1"/>
  <c r="G9" i="12"/>
  <c r="G5" i="12"/>
  <c r="G3" i="12"/>
  <c r="G2" i="12"/>
  <c r="G6" i="12"/>
  <c r="G8" i="12"/>
  <c r="S23" i="11"/>
  <c r="Z126" i="11"/>
  <c r="Z56" i="11"/>
  <c r="Z119" i="11"/>
  <c r="Z132" i="11"/>
  <c r="Z149" i="11"/>
  <c r="Z22" i="11"/>
  <c r="Z158" i="11"/>
  <c r="Z117" i="11"/>
  <c r="Z145" i="11"/>
  <c r="Z78" i="11"/>
  <c r="Z130" i="11"/>
  <c r="Z45" i="11"/>
  <c r="Z69" i="11"/>
  <c r="Z53" i="11"/>
  <c r="Z91" i="11"/>
  <c r="Z44" i="11"/>
  <c r="Z88" i="11"/>
  <c r="Z167" i="11"/>
  <c r="S25" i="11"/>
  <c r="S75" i="11"/>
  <c r="S62" i="11"/>
  <c r="S87" i="11"/>
  <c r="S51" i="11"/>
  <c r="S16" i="11"/>
  <c r="D5" i="13" s="1"/>
  <c r="S140" i="11"/>
  <c r="S106" i="11"/>
  <c r="W126" i="11"/>
  <c r="W56" i="11"/>
  <c r="W119" i="11"/>
  <c r="W132" i="11"/>
  <c r="W149" i="11"/>
  <c r="W22" i="11"/>
  <c r="W158" i="11"/>
  <c r="W117" i="11"/>
  <c r="W145" i="11"/>
  <c r="W78" i="11"/>
  <c r="W130" i="11"/>
  <c r="W45" i="11"/>
  <c r="W69" i="11"/>
  <c r="W53" i="11"/>
  <c r="W91" i="11"/>
  <c r="W44" i="11"/>
  <c r="W88" i="11"/>
  <c r="W167" i="11"/>
  <c r="S117" i="11" l="1"/>
  <c r="S132" i="11"/>
  <c r="S145" i="11"/>
  <c r="S158" i="11"/>
  <c r="S88" i="11"/>
  <c r="S69" i="11"/>
  <c r="S149" i="11"/>
  <c r="S126" i="11"/>
  <c r="S78" i="11"/>
  <c r="S22" i="11"/>
  <c r="S56" i="11"/>
  <c r="S119" i="11"/>
  <c r="S53" i="11"/>
  <c r="S167" i="11"/>
  <c r="S91" i="11"/>
  <c r="S130" i="11"/>
  <c r="S44" i="11"/>
  <c r="S45" i="11"/>
  <c r="B8" i="14" l="1"/>
  <c r="C8" i="14"/>
  <c r="D8" i="14"/>
  <c r="E8" i="14"/>
  <c r="H8" i="14"/>
  <c r="I8" i="14"/>
  <c r="J8" i="14"/>
  <c r="K8" i="14"/>
  <c r="M8" i="14"/>
  <c r="N8" i="14"/>
  <c r="O8" i="14"/>
  <c r="P8" i="14"/>
  <c r="Q8" i="14"/>
  <c r="B9" i="14"/>
  <c r="C9" i="14"/>
  <c r="D9" i="14"/>
  <c r="E9" i="14"/>
  <c r="H9" i="14"/>
  <c r="I9" i="14"/>
  <c r="J9" i="14"/>
  <c r="K9" i="14"/>
  <c r="M9" i="14"/>
  <c r="N9" i="14"/>
  <c r="O9" i="14"/>
  <c r="P9" i="14"/>
  <c r="Q9" i="14"/>
  <c r="W110" i="11"/>
  <c r="Z110" i="11"/>
  <c r="S110" i="11" l="1"/>
  <c r="R6" i="13"/>
  <c r="R4" i="13"/>
  <c r="R5" i="13"/>
  <c r="R3" i="13"/>
  <c r="S6" i="13"/>
  <c r="S5" i="13"/>
  <c r="S4" i="13"/>
  <c r="C4" i="13"/>
  <c r="C3" i="13"/>
  <c r="C6" i="13" s="1"/>
  <c r="S3" i="13"/>
  <c r="D10" i="12" l="1"/>
  <c r="E9" i="12" s="1"/>
  <c r="S7" i="13"/>
  <c r="G4" i="13"/>
  <c r="G3" i="13"/>
  <c r="F4" i="13"/>
  <c r="E3" i="13"/>
  <c r="E4" i="13"/>
  <c r="F3" i="13"/>
  <c r="F6" i="13" s="1"/>
  <c r="I4" i="13"/>
  <c r="I3" i="13"/>
  <c r="H4" i="13"/>
  <c r="H3" i="13"/>
  <c r="H6" i="13" s="1"/>
  <c r="G6" i="13" l="1"/>
  <c r="I6" i="13"/>
  <c r="E6" i="13"/>
  <c r="J4" i="13"/>
  <c r="J3" i="13"/>
  <c r="J6" i="13" l="1"/>
  <c r="D4" i="13"/>
  <c r="D3" i="13"/>
  <c r="D6" i="13" l="1"/>
  <c r="R7" i="13"/>
  <c r="T6" i="13"/>
  <c r="T5" i="13"/>
  <c r="T4" i="13"/>
  <c r="T3" i="13"/>
  <c r="E7" i="12"/>
  <c r="H10" i="12"/>
  <c r="I3" i="12" l="1"/>
  <c r="I7" i="12"/>
  <c r="I4" i="12"/>
  <c r="I8" i="12"/>
  <c r="I2" i="12"/>
  <c r="I6" i="12"/>
  <c r="I5" i="12"/>
  <c r="E3" i="12"/>
  <c r="E2" i="12"/>
  <c r="E5" i="12"/>
  <c r="E4" i="12"/>
  <c r="E6" i="12"/>
  <c r="E8" i="12"/>
  <c r="T7" i="13"/>
</calcChain>
</file>

<file path=xl/sharedStrings.xml><?xml version="1.0" encoding="utf-8"?>
<sst xmlns="http://schemas.openxmlformats.org/spreadsheetml/2006/main" count="2364" uniqueCount="562">
  <si>
    <t>Obhajoba hodnotenie</t>
  </si>
  <si>
    <t>Prospech</t>
  </si>
  <si>
    <t xml:space="preserve">Ďalšie informácie </t>
  </si>
  <si>
    <t>Návrh - cena akákoľvek</t>
  </si>
  <si>
    <t>Návrh na ocenenie z komisie za prácu 
(CR, CD, PLD)</t>
  </si>
  <si>
    <t xml:space="preserve">Ocenenie  za prospech </t>
  </si>
  <si>
    <t>Por.č.</t>
  </si>
  <si>
    <t>Meno</t>
  </si>
  <si>
    <t>štud.program</t>
  </si>
  <si>
    <t>Dátum ŠS</t>
  </si>
  <si>
    <t>Komisia č.</t>
  </si>
  <si>
    <t>predseda komisie</t>
  </si>
  <si>
    <t>tajomník</t>
  </si>
  <si>
    <t>názov diplomovej práce</t>
  </si>
  <si>
    <t>vedúci</t>
  </si>
  <si>
    <t>oponent</t>
  </si>
  <si>
    <t>komisia</t>
  </si>
  <si>
    <t>VŠP- za  Bc.štúdium bez posledného semestra</t>
  </si>
  <si>
    <t>VŠP- za celé Bc.štúdium</t>
  </si>
  <si>
    <t>BP2 v AJ</t>
  </si>
  <si>
    <t>ŠS  opravný termín</t>
  </si>
  <si>
    <t>návrh v komisii</t>
  </si>
  <si>
    <t>návrh v komisii - poradie</t>
  </si>
  <si>
    <t>skôr teoretická</t>
  </si>
  <si>
    <t>skôr praktická</t>
  </si>
  <si>
    <t>Návrh do RŠP</t>
  </si>
  <si>
    <t>Konečné rozhodnutie (RŠP)</t>
  </si>
  <si>
    <t xml:space="preserve">Promócie </t>
  </si>
  <si>
    <t>A</t>
  </si>
  <si>
    <t>INFO</t>
  </si>
  <si>
    <t>Inovatívna aplikácia v rámci medzinárodnej súťaže</t>
  </si>
  <si>
    <t>Šimko Jakub, Ing. PhD.</t>
  </si>
  <si>
    <t>Vranić</t>
  </si>
  <si>
    <t>B</t>
  </si>
  <si>
    <t>C</t>
  </si>
  <si>
    <t>7 INFO</t>
  </si>
  <si>
    <t>Hudec</t>
  </si>
  <si>
    <t>Polatsek</t>
  </si>
  <si>
    <t>N</t>
  </si>
  <si>
    <t>Hudec Ladislav, doc. Ing. CSc.</t>
  </si>
  <si>
    <t>D</t>
  </si>
  <si>
    <t>1 INFO</t>
  </si>
  <si>
    <t>FX</t>
  </si>
  <si>
    <t>FN</t>
  </si>
  <si>
    <t>2 INFO</t>
  </si>
  <si>
    <t>Návrat</t>
  </si>
  <si>
    <t>IT</t>
  </si>
  <si>
    <t>3 IT</t>
  </si>
  <si>
    <t>Čičák</t>
  </si>
  <si>
    <t>Ing. Peter Pištek, PhD.</t>
  </si>
  <si>
    <t>Ing. Juraj Šubín</t>
  </si>
  <si>
    <t>8 INFO</t>
  </si>
  <si>
    <t>3 INFO</t>
  </si>
  <si>
    <t>Rozinajová</t>
  </si>
  <si>
    <t>Barla Michal, Ing. PhD.</t>
  </si>
  <si>
    <t>10 INFO</t>
  </si>
  <si>
    <t>Lang Ján, Ing. PhD.</t>
  </si>
  <si>
    <t>Tvarožek Jozef, Mgr. PhD.</t>
  </si>
  <si>
    <t>E</t>
  </si>
  <si>
    <t>Chudá</t>
  </si>
  <si>
    <t>6 INFO</t>
  </si>
  <si>
    <t>Pištek Peter, Ing. PhD.</t>
  </si>
  <si>
    <t>4 INFO</t>
  </si>
  <si>
    <t>Lucká</t>
  </si>
  <si>
    <t>Laurinec Peter, Mgr.</t>
  </si>
  <si>
    <t>11 INFO</t>
  </si>
  <si>
    <t>Jakab</t>
  </si>
  <si>
    <t>Jakab Marek, Ing.</t>
  </si>
  <si>
    <t>PLD</t>
  </si>
  <si>
    <t>CL</t>
  </si>
  <si>
    <t>Kapustík Ivan, Ing.</t>
  </si>
  <si>
    <t>9 INFO</t>
  </si>
  <si>
    <t>Krajčovič</t>
  </si>
  <si>
    <t>Bernát Dušan, Ing.</t>
  </si>
  <si>
    <t>Krajčovič Tibor, doc. Ing. PhD.</t>
  </si>
  <si>
    <t>2 IT</t>
  </si>
  <si>
    <t>Lóderer Marek, Ing.</t>
  </si>
  <si>
    <t>Vrablecová Petra, Ing.</t>
  </si>
  <si>
    <t>12 INFO</t>
  </si>
  <si>
    <t>MCL</t>
  </si>
  <si>
    <t>1 IT</t>
  </si>
  <si>
    <t>Kotuliak</t>
  </si>
  <si>
    <t>Vranić Valentino, doc. Ing. PhD.</t>
  </si>
  <si>
    <t>Bystrický Michal, Ing.</t>
  </si>
  <si>
    <t>2x</t>
  </si>
  <si>
    <t>Lucká Mária, doc. RNDr. PhD.</t>
  </si>
  <si>
    <t>Burda Kamil, Ing.</t>
  </si>
  <si>
    <t>Blšták Miroslav, Ing.</t>
  </si>
  <si>
    <t>Návrat Pavol, prof. Ing. PhD.</t>
  </si>
  <si>
    <t>Vincúr Juraj, Ing.</t>
  </si>
  <si>
    <t>4 IT</t>
  </si>
  <si>
    <t>Ing. Dušan Bernát</t>
  </si>
  <si>
    <t>Chudá Daniela, doc. Mgr. PhD.</t>
  </si>
  <si>
    <t>Kapec Peter, Ing. PhD.</t>
  </si>
  <si>
    <t>Lacko Peter, Ing. PhD.</t>
  </si>
  <si>
    <t>Fogelton Andrej, Ing.</t>
  </si>
  <si>
    <t>Andrejčíková Nadežda, Ing. PhD.</t>
  </si>
  <si>
    <t>Hlaváč Patrik, Ing.</t>
  </si>
  <si>
    <t>Ing. Katarína Jelemenská, PhD.</t>
  </si>
  <si>
    <t>Bou Ezzeddine Anna, RNDr. PhD.</t>
  </si>
  <si>
    <t>Automatizovaná distribúcia a testovanie softvérových balíkov</t>
  </si>
  <si>
    <t>Drahoš Peter, Ing. PhD.</t>
  </si>
  <si>
    <t>Polatsek Patrik, Ing.</t>
  </si>
  <si>
    <t>Interaktívna vizualizácia dát v obohatenej realite</t>
  </si>
  <si>
    <t>Blšták</t>
  </si>
  <si>
    <t>Rozinajová Viera, doc. Ing. PhD.</t>
  </si>
  <si>
    <t>Predikcia časových radov</t>
  </si>
  <si>
    <t>Konôpka Martin, Ing.</t>
  </si>
  <si>
    <t>Jelemenská Katarína, Ing. PhD.</t>
  </si>
  <si>
    <t>prof. Ing. Pavel Čičák, PhD.</t>
  </si>
  <si>
    <t>Ing. Rastislav Bencel</t>
  </si>
  <si>
    <t>Zlúčenie zdrojového kódu súvisiaceho s prípadom použitia</t>
  </si>
  <si>
    <t>Návrhy komisií na ocenenia</t>
  </si>
  <si>
    <t>Návrhy na ocenenia - druh ocenenia podľa študijných programov</t>
  </si>
  <si>
    <t>Finálne rozhodnutie</t>
  </si>
  <si>
    <t>Študijný program</t>
  </si>
  <si>
    <t>počet študentov</t>
  </si>
  <si>
    <t>počet ocenení návrhy</t>
  </si>
  <si>
    <t>Cena dekana</t>
  </si>
  <si>
    <t>Spolu</t>
  </si>
  <si>
    <r>
      <t>MCL</t>
    </r>
    <r>
      <rPr>
        <sz val="9"/>
        <color indexed="10"/>
        <rFont val="Times New Roman"/>
        <family val="1"/>
        <charset val="238"/>
      </rPr>
      <t xml:space="preserve"> (po ukončení skúškového obdobia)</t>
    </r>
  </si>
  <si>
    <r>
      <t xml:space="preserve">CL </t>
    </r>
    <r>
      <rPr>
        <sz val="9"/>
        <color indexed="10"/>
        <rFont val="Times New Roman"/>
        <family val="1"/>
        <charset val="238"/>
      </rPr>
      <t>(po ukončení skúškového obdobia)</t>
    </r>
  </si>
  <si>
    <t>Cena rekora</t>
  </si>
  <si>
    <t>Hranica</t>
  </si>
  <si>
    <t>Veduci</t>
  </si>
  <si>
    <t>Oponent</t>
  </si>
  <si>
    <t>Celkovo</t>
  </si>
  <si>
    <t>Nie horsia znamka ako</t>
  </si>
  <si>
    <t>Navrh komisie (1-len prve navrhy, 2-vsetky navrhy)</t>
  </si>
  <si>
    <t>Najhorsia znamka pri CR</t>
  </si>
  <si>
    <t>Postupne skladanie vzorcov (a-substitucia o vzorec vpravo, b - substitucia z MCL do CL, c - substitucia z MCL do CL aj s kontrolou priemeru)</t>
  </si>
  <si>
    <t>Substitucia</t>
  </si>
  <si>
    <t>Dosadenie</t>
  </si>
  <si>
    <t>Automatický návrh</t>
  </si>
  <si>
    <t>Boros</t>
  </si>
  <si>
    <t>Forenzné nástroje na zbieranie digitálnych dôkazov v mobilnom prostredí</t>
  </si>
  <si>
    <t>Pokročilé monitorovanie sietí</t>
  </si>
  <si>
    <t>Kunštár</t>
  </si>
  <si>
    <t>Optimalizácia metód spracovania obrazu na FPGA</t>
  </si>
  <si>
    <t>Nástroj plánovania deterministickej sieťovej komunikácie</t>
  </si>
  <si>
    <t>Analyzovanie vplyvu prostredia na GPS signál</t>
  </si>
  <si>
    <t>Ing. Katarína Jelemenská, PhD. / doc. Ing. Vanda Benešová, PhD.</t>
  </si>
  <si>
    <t>Ing. Lukáš Kohútka</t>
  </si>
  <si>
    <t>Grežo</t>
  </si>
  <si>
    <t>Monitorovanie nežiadúcej prevádzky z prostredia Internetu</t>
  </si>
  <si>
    <t>Ing. Ján Laštinec, PhD.</t>
  </si>
  <si>
    <t>Galinski</t>
  </si>
  <si>
    <t>Bezpečnosť mobilných aplikácií</t>
  </si>
  <si>
    <t>Gašpar</t>
  </si>
  <si>
    <t>Vizualizácia pohľadu</t>
  </si>
  <si>
    <t>Kuric Eduard, Ing. PhD.</t>
  </si>
  <si>
    <t>Móro Róbert, Ing. PhD.</t>
  </si>
  <si>
    <t>Jakabovič Ján</t>
  </si>
  <si>
    <t>Kamenský Jozef</t>
  </si>
  <si>
    <t>Pikuliak</t>
  </si>
  <si>
    <t>Analýza postupu riešenia programátorskej úlohy</t>
  </si>
  <si>
    <t>Zníženie ohrozenia súkromia používateľa ovládaním jeho sledovania na webe</t>
  </si>
  <si>
    <t>Tvorba vysvetlení pre odporúčače</t>
  </si>
  <si>
    <t>Martonová Alena, Mgr. PhD.</t>
  </si>
  <si>
    <t>Krátky Peter, Ing. PhD.</t>
  </si>
  <si>
    <t>Ďuriš Adam</t>
  </si>
  <si>
    <t>Pixová Viera</t>
  </si>
  <si>
    <t>Jarábek</t>
  </si>
  <si>
    <t>Biologicky inšpirované algoritmy</t>
  </si>
  <si>
    <t>Analýza dát a detekcia anomálií</t>
  </si>
  <si>
    <t>5 INFO</t>
  </si>
  <si>
    <t>Burda</t>
  </si>
  <si>
    <t>Simulátor formálnych výpočtových strojov</t>
  </si>
  <si>
    <t>Petrík Juraj, Ing.</t>
  </si>
  <si>
    <t>Polášek</t>
  </si>
  <si>
    <t>Transformácie dynamických modelov UML</t>
  </si>
  <si>
    <t>Spracovanie dokumentácie zo zdrojových kódov</t>
  </si>
  <si>
    <t>Posudzovanie UML modelov</t>
  </si>
  <si>
    <t>Rástočný Karol, Ing. PhD.</t>
  </si>
  <si>
    <t>Polášek Ivan, doc. Ing. PhD.</t>
  </si>
  <si>
    <t>Šimko</t>
  </si>
  <si>
    <t>Sémantické spracovanie dát s použitím metód strojového učenia</t>
  </si>
  <si>
    <t>Rekonštrukcia textu pre slovenčinu</t>
  </si>
  <si>
    <t>Šurek Marek, Ing.</t>
  </si>
  <si>
    <t>Šimko Marián, doc. Ing. PhD.</t>
  </si>
  <si>
    <t>Macko Dominik, Ing. PhD.</t>
  </si>
  <si>
    <t>Perbecký Tomáš</t>
  </si>
  <si>
    <t>Benešová</t>
  </si>
  <si>
    <t>Tamajka</t>
  </si>
  <si>
    <t>Spracovanie prirodzeného jazyka neurónovými sieťami</t>
  </si>
  <si>
    <t>Ševcech Jakub, Ing. PhD.</t>
  </si>
  <si>
    <t>Helebrandt Pavol, Ing. PhD.</t>
  </si>
  <si>
    <t>Predikcia správania používateľov</t>
  </si>
  <si>
    <t>Srba Ivan, Ing. PhD.</t>
  </si>
  <si>
    <t>Vincúr</t>
  </si>
  <si>
    <t>Čo môže prezradiť sledovač pohľadu o vyplnenom elektronickom dotazníku?</t>
  </si>
  <si>
    <t>Rozinaj Gregor, prof. Ing. PhD.</t>
  </si>
  <si>
    <t>13 INFO</t>
  </si>
  <si>
    <t>Benešová Vanda, doc. Ing. PhD.</t>
  </si>
  <si>
    <t>Daněk Libor</t>
  </si>
  <si>
    <t>14 INFO</t>
  </si>
  <si>
    <t>Interaktívne zobrazovanie grafov</t>
  </si>
  <si>
    <t>Trúchly Peter, Ing. PhD.</t>
  </si>
  <si>
    <t>Lúčanský Ján, Ing.</t>
  </si>
  <si>
    <t xml:space="preserve">Filipek Jozef, Ing. </t>
  </si>
  <si>
    <t>Buranský Dávid</t>
  </si>
  <si>
    <t>Softvérové vybavenie servera pre dočasný záznam obrazových dát</t>
  </si>
  <si>
    <t>Hlavatý Peter</t>
  </si>
  <si>
    <t>Školiaci nástroj pre bezpečnostnú technológiu uzlové IDS</t>
  </si>
  <si>
    <t>Kubiš Matúš</t>
  </si>
  <si>
    <t>Laštinec Ján,  Ing. PhD.</t>
  </si>
  <si>
    <t>Lipovská Denisa</t>
  </si>
  <si>
    <t>Školiaci nástroj pre bezpečnostnú technológiu sieťové IDS</t>
  </si>
  <si>
    <t>15 INFO</t>
  </si>
  <si>
    <t>Správa pamäte v operačných systémoch reálneho času</t>
  </si>
  <si>
    <t>Podporný nástroj pre vývoj číslicovej elektroniky</t>
  </si>
  <si>
    <t>Krištofík Štefan, Ing. PhD.</t>
  </si>
  <si>
    <t>Kohútka Lukáš, Ing.</t>
  </si>
  <si>
    <t>Hudec Ján, Ing. PhD.</t>
  </si>
  <si>
    <t>Snopko Jakub</t>
  </si>
  <si>
    <t>Fischer Ľubomír</t>
  </si>
  <si>
    <t>Voroňák Martin</t>
  </si>
  <si>
    <t>Horváth Matej</t>
  </si>
  <si>
    <t>Búcsiová Veronika</t>
  </si>
  <si>
    <t>Beňovičová Adriana</t>
  </si>
  <si>
    <t>Neodovzdalo</t>
  </si>
  <si>
    <t>X</t>
  </si>
  <si>
    <t>Štátne skúšky,  letný semester  2017/2018 - bakalárske štúdium</t>
  </si>
  <si>
    <t>Kováč Rastislav</t>
  </si>
  <si>
    <t>Košťál</t>
  </si>
  <si>
    <t>Vizualizácia komunikačných tokov v sieti SDN</t>
  </si>
  <si>
    <t xml:space="preserve">Boros Tomáš, Ing. </t>
  </si>
  <si>
    <t>Kotuliak Ivan, prof. Ing. PhD.</t>
  </si>
  <si>
    <t>Labát Igor</t>
  </si>
  <si>
    <t xml:space="preserve">Vizualizácia MPTCP tokov v sieti SDN </t>
  </si>
  <si>
    <t xml:space="preserve">Helebrandt Pavol, Ing. PhD. </t>
  </si>
  <si>
    <t>Starý Filip</t>
  </si>
  <si>
    <t>Bencel Rastislav, Ing.</t>
  </si>
  <si>
    <t>Andráš Radovan</t>
  </si>
  <si>
    <t xml:space="preserve">Simulácie mobilných ad hoc sietí z pohľadu vrstvy smerovacieho protokolu </t>
  </si>
  <si>
    <t xml:space="preserve">Ries Michal, Dipl. Ing. Dr. techn. </t>
  </si>
  <si>
    <t>Petráš Ján</t>
  </si>
  <si>
    <t>Lúčansky Ján, Ing.</t>
  </si>
  <si>
    <t>Vrtal Tomáš</t>
  </si>
  <si>
    <t xml:space="preserve">Riadiaca jednotka pre SDN sieť </t>
  </si>
  <si>
    <t xml:space="preserve">Galinski Marek, Ing. </t>
  </si>
  <si>
    <t>Gábriš Daniel</t>
  </si>
  <si>
    <t xml:space="preserve">Vizualizácia sieťovej premávky v softvérovo definovaných sieťach </t>
  </si>
  <si>
    <t>Grežo Rudolf, Ing.</t>
  </si>
  <si>
    <t>Galinski Marek, Ing.</t>
  </si>
  <si>
    <t xml:space="preserve">Sobolev Dennis, Bc. </t>
  </si>
  <si>
    <t xml:space="preserve">Virtuálne SDN laboratórium </t>
  </si>
  <si>
    <t>Mazák Dominik</t>
  </si>
  <si>
    <t>Hucková Ivana, Ing.</t>
  </si>
  <si>
    <t xml:space="preserve">Almáši  Marek   </t>
  </si>
  <si>
    <t>Roštecký Richard, Ing.</t>
  </si>
  <si>
    <t>Chlepková Michaela</t>
  </si>
  <si>
    <t>Erdelyi</t>
  </si>
  <si>
    <t xml:space="preserve">Návrh špeciálnej funkcie sieťového LAN adaptéra </t>
  </si>
  <si>
    <t xml:space="preserve">Hudec Ján, Ing. PhD. </t>
  </si>
  <si>
    <t xml:space="preserve">Jelemenská Katarína, Ing. PhD. </t>
  </si>
  <si>
    <t>Uhnáková Veronika</t>
  </si>
  <si>
    <t xml:space="preserve">Automatická správa a hodnotenie zraniteľností počítačového systému </t>
  </si>
  <si>
    <t xml:space="preserve">Hudec Ladislav, doc. Ing. CSc. </t>
  </si>
  <si>
    <t>Laštinec Ján, Ing. PhD.</t>
  </si>
  <si>
    <t>Lauko Juraj</t>
  </si>
  <si>
    <t>Akcelerácia kryptografických algoritmov na FPGA</t>
  </si>
  <si>
    <t xml:space="preserve">Sklárová Ivana  </t>
  </si>
  <si>
    <t>Hardvérová realizácia vybranej časti operačných systémov</t>
  </si>
  <si>
    <t>Valach Alexander</t>
  </si>
  <si>
    <t xml:space="preserve">Využitie technológie LoRa v zdravotníckych zariadeniach Internetu vecí </t>
  </si>
  <si>
    <t xml:space="preserve">Macko Dominik, Ing. PhD. </t>
  </si>
  <si>
    <t xml:space="preserve">Perešíni Ondrej, Ing. </t>
  </si>
  <si>
    <t>Sabo Miroslav</t>
  </si>
  <si>
    <t xml:space="preserve">Nízkoenergetické zariadenie merania kvality ovzdušia komunikujúce prostredníctvom technológie LoRa </t>
  </si>
  <si>
    <t>Virostek Nikolas</t>
  </si>
  <si>
    <t>Trenčanský Ján</t>
  </si>
  <si>
    <t xml:space="preserve">Virtuálny zámok pre automobily </t>
  </si>
  <si>
    <t xml:space="preserve">Pištek Peter, Ing. PhD. </t>
  </si>
  <si>
    <t>Kasperkevič Adrián</t>
  </si>
  <si>
    <t xml:space="preserve">Hardvérový plánovač úloh </t>
  </si>
  <si>
    <t>Vojtko Martin, Ing. PhD. / doc. Ing. Tibor Krajčovič, PhD.</t>
  </si>
  <si>
    <t>Sitárová Daniela</t>
  </si>
  <si>
    <t>Hlaváč</t>
  </si>
  <si>
    <t>Slaninka Andrej</t>
  </si>
  <si>
    <t>Vnenčák Ján</t>
  </si>
  <si>
    <t>Gašpar Peter, Ing.</t>
  </si>
  <si>
    <t>Sojka Matej</t>
  </si>
  <si>
    <t>Prezentácia výstupov odporúčania</t>
  </si>
  <si>
    <t>Majerčák Dávid</t>
  </si>
  <si>
    <t>Žák Martin</t>
  </si>
  <si>
    <t>Hanko Ján</t>
  </si>
  <si>
    <t>Vzťah fixácií pohľadu a zručnosti používateľa v digitálnom priestore</t>
  </si>
  <si>
    <t>Kubanyi Jakub</t>
  </si>
  <si>
    <t>Zaťko Andrej</t>
  </si>
  <si>
    <t>Vplyv obrázkov na správanie používateľa na Webe</t>
  </si>
  <si>
    <t>Gedera Samuel</t>
  </si>
  <si>
    <t>Analýza sekvencií pohľadu</t>
  </si>
  <si>
    <t>Naništa Boris</t>
  </si>
  <si>
    <t>Franko Marián Ján</t>
  </si>
  <si>
    <t>Lóderer</t>
  </si>
  <si>
    <t>Optimalizácia využitia elektrickej energie v lokálnej energetickej sieti</t>
  </si>
  <si>
    <t>Pavlík Peter</t>
  </si>
  <si>
    <t>Metóda dynamických váh v učení súborom metód</t>
  </si>
  <si>
    <t>Mrva Jakub</t>
  </si>
  <si>
    <t>Dynamické procesy a ich optimalizácia</t>
  </si>
  <si>
    <t>Neupauer Štefan</t>
  </si>
  <si>
    <t>Otruba Marek</t>
  </si>
  <si>
    <t>Simulácia využitia veľlkokapacitnej batérie v domácnosti v inteligentnej sieti</t>
  </si>
  <si>
    <t>Loebl Jaroslav, Ing.</t>
  </si>
  <si>
    <t>Procházka Matej</t>
  </si>
  <si>
    <t>Nagyová Kitti</t>
  </si>
  <si>
    <t>Kubík Dávid</t>
  </si>
  <si>
    <t>Aplikácia pre určenie vhodnosti použitia fotovoltaického panelu v domácnosti</t>
  </si>
  <si>
    <t>Puškáš Adam</t>
  </si>
  <si>
    <t>Antal Ján</t>
  </si>
  <si>
    <t>Interaktívna tabuľa</t>
  </si>
  <si>
    <t>Brandýs Patrik</t>
  </si>
  <si>
    <t>Vplyv problémov s použiteľnosťou na identifikáciu klúčových objektov na webe</t>
  </si>
  <si>
    <t>Svrček Martin, Ing.</t>
  </si>
  <si>
    <t>Včelková Veronika</t>
  </si>
  <si>
    <t>Bernáth Zsuzsanna</t>
  </si>
  <si>
    <t>Biometrická identifikácia používateľa na základe jeho telesných pohybov</t>
  </si>
  <si>
    <t>Pohl Tomáš</t>
  </si>
  <si>
    <t>Trimel Ján</t>
  </si>
  <si>
    <t>Skúsenosť používateľa pri prehliadaní webu a práca s ovládacími zariadeniami</t>
  </si>
  <si>
    <t>Kováč Daniel</t>
  </si>
  <si>
    <t>Editor dopytov nad udalosťami internetu vecí</t>
  </si>
  <si>
    <t>Barabás Matúš</t>
  </si>
  <si>
    <t>Trénovanie hráča simulovaného robotického futbalu</t>
  </si>
  <si>
    <t>Lekavy Marian, Ing. PhD.</t>
  </si>
  <si>
    <t>Schvantner Jaroslav</t>
  </si>
  <si>
    <t>Varga Filip</t>
  </si>
  <si>
    <t>Učenie sa hráča simulovaného robotického futbalu</t>
  </si>
  <si>
    <t>Sedlář Jakub</t>
  </si>
  <si>
    <t>Veselý Jakub</t>
  </si>
  <si>
    <t>Pecár</t>
  </si>
  <si>
    <t>Analýza písania zdrojového kódu</t>
  </si>
  <si>
    <t>Talian Adam</t>
  </si>
  <si>
    <t>Analýza čítania zdrojového kódu</t>
  </si>
  <si>
    <t>Tundér Matúš</t>
  </si>
  <si>
    <t>Bari Ladislav</t>
  </si>
  <si>
    <t>Vrstvový model prepájania softvérových znalostí</t>
  </si>
  <si>
    <t>Sojka Michal</t>
  </si>
  <si>
    <t>Analýza riešenia interaktívnych logických hier</t>
  </si>
  <si>
    <t>Fabiš Michal</t>
  </si>
  <si>
    <t>Správa jednotkových testov</t>
  </si>
  <si>
    <t>Vaško Milan</t>
  </si>
  <si>
    <t>Schneider Jozef</t>
  </si>
  <si>
    <t>Značkovanie zdrojových kódov</t>
  </si>
  <si>
    <t>Varga Jozef</t>
  </si>
  <si>
    <t>Melicherík Patrik</t>
  </si>
  <si>
    <t xml:space="preserve">Komarová Ľubica </t>
  </si>
  <si>
    <t>Kňaze Adam</t>
  </si>
  <si>
    <t>Lacko</t>
  </si>
  <si>
    <t>Generovanie textu pomocou neurónových sietí</t>
  </si>
  <si>
    <t>Pikuliak Matúš, Ing.</t>
  </si>
  <si>
    <t>Lacko Peter, doc. Ing. PhD.</t>
  </si>
  <si>
    <t>Drahoš Marek</t>
  </si>
  <si>
    <t>Použitie neurónových sietí na generovanie údajov</t>
  </si>
  <si>
    <t>Koprla Ľubomír</t>
  </si>
  <si>
    <t>Interpretovateľnosť a vysvetliteľnosť modelov strojového učenia</t>
  </si>
  <si>
    <t>Maňak Michal</t>
  </si>
  <si>
    <t>Hucko Andrej</t>
  </si>
  <si>
    <t>Korekcia diakritiky textu s použitím hlbokých neurónových sietí</t>
  </si>
  <si>
    <t>Majerech Juraj</t>
  </si>
  <si>
    <t>Židuliak Patrik</t>
  </si>
  <si>
    <t>Zachar Lev Martin</t>
  </si>
  <si>
    <t>Rozpoznávanie emočného stavu človeka z reči s použitím neurónovej siete</t>
  </si>
  <si>
    <t>Guoth Igor, Ing. PhD.</t>
  </si>
  <si>
    <t>Pápay Peter</t>
  </si>
  <si>
    <t>Odporúčanie produktov v e-shopoch s použitím hlbokých neurónových sietí</t>
  </si>
  <si>
    <t>Krupa Martin, Mgr.</t>
  </si>
  <si>
    <t>Petrik Miroslav</t>
  </si>
  <si>
    <t>Sledovanie a zber údajov o návštevnosti webových stránok pre odporúčací systém s použitím hlbokých neurónových sietí</t>
  </si>
  <si>
    <t>Činčurak Martin</t>
  </si>
  <si>
    <t>Informatická podpora spracovania veľkých dátových súborov v biomedicíne</t>
  </si>
  <si>
    <t>Jarábek Tomáš, Mgr.</t>
  </si>
  <si>
    <t>Popelka Ľudovít</t>
  </si>
  <si>
    <t>Pacher Marek</t>
  </si>
  <si>
    <t>Zmiešané celočíselné programovanie  a jeho použitie v prostredí inteligentných sietí</t>
  </si>
  <si>
    <r>
      <t xml:space="preserve">Ondik Malkin Irina, Mgr. PhD., </t>
    </r>
    <r>
      <rPr>
        <i/>
        <sz val="10"/>
        <rFont val="Times New Roman"/>
        <family val="1"/>
        <charset val="238"/>
      </rPr>
      <t>Lucká Mária, doc. RNDr. PhD.- konzultant</t>
    </r>
  </si>
  <si>
    <t>Pavkovček Filip</t>
  </si>
  <si>
    <t>Revaj Marcus</t>
  </si>
  <si>
    <t>Interaktívna podpora výučby predmetu AZA</t>
  </si>
  <si>
    <t>Pénzes Zoltán</t>
  </si>
  <si>
    <t>Nezáporný rozklad matice (NMF) a jeho aplikácie</t>
  </si>
  <si>
    <t>Bečka Martin, Mgr. PhD.</t>
  </si>
  <si>
    <t>Ostrodický Michal</t>
  </si>
  <si>
    <t>Krátkodobá predikcia spotových cien elektriny</t>
  </si>
  <si>
    <t>Magyar Róbert, Ing.</t>
  </si>
  <si>
    <t>Domian Jakub</t>
  </si>
  <si>
    <t>Interaktívne tutoriály v strojovom učení</t>
  </si>
  <si>
    <t>Malkin Ondik Irina, Mgr. PhD.</t>
  </si>
  <si>
    <t>Markuš Peter</t>
  </si>
  <si>
    <t>Vašš Maroš</t>
  </si>
  <si>
    <t>Automatizované predspracovanie veľkých cytometrických dát</t>
  </si>
  <si>
    <t>Ocelík Peter</t>
  </si>
  <si>
    <t>Horemuž Patrik</t>
  </si>
  <si>
    <t>Digitálny obsah vo vzdelávacom procese</t>
  </si>
  <si>
    <t>Maronová Viera</t>
  </si>
  <si>
    <t>Analýza dát v prostredí knižníc</t>
  </si>
  <si>
    <t>Kohút Radovan</t>
  </si>
  <si>
    <t>Podpora doménovo špecifického vyjadrovania</t>
  </si>
  <si>
    <t>Bekeš František</t>
  </si>
  <si>
    <t>Katalóg knižnice v prostredí webu pre deti</t>
  </si>
  <si>
    <t>Žúrek Adam</t>
  </si>
  <si>
    <t>Kubík Richard</t>
  </si>
  <si>
    <t>Automatizovaná tvorba otázok</t>
  </si>
  <si>
    <t>Hradňanský Martin</t>
  </si>
  <si>
    <t>Elektronická učebnica pre softvérové inžinierstvo v otázkach a odpovediach</t>
  </si>
  <si>
    <t>Ščasný Andrej</t>
  </si>
  <si>
    <t>Pisarčík Andrej</t>
  </si>
  <si>
    <t>Publikovanie bibliografických dát v prostredí sémantického webu</t>
  </si>
  <si>
    <t>Karaffa Ján</t>
  </si>
  <si>
    <t>Gašpar Šimon</t>
  </si>
  <si>
    <t>3D mapovanie a modelovanie prostredia v reálnom čase</t>
  </si>
  <si>
    <t>Kudlačák František, Ing.</t>
  </si>
  <si>
    <t>Hanzlík Peter</t>
  </si>
  <si>
    <t>Števlík Dominik</t>
  </si>
  <si>
    <t>Tran Duc David</t>
  </si>
  <si>
    <t>Interakcia a vizualizácia grafov vo virtuálnej realite</t>
  </si>
  <si>
    <t>Dolhá Dominika</t>
  </si>
  <si>
    <t>Vývoj softvéru a virtuálna realita</t>
  </si>
  <si>
    <t>Graf Lukáš</t>
  </si>
  <si>
    <t>Macková Kristína</t>
  </si>
  <si>
    <t>Pavelka Dávid</t>
  </si>
  <si>
    <t>Interaktívna manipulácia s vizualizáciou v obohatenej realite</t>
  </si>
  <si>
    <t>Redžepovič Martin</t>
  </si>
  <si>
    <t>Ševčík Adam</t>
  </si>
  <si>
    <t>Vizualizácia a editovanie diagramov viacrozmerného UML</t>
  </si>
  <si>
    <t>Šimová Ivana</t>
  </si>
  <si>
    <t>Tundér Andrej</t>
  </si>
  <si>
    <t>Vidiečanová Dominika</t>
  </si>
  <si>
    <t>Kompan</t>
  </si>
  <si>
    <t>Farkaš</t>
  </si>
  <si>
    <t>Kompan Michal, doc. Ing. PhD.</t>
  </si>
  <si>
    <t>Kaššák Ondrej, Ing. PhD.</t>
  </si>
  <si>
    <t>Blanárik Patrik</t>
  </si>
  <si>
    <t>Predikcia úspešnosti projektov na portáloch pre kolektívne financovanie</t>
  </si>
  <si>
    <t>Janeček Kamil</t>
  </si>
  <si>
    <t>Predikcia spokojnosti zákazníka na základe dát zo zákazníckeho centra</t>
  </si>
  <si>
    <t>Žatková Veronika</t>
  </si>
  <si>
    <t>Predikcia zámeru zákazníka na základe dát zo zákazníckeho centra</t>
  </si>
  <si>
    <t>Balážová Michaela</t>
  </si>
  <si>
    <t>Predikcia správania sa zákazníkov v elektronickom obchode</t>
  </si>
  <si>
    <t>Lam Tuan Dung</t>
  </si>
  <si>
    <t>Krajčoviechová Júlia</t>
  </si>
  <si>
    <t>Predikcia návratu používateľa do webového sídla</t>
  </si>
  <si>
    <t>Kramár Tomáš, Ing. PhD.</t>
  </si>
  <si>
    <t>Jendrejčák Tomáš</t>
  </si>
  <si>
    <t>Kalafut Matúš</t>
  </si>
  <si>
    <t>Predikcia nákupu v elektronickom obchode</t>
  </si>
  <si>
    <t>Končál Matej</t>
  </si>
  <si>
    <t>Galeštok Richard</t>
  </si>
  <si>
    <t>Personalizované odporúčanie zaujímavých miest</t>
  </si>
  <si>
    <t>Pejchalová Lenka</t>
  </si>
  <si>
    <t>Hubert Jakub</t>
  </si>
  <si>
    <t>Podpora testovania použiteľnosti webových stránok</t>
  </si>
  <si>
    <t>Lipták Peter</t>
  </si>
  <si>
    <t>Podpora testovania použiteľnosti webových formulárov</t>
  </si>
  <si>
    <t>Brečka Matej</t>
  </si>
  <si>
    <t>Podpora testovania použiteľnosti Android aplikácií</t>
  </si>
  <si>
    <t>Greguš Andrej</t>
  </si>
  <si>
    <t>Csomor Dávid</t>
  </si>
  <si>
    <t>Koplíková Lenka</t>
  </si>
  <si>
    <t>Kto napísal tento kód ?</t>
  </si>
  <si>
    <t>Križan Peter</t>
  </si>
  <si>
    <t>Cák Milan</t>
  </si>
  <si>
    <t>Identifikácia vhodných kandidátov pre štúdie používateľského zážitku</t>
  </si>
  <si>
    <t>Tamajka Martin, Ing.</t>
  </si>
  <si>
    <t>Rafčíková Katarína</t>
  </si>
  <si>
    <t>Automatické vyhodnotenie estetických vlastností používateľského rozhrania</t>
  </si>
  <si>
    <t>Kužma Matej</t>
  </si>
  <si>
    <t>Vplyv kontúr objektov na vizuálnu pozornosť</t>
  </si>
  <si>
    <t>Pajkoš Alexander</t>
  </si>
  <si>
    <t>Vplyv pohybu na vizuálnu pozornosť</t>
  </si>
  <si>
    <t>Mikuš Matej</t>
  </si>
  <si>
    <t>Segmentácia anomálií vo volumetrických medicínskych dátach</t>
  </si>
  <si>
    <t>Staňo Martin</t>
  </si>
  <si>
    <t>Rozpoznávanie objektov metódami počítačového videnia</t>
  </si>
  <si>
    <t>Širka Stanislav</t>
  </si>
  <si>
    <t>Janeček Dušan</t>
  </si>
  <si>
    <t>Rozoznávanie a klasifikácia objektov v reálnom čase</t>
  </si>
  <si>
    <t>Malík Peter</t>
  </si>
  <si>
    <t>Hamran Nikolas</t>
  </si>
  <si>
    <t>Vizualizácia a simulácia toku plynov a tekutín v trojrozmernom priestore</t>
  </si>
  <si>
    <t>Šebeň Štefan</t>
  </si>
  <si>
    <t>Simulácia šírenia sa svetla vo virtuálnej scéne</t>
  </si>
  <si>
    <t>Mocák Richard</t>
  </si>
  <si>
    <t>Identifikácia kvality obrazu snímok snímaných mobilným zariadením</t>
  </si>
  <si>
    <t>Trnavská Ľubomíra</t>
  </si>
  <si>
    <t>Spracovanie obrazu a metódy počítačového videnia aplikované pre medicínske dáta</t>
  </si>
  <si>
    <t>Knapová Kristína</t>
  </si>
  <si>
    <t>Využitie virtuálnej reality v on-line vzdelávaní</t>
  </si>
  <si>
    <t>Slíž Boris</t>
  </si>
  <si>
    <t>Podpora video-konferencie pomocou 3-D multismerovej kamery</t>
  </si>
  <si>
    <t>Smolová Alexandra</t>
  </si>
  <si>
    <t>Csengődy Zoltán</t>
  </si>
  <si>
    <t>Automatizované vyhodnotenie správnej konfigurácie sieťového zariadenia</t>
  </si>
  <si>
    <t>Lagin Filip</t>
  </si>
  <si>
    <t>Metódy rozpoznávania typu straty paketov pre transportné protokoly</t>
  </si>
  <si>
    <t>Chodúr Christian</t>
  </si>
  <si>
    <t>Zabezpečenie komunikácie na UART rozhraní</t>
  </si>
  <si>
    <t>Kunštár Vladimír, Ing.</t>
  </si>
  <si>
    <t>Karelová Natália</t>
  </si>
  <si>
    <t>Ochrana koncových staníc pomocou kontrolovania DNS dotazov</t>
  </si>
  <si>
    <t>Šašinková Kristína</t>
  </si>
  <si>
    <t>Detekcia zraniteľnosti webových aplikácií</t>
  </si>
  <si>
    <t>Bende Tomáš</t>
  </si>
  <si>
    <t>Farbenie mriežkových a symetrických grafov</t>
  </si>
  <si>
    <t>Nehéz Martin, RNDr. PhD.</t>
  </si>
  <si>
    <t>Žikla Richard</t>
  </si>
  <si>
    <t>Poperník Adam</t>
  </si>
  <si>
    <t>Model vozidla riadený pomocou mobilnej aplikácie</t>
  </si>
  <si>
    <t>Kováčik Tomáš, Ing. PhD.</t>
  </si>
  <si>
    <t>Košiarčik Matej</t>
  </si>
  <si>
    <t>Analýza redundancie v prenášaných dátach</t>
  </si>
  <si>
    <t>Hlavatý Pavol</t>
  </si>
  <si>
    <t>Problém batohu - Knapsack problem</t>
  </si>
  <si>
    <t>Mikolášek Adam</t>
  </si>
  <si>
    <t>Generovanie podgrafov konečných mriežok</t>
  </si>
  <si>
    <t>Hroš Roman</t>
  </si>
  <si>
    <t>Jurkáček Peter</t>
  </si>
  <si>
    <t>Bumps detector - mobilná aplikácia pre automatické zaznamenávanie výtlkov na cestách</t>
  </si>
  <si>
    <t>Lukáč Adrián</t>
  </si>
  <si>
    <t>Optimalizácia webovej aplikácie Network Viewer na mobilné zariadenia</t>
  </si>
  <si>
    <t>Uhrík Martin, Ing.</t>
  </si>
  <si>
    <t>Ďurana František</t>
  </si>
  <si>
    <t>Doubravský</t>
  </si>
  <si>
    <t>Detekcia prítomnosti dopravných prostriedkov pomocou senzorov</t>
  </si>
  <si>
    <t>Filipek Jozef, Ing. PhD.</t>
  </si>
  <si>
    <t>Kuľbak Daniel</t>
  </si>
  <si>
    <t>Webová aplikácia pre zdieľanie a správu IP jadier</t>
  </si>
  <si>
    <t>Orlovský Krištof</t>
  </si>
  <si>
    <t>Vrabľová Jana</t>
  </si>
  <si>
    <t>Bujna Tomáš</t>
  </si>
  <si>
    <t>Funkčné SBST testovanie systémov na čipe s použitím genetických algoritmov</t>
  </si>
  <si>
    <t>Fúsek Andrej</t>
  </si>
  <si>
    <t>Vnorený systém pre správu inteligentnej budovy v prostredí IoT</t>
  </si>
  <si>
    <t>Groma Matej</t>
  </si>
  <si>
    <t>Kasáš Matúš</t>
  </si>
  <si>
    <t>Dynamické riadenie a simulácia pohybu automatických vozidiel vo výrobných halách</t>
  </si>
  <si>
    <t>Lackanič Jakub</t>
  </si>
  <si>
    <t>Rozšírenie multimediálneho systému v diaľkových autobusoch</t>
  </si>
  <si>
    <t>Kováč Alan</t>
  </si>
  <si>
    <t>Ovládanie zariadení inteligentnej budovy v prostredí IoT</t>
  </si>
  <si>
    <t>Vojtko Martin, Ing. PhD.</t>
  </si>
  <si>
    <t>2a</t>
  </si>
  <si>
    <t>WANT</t>
  </si>
  <si>
    <t>PIB, PIS, PAP</t>
  </si>
  <si>
    <t>PIS, SPAASM</t>
  </si>
  <si>
    <t>PARALPR</t>
  </si>
  <si>
    <t>PSIP PPGSO</t>
  </si>
  <si>
    <t>LS</t>
  </si>
  <si>
    <t>ZS</t>
  </si>
  <si>
    <t>CD</t>
  </si>
  <si>
    <t>CR?</t>
  </si>
  <si>
    <t>B-IT</t>
  </si>
  <si>
    <t>B-INFO</t>
  </si>
  <si>
    <t>B-INFO4</t>
  </si>
  <si>
    <t>VŠP max 1,2</t>
  </si>
  <si>
    <t>VŠP max 1,6</t>
  </si>
  <si>
    <t>Cena "MCL" podľa predpisov pre Bc. štúdium =VŠP do 1,20 (hodnotenie nesmie byť "E"),  ocenenie  "CL"je v kompetencii FIIT, VŠP môže byť každý rok iné, pre tento rok bolo stanovené VŠP do  1,60</t>
  </si>
  <si>
    <t>u+B3:B123zavreté štúdium A/N</t>
  </si>
  <si>
    <t>CR/CD</t>
  </si>
  <si>
    <t>PLD/CD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</si>
</sst>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%"/>
  </numFmts>
  <fonts count="32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indexed="10"/>
      <name val="Times New Roman"/>
      <family val="1"/>
      <charset val="238"/>
    </font>
    <font>
      <sz val="9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sz val="9"/>
      <color indexed="10"/>
      <name val="Times New Roman"/>
      <family val="1"/>
      <charset val="238"/>
    </font>
    <font>
      <sz val="10"/>
      <color indexed="10"/>
      <name val="Times New Roman"/>
      <family val="1"/>
      <charset val="238"/>
    </font>
    <font>
      <sz val="9"/>
      <name val="Times New Roman"/>
      <family val="1"/>
    </font>
    <font>
      <sz val="9"/>
      <name val="Arial"/>
      <family val="2"/>
      <charset val="238"/>
    </font>
    <font>
      <sz val="10"/>
      <color indexed="10"/>
      <name val="Arial"/>
      <family val="2"/>
      <charset val="238"/>
    </font>
    <font>
      <sz val="8"/>
      <color indexed="10"/>
      <name val="Arial"/>
      <family val="2"/>
      <charset val="238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Times New Roman"/>
      <family val="1"/>
      <charset val="238"/>
    </font>
    <font>
      <b/>
      <sz val="8"/>
      <color indexed="10"/>
      <name val="Arial"/>
      <family val="2"/>
      <charset val="238"/>
    </font>
    <font>
      <sz val="10"/>
      <color indexed="10"/>
      <name val="Times New Roman"/>
      <family val="1"/>
    </font>
    <font>
      <b/>
      <sz val="9"/>
      <color indexed="10"/>
      <name val="Times New Roman"/>
      <family val="1"/>
      <charset val="238"/>
    </font>
    <font>
      <sz val="8"/>
      <name val="Times New Roman"/>
      <family val="1"/>
      <charset val="238"/>
    </font>
    <font>
      <sz val="8"/>
      <name val="Times New Roman"/>
      <family val="1"/>
    </font>
    <font>
      <b/>
      <sz val="18"/>
      <color indexed="10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sz val="10"/>
      <color theme="1"/>
      <name val="Arial"/>
      <family val="2"/>
      <charset val="238"/>
    </font>
    <font>
      <sz val="10"/>
      <color theme="1"/>
      <name val="Times New Roman"/>
      <family val="1"/>
      <charset val="238"/>
    </font>
    <font>
      <sz val="11"/>
      <name val="Calibri"/>
      <family val="2"/>
      <charset val="238"/>
    </font>
    <font>
      <sz val="10"/>
      <color indexed="63"/>
      <name val="Times New Roman"/>
      <family val="1"/>
      <charset val="238"/>
    </font>
    <font>
      <sz val="11"/>
      <name val="Times New Roman"/>
      <family val="1"/>
      <charset val="238"/>
    </font>
    <font>
      <i/>
      <sz val="10"/>
      <name val="Times New Roman"/>
      <family val="1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8" fillId="0" borderId="0"/>
    <xf numFmtId="0" fontId="24" fillId="0" borderId="0"/>
    <xf numFmtId="0" fontId="8" fillId="0" borderId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436">
    <xf numFmtId="0" fontId="0" fillId="0" borderId="0" xfId="0"/>
    <xf numFmtId="0" fontId="5" fillId="0" borderId="0" xfId="0" applyFont="1" applyFill="1" applyAlignment="1"/>
    <xf numFmtId="49" fontId="13" fillId="0" borderId="3" xfId="0" applyNumberFormat="1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49" fontId="13" fillId="0" borderId="0" xfId="0" applyNumberFormat="1" applyFont="1" applyFill="1" applyAlignment="1" applyProtection="1">
      <protection locked="0"/>
    </xf>
    <xf numFmtId="164" fontId="15" fillId="0" borderId="0" xfId="0" applyNumberFormat="1" applyFont="1" applyFill="1" applyBorder="1" applyAlignment="1" applyProtection="1">
      <alignment horizontal="center" wrapText="1"/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20" fillId="0" borderId="0" xfId="0" applyFont="1" applyFill="1" applyBorder="1" applyAlignment="1" applyProtection="1">
      <alignment wrapText="1"/>
      <protection locked="0"/>
    </xf>
    <xf numFmtId="0" fontId="19" fillId="0" borderId="0" xfId="0" applyFont="1" applyFill="1" applyBorder="1" applyAlignment="1" applyProtection="1">
      <alignment horizontal="center" wrapText="1"/>
      <protection locked="0"/>
    </xf>
    <xf numFmtId="0" fontId="14" fillId="0" borderId="0" xfId="0" applyFont="1" applyFill="1" applyBorder="1" applyAlignment="1" applyProtection="1">
      <alignment horizontal="center" wrapText="1"/>
      <protection locked="0"/>
    </xf>
    <xf numFmtId="0" fontId="20" fillId="5" borderId="19" xfId="0" applyFont="1" applyFill="1" applyBorder="1" applyAlignment="1" applyProtection="1">
      <alignment wrapText="1"/>
      <protection locked="0"/>
    </xf>
    <xf numFmtId="0" fontId="20" fillId="5" borderId="17" xfId="0" applyFont="1" applyFill="1" applyBorder="1" applyAlignment="1" applyProtection="1">
      <alignment wrapText="1"/>
      <protection locked="0"/>
    </xf>
    <xf numFmtId="9" fontId="0" fillId="0" borderId="0" xfId="6" applyFont="1"/>
    <xf numFmtId="0" fontId="27" fillId="8" borderId="25" xfId="0" applyFont="1" applyFill="1" applyBorder="1" applyAlignment="1">
      <alignment wrapText="1"/>
    </xf>
    <xf numFmtId="0" fontId="27" fillId="0" borderId="0" xfId="0" applyFont="1" applyFill="1" applyBorder="1" applyAlignment="1"/>
    <xf numFmtId="0" fontId="5" fillId="0" borderId="0" xfId="0" applyFont="1" applyFill="1" applyBorder="1" applyAlignment="1"/>
    <xf numFmtId="0" fontId="27" fillId="0" borderId="51" xfId="0" applyFont="1" applyBorder="1" applyAlignment="1">
      <alignment wrapText="1"/>
    </xf>
    <xf numFmtId="0" fontId="27" fillId="8" borderId="2" xfId="0" applyFont="1" applyFill="1" applyBorder="1" applyAlignment="1"/>
    <xf numFmtId="0" fontId="27" fillId="8" borderId="9" xfId="0" applyFont="1" applyFill="1" applyBorder="1" applyAlignment="1"/>
    <xf numFmtId="0" fontId="27" fillId="8" borderId="24" xfId="0" applyFont="1" applyFill="1" applyBorder="1" applyAlignment="1">
      <alignment wrapText="1"/>
    </xf>
    <xf numFmtId="0" fontId="28" fillId="0" borderId="0" xfId="0" applyFont="1"/>
    <xf numFmtId="0" fontId="27" fillId="8" borderId="6" xfId="0" applyFont="1" applyFill="1" applyBorder="1" applyAlignment="1"/>
    <xf numFmtId="0" fontId="27" fillId="8" borderId="46" xfId="0" applyFont="1" applyFill="1" applyBorder="1" applyAlignment="1">
      <alignment wrapText="1"/>
    </xf>
    <xf numFmtId="0" fontId="10" fillId="0" borderId="51" xfId="0" applyFont="1" applyFill="1" applyBorder="1" applyAlignment="1"/>
    <xf numFmtId="0" fontId="27" fillId="0" borderId="51" xfId="0" applyFont="1" applyFill="1" applyBorder="1" applyAlignment="1"/>
    <xf numFmtId="0" fontId="27" fillId="0" borderId="51" xfId="0" applyFont="1" applyFill="1" applyBorder="1" applyAlignment="1">
      <alignment wrapText="1"/>
    </xf>
    <xf numFmtId="0" fontId="26" fillId="0" borderId="51" xfId="0" applyFont="1" applyBorder="1" applyAlignment="1"/>
    <xf numFmtId="0" fontId="5" fillId="0" borderId="0" xfId="0" applyFont="1" applyFill="1" applyAlignment="1">
      <alignment wrapText="1"/>
    </xf>
    <xf numFmtId="0" fontId="5" fillId="0" borderId="0" xfId="0" applyFont="1" applyFill="1"/>
    <xf numFmtId="49" fontId="6" fillId="0" borderId="3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4" fillId="0" borderId="0" xfId="0" applyFont="1" applyFill="1" applyAlignment="1" applyProtection="1">
      <protection locked="0"/>
    </xf>
    <xf numFmtId="0" fontId="10" fillId="0" borderId="0" xfId="0" applyFont="1" applyFill="1" applyAlignment="1" applyProtection="1">
      <protection locked="0"/>
    </xf>
    <xf numFmtId="0" fontId="3" fillId="0" borderId="0" xfId="0" applyFont="1" applyAlignment="1" applyProtection="1">
      <alignment textRotation="90"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34" xfId="0" applyFont="1" applyFill="1" applyBorder="1" applyAlignment="1" applyProtection="1">
      <alignment horizontal="left" wrapText="1"/>
      <protection locked="0"/>
    </xf>
    <xf numFmtId="0" fontId="3" fillId="0" borderId="32" xfId="0" applyFont="1" applyFill="1" applyBorder="1" applyAlignment="1" applyProtection="1">
      <alignment horizontal="center" wrapText="1"/>
      <protection locked="0"/>
    </xf>
    <xf numFmtId="0" fontId="3" fillId="0" borderId="20" xfId="0" applyFont="1" applyFill="1" applyBorder="1" applyAlignment="1" applyProtection="1">
      <alignment horizontal="center" wrapText="1"/>
      <protection locked="0"/>
    </xf>
    <xf numFmtId="0" fontId="5" fillId="0" borderId="6" xfId="0" applyFont="1" applyFill="1" applyBorder="1" applyAlignment="1" applyProtection="1">
      <alignment horizontal="center" wrapText="1"/>
      <protection locked="0"/>
    </xf>
    <xf numFmtId="0" fontId="5" fillId="0" borderId="9" xfId="0" applyFont="1" applyFill="1" applyBorder="1" applyAlignment="1" applyProtection="1">
      <alignment horizontal="center" wrapText="1"/>
      <protection locked="0"/>
    </xf>
    <xf numFmtId="0" fontId="9" fillId="0" borderId="1" xfId="0" applyFont="1" applyFill="1" applyBorder="1" applyAlignment="1" applyProtection="1">
      <alignment wrapText="1"/>
      <protection locked="0"/>
    </xf>
    <xf numFmtId="0" fontId="5" fillId="0" borderId="0" xfId="0" quotePrefix="1" applyFont="1" applyFill="1" applyAlignment="1" applyProtection="1">
      <protection locked="0"/>
    </xf>
    <xf numFmtId="0" fontId="5" fillId="0" borderId="0" xfId="0" applyFont="1" applyFill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alignment horizontal="left" wrapText="1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164" fontId="3" fillId="0" borderId="2" xfId="0" applyNumberFormat="1" applyFont="1" applyFill="1" applyBorder="1" applyAlignment="1" applyProtection="1">
      <alignment horizontal="center" wrapText="1"/>
      <protection locked="0"/>
    </xf>
    <xf numFmtId="164" fontId="5" fillId="0" borderId="9" xfId="0" applyNumberFormat="1" applyFont="1" applyFill="1" applyBorder="1" applyAlignment="1" applyProtection="1">
      <alignment horizontal="center" wrapText="1"/>
      <protection locked="0"/>
    </xf>
    <xf numFmtId="164" fontId="5" fillId="0" borderId="2" xfId="0" applyNumberFormat="1" applyFont="1" applyFill="1" applyBorder="1" applyAlignment="1" applyProtection="1">
      <alignment horizontal="center" wrapText="1"/>
      <protection locked="0"/>
    </xf>
    <xf numFmtId="164" fontId="5" fillId="0" borderId="6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Protection="1">
      <protection locked="0"/>
    </xf>
    <xf numFmtId="0" fontId="9" fillId="0" borderId="0" xfId="0" applyFont="1" applyFill="1" applyAlignment="1" applyProtection="1">
      <alignment wrapText="1"/>
      <protection locked="0"/>
    </xf>
    <xf numFmtId="0" fontId="3" fillId="0" borderId="5" xfId="0" applyFont="1" applyFill="1" applyBorder="1" applyAlignment="1" applyProtection="1">
      <alignment horizontal="center" wrapText="1"/>
      <protection locked="0"/>
    </xf>
    <xf numFmtId="0" fontId="3" fillId="0" borderId="2" xfId="0" applyFont="1" applyFill="1" applyBorder="1" applyAlignment="1" applyProtection="1">
      <alignment horizontal="center" wrapText="1"/>
      <protection locked="0"/>
    </xf>
    <xf numFmtId="0" fontId="5" fillId="0" borderId="2" xfId="0" applyFont="1" applyFill="1" applyBorder="1" applyAlignment="1" applyProtection="1">
      <alignment horizontal="center" wrapText="1"/>
      <protection locked="0"/>
    </xf>
    <xf numFmtId="0" fontId="5" fillId="0" borderId="1" xfId="0" applyFont="1" applyFill="1" applyBorder="1" applyAlignment="1" applyProtection="1">
      <protection locked="0"/>
    </xf>
    <xf numFmtId="0" fontId="28" fillId="0" borderId="0" xfId="0" applyFont="1" applyAlignment="1" applyProtection="1">
      <alignment vertical="center"/>
      <protection locked="0"/>
    </xf>
    <xf numFmtId="164" fontId="3" fillId="0" borderId="5" xfId="0" applyNumberFormat="1" applyFont="1" applyFill="1" applyBorder="1" applyAlignment="1" applyProtection="1">
      <alignment horizontal="center" wrapText="1"/>
      <protection locked="0"/>
    </xf>
    <xf numFmtId="0" fontId="9" fillId="0" borderId="1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protection locked="0"/>
    </xf>
    <xf numFmtId="0" fontId="3" fillId="0" borderId="33" xfId="0" applyFont="1" applyFill="1" applyBorder="1" applyAlignment="1" applyProtection="1">
      <alignment horizontal="center" wrapText="1"/>
      <protection locked="0"/>
    </xf>
    <xf numFmtId="0" fontId="3" fillId="0" borderId="22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21" fillId="0" borderId="0" xfId="0" applyFont="1" applyAlignment="1" applyProtection="1">
      <alignment wrapText="1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Fill="1" applyAlignment="1" applyProtection="1">
      <alignment horizontal="center" wrapText="1"/>
    </xf>
    <xf numFmtId="0" fontId="3" fillId="9" borderId="11" xfId="0" applyFont="1" applyFill="1" applyBorder="1" applyAlignment="1" applyProtection="1">
      <alignment horizontal="center" textRotation="90" wrapText="1"/>
    </xf>
    <xf numFmtId="0" fontId="5" fillId="9" borderId="14" xfId="0" applyFont="1" applyFill="1" applyBorder="1" applyAlignment="1" applyProtection="1">
      <alignment horizontal="center" wrapText="1"/>
    </xf>
    <xf numFmtId="0" fontId="17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7" fillId="2" borderId="8" xfId="0" applyFont="1" applyFill="1" applyBorder="1" applyAlignment="1" applyProtection="1">
      <alignment horizontal="center" vertical="center" wrapText="1"/>
      <protection locked="0"/>
    </xf>
    <xf numFmtId="0" fontId="17" fillId="4" borderId="19" xfId="0" applyFont="1" applyFill="1" applyBorder="1" applyAlignment="1" applyProtection="1">
      <alignment horizontal="center" vertical="center" wrapText="1"/>
      <protection locked="0"/>
    </xf>
    <xf numFmtId="0" fontId="17" fillId="4" borderId="12" xfId="0" applyFont="1" applyFill="1" applyBorder="1" applyAlignment="1" applyProtection="1">
      <alignment horizontal="center" vertical="center" wrapText="1"/>
      <protection locked="0"/>
    </xf>
    <xf numFmtId="0" fontId="17" fillId="4" borderId="13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  <xf numFmtId="1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Fill="1" applyAlignment="1" applyProtection="1">
      <alignment wrapText="1"/>
      <protection locked="0"/>
    </xf>
    <xf numFmtId="49" fontId="9" fillId="0" borderId="0" xfId="0" applyNumberFormat="1" applyFont="1" applyFill="1" applyBorder="1" applyAlignment="1" applyProtection="1">
      <alignment horizont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10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wrapText="1"/>
    </xf>
    <xf numFmtId="0" fontId="16" fillId="2" borderId="15" xfId="0" applyFont="1" applyFill="1" applyBorder="1" applyAlignment="1" applyProtection="1">
      <alignment horizontal="center" wrapText="1"/>
    </xf>
    <xf numFmtId="1" fontId="4" fillId="4" borderId="28" xfId="0" applyNumberFormat="1" applyFont="1" applyFill="1" applyBorder="1" applyAlignment="1" applyProtection="1">
      <alignment horizontal="center" wrapText="1"/>
    </xf>
    <xf numFmtId="1" fontId="4" fillId="4" borderId="5" xfId="0" applyNumberFormat="1" applyFont="1" applyFill="1" applyBorder="1" applyAlignment="1" applyProtection="1">
      <alignment horizontal="center" wrapText="1"/>
    </xf>
    <xf numFmtId="1" fontId="17" fillId="4" borderId="9" xfId="0" applyNumberFormat="1" applyFont="1" applyFill="1" applyBorder="1" applyAlignment="1" applyProtection="1">
      <alignment horizontal="center" wrapText="1"/>
    </xf>
    <xf numFmtId="1" fontId="6" fillId="3" borderId="13" xfId="0" applyNumberFormat="1" applyFont="1" applyFill="1" applyBorder="1" applyAlignment="1" applyProtection="1">
      <alignment horizontal="center" wrapText="1"/>
    </xf>
    <xf numFmtId="0" fontId="16" fillId="2" borderId="26" xfId="0" applyFont="1" applyFill="1" applyBorder="1" applyAlignment="1" applyProtection="1">
      <alignment horizontal="center" wrapText="1"/>
    </xf>
    <xf numFmtId="0" fontId="6" fillId="3" borderId="10" xfId="0" applyFont="1" applyFill="1" applyBorder="1" applyAlignment="1" applyProtection="1">
      <alignment horizontal="center" wrapText="1"/>
    </xf>
    <xf numFmtId="0" fontId="20" fillId="5" borderId="32" xfId="0" applyFont="1" applyFill="1" applyBorder="1" applyAlignment="1" applyProtection="1">
      <alignment horizontal="center" wrapText="1"/>
    </xf>
    <xf numFmtId="49" fontId="9" fillId="5" borderId="20" xfId="0" applyNumberFormat="1" applyFont="1" applyFill="1" applyBorder="1" applyAlignment="1" applyProtection="1">
      <alignment horizontal="center" wrapText="1"/>
    </xf>
    <xf numFmtId="165" fontId="9" fillId="5" borderId="21" xfId="0" applyNumberFormat="1" applyFont="1" applyFill="1" applyBorder="1" applyAlignment="1" applyProtection="1">
      <alignment horizontal="center" wrapText="1"/>
    </xf>
    <xf numFmtId="0" fontId="20" fillId="5" borderId="33" xfId="0" applyFont="1" applyFill="1" applyBorder="1" applyAlignment="1" applyProtection="1">
      <alignment horizontal="center" wrapText="1"/>
    </xf>
    <xf numFmtId="49" fontId="9" fillId="5" borderId="22" xfId="0" applyNumberFormat="1" applyFont="1" applyFill="1" applyBorder="1" applyAlignment="1" applyProtection="1">
      <alignment horizontal="center" wrapText="1"/>
    </xf>
    <xf numFmtId="165" fontId="9" fillId="5" borderId="23" xfId="0" applyNumberFormat="1" applyFont="1" applyFill="1" applyBorder="1" applyAlignment="1" applyProtection="1">
      <alignment horizontal="center" wrapText="1"/>
    </xf>
    <xf numFmtId="1" fontId="20" fillId="6" borderId="32" xfId="0" applyNumberFormat="1" applyFont="1" applyFill="1" applyBorder="1" applyAlignment="1" applyProtection="1">
      <alignment horizontal="center"/>
    </xf>
    <xf numFmtId="1" fontId="9" fillId="6" borderId="20" xfId="0" applyNumberFormat="1" applyFont="1" applyFill="1" applyBorder="1" applyAlignment="1" applyProtection="1">
      <alignment horizontal="center"/>
    </xf>
    <xf numFmtId="1" fontId="20" fillId="6" borderId="27" xfId="0" applyNumberFormat="1" applyFont="1" applyFill="1" applyBorder="1" applyAlignment="1" applyProtection="1">
      <alignment horizontal="center"/>
    </xf>
    <xf numFmtId="1" fontId="9" fillId="6" borderId="24" xfId="0" applyNumberFormat="1" applyFont="1" applyFill="1" applyBorder="1" applyAlignment="1" applyProtection="1">
      <alignment horizontal="center"/>
    </xf>
    <xf numFmtId="165" fontId="9" fillId="5" borderId="25" xfId="0" applyNumberFormat="1" applyFont="1" applyFill="1" applyBorder="1" applyAlignment="1" applyProtection="1">
      <alignment horizontal="center" wrapText="1"/>
    </xf>
    <xf numFmtId="1" fontId="20" fillId="5" borderId="12" xfId="0" applyNumberFormat="1" applyFont="1" applyFill="1" applyBorder="1" applyAlignment="1" applyProtection="1">
      <alignment horizontal="center"/>
    </xf>
    <xf numFmtId="1" fontId="9" fillId="5" borderId="16" xfId="0" applyNumberFormat="1" applyFont="1" applyFill="1" applyBorder="1" applyAlignment="1" applyProtection="1">
      <alignment horizontal="center"/>
    </xf>
    <xf numFmtId="165" fontId="9" fillId="5" borderId="8" xfId="0" applyNumberFormat="1" applyFont="1" applyFill="1" applyBorder="1" applyAlignment="1" applyProtection="1">
      <alignment horizontal="center"/>
    </xf>
    <xf numFmtId="14" fontId="3" fillId="0" borderId="34" xfId="0" applyNumberFormat="1" applyFont="1" applyFill="1" applyBorder="1" applyAlignment="1" applyProtection="1">
      <alignment horizontal="center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14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4" xfId="0" applyFont="1" applyFill="1" applyBorder="1" applyAlignment="1" applyProtection="1">
      <alignment horizontal="center" wrapText="1"/>
      <protection locked="0"/>
    </xf>
    <xf numFmtId="0" fontId="3" fillId="0" borderId="34" xfId="0" applyFont="1" applyBorder="1" applyAlignment="1">
      <alignment wrapText="1"/>
    </xf>
    <xf numFmtId="0" fontId="3" fillId="0" borderId="35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35" xfId="0" applyFont="1" applyBorder="1" applyAlignment="1">
      <alignment wrapText="1"/>
    </xf>
    <xf numFmtId="0" fontId="5" fillId="0" borderId="5" xfId="0" applyFont="1" applyFill="1" applyBorder="1" applyAlignment="1" applyProtection="1">
      <alignment horizontal="center" wrapText="1"/>
      <protection locked="0"/>
    </xf>
    <xf numFmtId="0" fontId="3" fillId="0" borderId="5" xfId="0" applyFont="1" applyBorder="1" applyAlignment="1" applyProtection="1">
      <alignment horizont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35" xfId="0" applyFont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>
      <alignment wrapText="1"/>
    </xf>
    <xf numFmtId="0" fontId="27" fillId="0" borderId="1" xfId="0" applyFont="1" applyBorder="1" applyAlignment="1">
      <alignment horizontal="left"/>
    </xf>
    <xf numFmtId="1" fontId="5" fillId="0" borderId="4" xfId="0" applyNumberFormat="1" applyFont="1" applyFill="1" applyBorder="1" applyAlignment="1" applyProtection="1">
      <alignment horizontal="center" wrapText="1"/>
      <protection locked="0"/>
    </xf>
    <xf numFmtId="0" fontId="3" fillId="0" borderId="4" xfId="0" applyFont="1" applyFill="1" applyBorder="1" applyAlignment="1" applyProtection="1">
      <alignment horizontal="center" wrapText="1"/>
      <protection locked="0"/>
    </xf>
    <xf numFmtId="0" fontId="25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protection locked="0"/>
    </xf>
    <xf numFmtId="0" fontId="28" fillId="0" borderId="1" xfId="0" applyFont="1" applyBorder="1" applyProtection="1">
      <protection locked="0"/>
    </xf>
    <xf numFmtId="0" fontId="3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3" fillId="0" borderId="15" xfId="0" applyFont="1" applyFill="1" applyBorder="1" applyAlignment="1">
      <alignment wrapText="1"/>
    </xf>
    <xf numFmtId="0" fontId="3" fillId="0" borderId="47" xfId="0" applyFont="1" applyFill="1" applyBorder="1" applyAlignment="1" applyProtection="1">
      <alignment horizontal="center" wrapText="1"/>
      <protection locked="0"/>
    </xf>
    <xf numFmtId="0" fontId="27" fillId="0" borderId="15" xfId="0" applyFont="1" applyBorder="1" applyAlignment="1">
      <alignment horizontal="left"/>
    </xf>
    <xf numFmtId="0" fontId="3" fillId="10" borderId="67" xfId="0" applyFont="1" applyFill="1" applyBorder="1" applyAlignment="1" applyProtection="1">
      <alignment horizontal="left" wrapText="1"/>
      <protection locked="0"/>
    </xf>
    <xf numFmtId="0" fontId="3" fillId="0" borderId="6" xfId="0" applyFont="1" applyBorder="1" applyAlignment="1"/>
    <xf numFmtId="0" fontId="5" fillId="9" borderId="66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3" fillId="7" borderId="9" xfId="0" applyFont="1" applyFill="1" applyBorder="1" applyAlignment="1">
      <alignment horizontal="left" wrapText="1"/>
    </xf>
    <xf numFmtId="0" fontId="3" fillId="7" borderId="2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" xfId="0" applyFont="1" applyFill="1" applyBorder="1" applyAlignment="1">
      <alignment horizontal="left" wrapText="1"/>
    </xf>
    <xf numFmtId="0" fontId="3" fillId="0" borderId="34" xfId="0" applyFont="1" applyFill="1" applyBorder="1" applyAlignment="1">
      <alignment horizontal="left" wrapText="1"/>
    </xf>
    <xf numFmtId="0" fontId="3" fillId="0" borderId="34" xfId="0" applyFont="1" applyFill="1" applyBorder="1" applyAlignment="1">
      <alignment wrapText="1"/>
    </xf>
    <xf numFmtId="0" fontId="3" fillId="0" borderId="23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30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3" fillId="0" borderId="47" xfId="0" applyFont="1" applyFill="1" applyBorder="1" applyAlignment="1">
      <alignment wrapText="1"/>
    </xf>
    <xf numFmtId="0" fontId="3" fillId="0" borderId="30" xfId="0" applyFont="1" applyBorder="1" applyAlignment="1" applyProtection="1">
      <alignment horizontal="center" wrapText="1"/>
      <protection locked="0"/>
    </xf>
    <xf numFmtId="0" fontId="3" fillId="0" borderId="27" xfId="0" applyFont="1" applyFill="1" applyBorder="1" applyAlignment="1" applyProtection="1">
      <alignment horizontal="center" wrapText="1"/>
      <protection locked="0"/>
    </xf>
    <xf numFmtId="0" fontId="3" fillId="0" borderId="24" xfId="0" applyFont="1" applyFill="1" applyBorder="1" applyAlignment="1" applyProtection="1">
      <alignment horizontal="center" wrapText="1"/>
      <protection locked="0"/>
    </xf>
    <xf numFmtId="0" fontId="3" fillId="0" borderId="9" xfId="0" applyFont="1" applyFill="1" applyBorder="1" applyAlignment="1" applyProtection="1">
      <alignment horizontal="center" wrapText="1"/>
      <protection locked="0"/>
    </xf>
    <xf numFmtId="0" fontId="3" fillId="0" borderId="46" xfId="0" applyFont="1" applyBorder="1" applyAlignment="1" applyProtection="1">
      <alignment horizont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" fillId="10" borderId="34" xfId="0" applyFont="1" applyFill="1" applyBorder="1" applyAlignment="1" applyProtection="1">
      <alignment horizontal="left" wrapText="1"/>
      <protection locked="0"/>
    </xf>
    <xf numFmtId="164" fontId="3" fillId="10" borderId="5" xfId="0" applyNumberFormat="1" applyFont="1" applyFill="1" applyBorder="1" applyAlignment="1" applyProtection="1">
      <alignment horizontal="center" wrapText="1"/>
      <protection locked="0"/>
    </xf>
    <xf numFmtId="164" fontId="3" fillId="10" borderId="2" xfId="0" applyNumberFormat="1" applyFont="1" applyFill="1" applyBorder="1" applyAlignment="1" applyProtection="1">
      <alignment horizontal="center" wrapText="1"/>
      <protection locked="0"/>
    </xf>
    <xf numFmtId="0" fontId="3" fillId="10" borderId="2" xfId="0" applyFont="1" applyFill="1" applyBorder="1" applyAlignment="1" applyProtection="1">
      <alignment horizontal="center" wrapText="1"/>
      <protection locked="0"/>
    </xf>
    <xf numFmtId="0" fontId="3" fillId="10" borderId="2" xfId="0" applyFont="1" applyFill="1" applyBorder="1" applyAlignment="1" applyProtection="1">
      <alignment horizontal="left" wrapText="1"/>
      <protection locked="0"/>
    </xf>
    <xf numFmtId="0" fontId="3" fillId="10" borderId="5" xfId="0" applyFont="1" applyFill="1" applyBorder="1" applyAlignment="1" applyProtection="1">
      <alignment horizontal="center" wrapText="1"/>
      <protection locked="0"/>
    </xf>
    <xf numFmtId="2" fontId="3" fillId="10" borderId="59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21" fillId="0" borderId="0" xfId="0" applyFont="1" applyBorder="1" applyAlignment="1" applyProtection="1">
      <alignment wrapText="1"/>
      <protection locked="0"/>
    </xf>
    <xf numFmtId="0" fontId="21" fillId="0" borderId="0" xfId="0" applyFont="1" applyBorder="1" applyAlignment="1" applyProtection="1">
      <alignment horizontal="center" wrapText="1"/>
      <protection locked="0"/>
    </xf>
    <xf numFmtId="0" fontId="21" fillId="0" borderId="0" xfId="0" applyFont="1" applyBorder="1" applyAlignment="1" applyProtection="1">
      <alignment horizontal="left" wrapText="1"/>
      <protection locked="0"/>
    </xf>
    <xf numFmtId="0" fontId="3" fillId="0" borderId="63" xfId="0" applyFont="1" applyFill="1" applyBorder="1" applyAlignment="1" applyProtection="1">
      <alignment horizontal="center"/>
      <protection locked="0"/>
    </xf>
    <xf numFmtId="164" fontId="3" fillId="0" borderId="34" xfId="0" applyNumberFormat="1" applyFont="1" applyFill="1" applyBorder="1" applyAlignment="1" applyProtection="1">
      <alignment horizontal="center" wrapText="1"/>
      <protection locked="0"/>
    </xf>
    <xf numFmtId="0" fontId="2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47" xfId="0" applyFont="1" applyBorder="1" applyAlignment="1" applyProtection="1">
      <alignment horizontal="center" wrapText="1"/>
      <protection locked="0"/>
    </xf>
    <xf numFmtId="2" fontId="26" fillId="0" borderId="59" xfId="0" applyNumberFormat="1" applyFont="1" applyBorder="1" applyAlignment="1">
      <alignment horizontal="center"/>
    </xf>
    <xf numFmtId="164" fontId="3" fillId="8" borderId="6" xfId="0" applyNumberFormat="1" applyFont="1" applyFill="1" applyBorder="1" applyAlignment="1" applyProtection="1">
      <alignment horizontal="center" wrapText="1"/>
      <protection locked="0"/>
    </xf>
    <xf numFmtId="0" fontId="3" fillId="8" borderId="6" xfId="0" applyFont="1" applyFill="1" applyBorder="1" applyAlignment="1" applyProtection="1">
      <alignment horizontal="center" wrapText="1"/>
      <protection locked="0"/>
    </xf>
    <xf numFmtId="0" fontId="3" fillId="8" borderId="35" xfId="0" applyFont="1" applyFill="1" applyBorder="1" applyAlignment="1" applyProtection="1">
      <alignment horizontal="center" wrapText="1"/>
      <protection locked="0"/>
    </xf>
    <xf numFmtId="2" fontId="0" fillId="0" borderId="61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0" fontId="3" fillId="9" borderId="38" xfId="0" applyFont="1" applyFill="1" applyBorder="1" applyAlignment="1" applyProtection="1">
      <alignment horizontal="center" textRotation="90" wrapText="1"/>
    </xf>
    <xf numFmtId="0" fontId="5" fillId="9" borderId="1" xfId="0" applyFont="1" applyFill="1" applyBorder="1" applyAlignment="1" applyProtection="1">
      <alignment horizontal="center" wrapText="1"/>
    </xf>
    <xf numFmtId="0" fontId="3" fillId="0" borderId="69" xfId="0" applyFont="1" applyFill="1" applyBorder="1" applyAlignment="1" applyProtection="1">
      <alignment horizontal="center" wrapText="1"/>
      <protection locked="0"/>
    </xf>
    <xf numFmtId="0" fontId="5" fillId="9" borderId="61" xfId="0" applyFont="1" applyFill="1" applyBorder="1" applyAlignment="1" applyProtection="1">
      <alignment horizontal="center" wrapText="1"/>
    </xf>
    <xf numFmtId="0" fontId="5" fillId="9" borderId="59" xfId="0" applyFont="1" applyFill="1" applyBorder="1" applyAlignment="1" applyProtection="1">
      <alignment horizontal="center" wrapText="1"/>
    </xf>
    <xf numFmtId="0" fontId="5" fillId="9" borderId="30" xfId="0" applyFont="1" applyFill="1" applyBorder="1" applyAlignment="1" applyProtection="1">
      <alignment horizontal="center" wrapText="1"/>
    </xf>
    <xf numFmtId="0" fontId="3" fillId="0" borderId="18" xfId="0" applyFont="1" applyBorder="1" applyAlignment="1" applyProtection="1">
      <protection locked="0"/>
    </xf>
    <xf numFmtId="49" fontId="11" fillId="12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12" borderId="11" xfId="0" applyFont="1" applyFill="1" applyBorder="1" applyAlignment="1" applyProtection="1">
      <alignment horizontal="center" vertical="center" wrapText="1"/>
      <protection locked="0"/>
    </xf>
    <xf numFmtId="0" fontId="11" fillId="12" borderId="10" xfId="0" applyFont="1" applyFill="1" applyBorder="1" applyAlignment="1" applyProtection="1">
      <alignment horizontal="center" vertical="center" textRotation="90" wrapText="1"/>
      <protection locked="0"/>
    </xf>
    <xf numFmtId="0" fontId="11" fillId="12" borderId="7" xfId="0" applyFont="1" applyFill="1" applyBorder="1" applyAlignment="1" applyProtection="1">
      <alignment horizontal="center" vertical="center" textRotation="90" wrapText="1"/>
      <protection locked="0"/>
    </xf>
    <xf numFmtId="0" fontId="11" fillId="12" borderId="7" xfId="0" applyFont="1" applyFill="1" applyBorder="1" applyAlignment="1" applyProtection="1">
      <alignment horizontal="left" vertical="center" textRotation="90" wrapText="1"/>
      <protection locked="0"/>
    </xf>
    <xf numFmtId="0" fontId="22" fillId="12" borderId="7" xfId="0" applyFont="1" applyFill="1" applyBorder="1" applyAlignment="1" applyProtection="1">
      <alignment horizontal="center" vertical="center" wrapText="1"/>
      <protection locked="0"/>
    </xf>
    <xf numFmtId="0" fontId="22" fillId="12" borderId="13" xfId="0" applyFont="1" applyFill="1" applyBorder="1" applyAlignment="1" applyProtection="1">
      <alignment horizontal="center" vertical="center" wrapText="1"/>
      <protection locked="0"/>
    </xf>
    <xf numFmtId="0" fontId="3" fillId="12" borderId="12" xfId="0" applyFont="1" applyFill="1" applyBorder="1" applyAlignment="1" applyProtection="1">
      <alignment horizontal="center" textRotation="90" wrapText="1"/>
      <protection locked="0"/>
    </xf>
    <xf numFmtId="164" fontId="3" fillId="12" borderId="7" xfId="0" applyNumberFormat="1" applyFont="1" applyFill="1" applyBorder="1" applyAlignment="1" applyProtection="1">
      <alignment horizontal="center" textRotation="90" wrapText="1"/>
      <protection locked="0"/>
    </xf>
    <xf numFmtId="0" fontId="3" fillId="12" borderId="13" xfId="0" applyFont="1" applyFill="1" applyBorder="1" applyAlignment="1" applyProtection="1">
      <alignment horizontal="center" textRotation="90" wrapText="1"/>
      <protection locked="0"/>
    </xf>
    <xf numFmtId="164" fontId="5" fillId="12" borderId="16" xfId="0" applyNumberFormat="1" applyFont="1" applyFill="1" applyBorder="1" applyAlignment="1" applyProtection="1">
      <alignment horizontal="center" vertical="center" textRotation="90" wrapText="1"/>
      <protection locked="0"/>
    </xf>
    <xf numFmtId="164" fontId="11" fillId="12" borderId="48" xfId="0" applyNumberFormat="1" applyFont="1" applyFill="1" applyBorder="1" applyAlignment="1" applyProtection="1">
      <alignment horizontal="center" textRotation="90" wrapText="1"/>
      <protection locked="0"/>
    </xf>
    <xf numFmtId="0" fontId="5" fillId="12" borderId="52" xfId="0" applyFont="1" applyFill="1" applyBorder="1" applyAlignment="1" applyProtection="1">
      <alignment horizontal="center" textRotation="90" wrapText="1"/>
      <protection locked="0"/>
    </xf>
    <xf numFmtId="0" fontId="3" fillId="12" borderId="7" xfId="0" applyFont="1" applyFill="1" applyBorder="1" applyAlignment="1" applyProtection="1">
      <alignment horizontal="center" textRotation="90" wrapText="1"/>
      <protection locked="0"/>
    </xf>
    <xf numFmtId="0" fontId="3" fillId="12" borderId="64" xfId="0" applyFont="1" applyFill="1" applyBorder="1" applyAlignment="1" applyProtection="1">
      <alignment horizontal="center" textRotation="90" wrapText="1"/>
      <protection locked="0"/>
    </xf>
    <xf numFmtId="0" fontId="3" fillId="12" borderId="70" xfId="0" applyFont="1" applyFill="1" applyBorder="1" applyAlignment="1" applyProtection="1">
      <alignment horizontal="center" textRotation="90" wrapText="1"/>
      <protection locked="0"/>
    </xf>
    <xf numFmtId="0" fontId="3" fillId="12" borderId="40" xfId="0" applyFont="1" applyFill="1" applyBorder="1" applyAlignment="1" applyProtection="1">
      <alignment horizontal="center" textRotation="90" wrapText="1"/>
      <protection locked="0"/>
    </xf>
    <xf numFmtId="49" fontId="5" fillId="12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12" borderId="71" xfId="0" applyFont="1" applyFill="1" applyBorder="1" applyAlignment="1" applyProtection="1">
      <alignment horizontal="center" textRotation="90" wrapText="1"/>
      <protection locked="0"/>
    </xf>
    <xf numFmtId="0" fontId="3" fillId="9" borderId="12" xfId="0" applyFont="1" applyFill="1" applyBorder="1" applyAlignment="1" applyProtection="1">
      <alignment horizontal="center" textRotation="90" wrapText="1"/>
    </xf>
    <xf numFmtId="0" fontId="3" fillId="0" borderId="36" xfId="0" applyFont="1" applyFill="1" applyBorder="1" applyAlignment="1">
      <alignment wrapText="1"/>
    </xf>
    <xf numFmtId="2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8" borderId="72" xfId="0" applyFont="1" applyFill="1" applyBorder="1" applyAlignment="1" applyProtection="1">
      <alignment horizontal="center" wrapText="1"/>
      <protection locked="0"/>
    </xf>
    <xf numFmtId="164" fontId="3" fillId="0" borderId="6" xfId="0" applyNumberFormat="1" applyFont="1" applyFill="1" applyBorder="1" applyAlignment="1" applyProtection="1">
      <alignment horizontal="center" wrapText="1"/>
      <protection locked="0"/>
    </xf>
    <xf numFmtId="0" fontId="3" fillId="7" borderId="34" xfId="0" applyFont="1" applyFill="1" applyBorder="1" applyAlignment="1">
      <alignment wrapText="1"/>
    </xf>
    <xf numFmtId="0" fontId="3" fillId="7" borderId="23" xfId="0" applyFont="1" applyFill="1" applyBorder="1" applyAlignment="1">
      <alignment wrapText="1"/>
    </xf>
    <xf numFmtId="164" fontId="3" fillId="10" borderId="59" xfId="0" applyNumberFormat="1" applyFont="1" applyFill="1" applyBorder="1" applyAlignment="1" applyProtection="1">
      <alignment horizontal="center" wrapText="1"/>
      <protection locked="0"/>
    </xf>
    <xf numFmtId="0" fontId="3" fillId="10" borderId="1" xfId="0" applyFont="1" applyFill="1" applyBorder="1" applyAlignment="1" applyProtection="1">
      <alignment horizontal="left" wrapText="1"/>
      <protection locked="0"/>
    </xf>
    <xf numFmtId="14" fontId="3" fillId="10" borderId="34" xfId="0" applyNumberFormat="1" applyFont="1" applyFill="1" applyBorder="1" applyAlignment="1" applyProtection="1">
      <alignment horizontal="left"/>
      <protection locked="0"/>
    </xf>
    <xf numFmtId="0" fontId="3" fillId="10" borderId="34" xfId="0" applyFont="1" applyFill="1" applyBorder="1" applyAlignment="1" applyProtection="1">
      <alignment horizontal="left"/>
      <protection locked="0"/>
    </xf>
    <xf numFmtId="0" fontId="3" fillId="10" borderId="6" xfId="0" applyFont="1" applyFill="1" applyBorder="1" applyAlignment="1" applyProtection="1">
      <alignment horizontal="left" wrapText="1"/>
      <protection locked="0"/>
    </xf>
    <xf numFmtId="0" fontId="0" fillId="0" borderId="2" xfId="0" applyBorder="1" applyAlignment="1">
      <alignment horizontal="center"/>
    </xf>
    <xf numFmtId="0" fontId="3" fillId="10" borderId="15" xfId="0" applyFont="1" applyFill="1" applyBorder="1" applyAlignment="1" applyProtection="1">
      <alignment wrapText="1"/>
      <protection locked="0"/>
    </xf>
    <xf numFmtId="0" fontId="3" fillId="10" borderId="34" xfId="0" applyFont="1" applyFill="1" applyBorder="1" applyAlignment="1" applyProtection="1">
      <alignment horizontal="center" wrapText="1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66" xfId="0" applyFont="1" applyFill="1" applyBorder="1" applyAlignment="1">
      <alignment wrapText="1"/>
    </xf>
    <xf numFmtId="0" fontId="3" fillId="0" borderId="30" xfId="0" applyFont="1" applyBorder="1" applyAlignment="1"/>
    <xf numFmtId="0" fontId="3" fillId="7" borderId="6" xfId="0" applyFont="1" applyFill="1" applyBorder="1" applyAlignment="1"/>
    <xf numFmtId="0" fontId="3" fillId="0" borderId="14" xfId="0" applyFont="1" applyBorder="1" applyAlignment="1"/>
    <xf numFmtId="0" fontId="3" fillId="0" borderId="21" xfId="0" applyFont="1" applyFill="1" applyBorder="1" applyAlignment="1">
      <alignment wrapText="1"/>
    </xf>
    <xf numFmtId="0" fontId="3" fillId="0" borderId="56" xfId="0" applyFont="1" applyFill="1" applyBorder="1" applyAlignment="1">
      <alignment wrapText="1"/>
    </xf>
    <xf numFmtId="14" fontId="3" fillId="0" borderId="9" xfId="0" applyNumberFormat="1" applyFont="1" applyFill="1" applyBorder="1" applyAlignment="1">
      <alignment wrapText="1"/>
    </xf>
    <xf numFmtId="164" fontId="3" fillId="0" borderId="63" xfId="0" applyNumberFormat="1" applyFont="1" applyFill="1" applyBorder="1" applyAlignment="1" applyProtection="1">
      <alignment horizontal="center" wrapText="1"/>
      <protection locked="0"/>
    </xf>
    <xf numFmtId="0" fontId="3" fillId="8" borderId="45" xfId="0" applyFont="1" applyFill="1" applyBorder="1" applyAlignment="1" applyProtection="1">
      <alignment horizontal="center" wrapText="1"/>
      <protection locked="0"/>
    </xf>
    <xf numFmtId="2" fontId="0" fillId="0" borderId="28" xfId="0" applyNumberFormat="1" applyBorder="1" applyAlignment="1">
      <alignment horizontal="center"/>
    </xf>
    <xf numFmtId="2" fontId="26" fillId="0" borderId="30" xfId="0" applyNumberFormat="1" applyFont="1" applyBorder="1" applyAlignment="1">
      <alignment horizontal="center"/>
    </xf>
    <xf numFmtId="0" fontId="3" fillId="0" borderId="32" xfId="0" applyFont="1" applyBorder="1" applyAlignment="1" applyProtection="1">
      <alignment horizontal="center" wrapText="1"/>
      <protection locked="0"/>
    </xf>
    <xf numFmtId="0" fontId="3" fillId="0" borderId="45" xfId="0" applyFont="1" applyBorder="1" applyAlignment="1" applyProtection="1">
      <alignment horizontal="center" wrapText="1"/>
      <protection locked="0"/>
    </xf>
    <xf numFmtId="0" fontId="3" fillId="0" borderId="21" xfId="0" applyFont="1" applyFill="1" applyBorder="1" applyAlignment="1" applyProtection="1">
      <alignment horizontal="center" wrapText="1"/>
      <protection locked="0"/>
    </xf>
    <xf numFmtId="0" fontId="3" fillId="0" borderId="63" xfId="0" applyFont="1" applyBorder="1" applyAlignment="1" applyProtection="1">
      <alignment horizontal="center" wrapText="1"/>
      <protection locked="0"/>
    </xf>
    <xf numFmtId="0" fontId="3" fillId="0" borderId="66" xfId="0" applyFont="1" applyBorder="1" applyAlignment="1" applyProtection="1">
      <protection locked="0"/>
    </xf>
    <xf numFmtId="0" fontId="3" fillId="10" borderId="1" xfId="0" applyFont="1" applyFill="1" applyBorder="1" applyAlignment="1" applyProtection="1">
      <alignment wrapText="1"/>
      <protection locked="0"/>
    </xf>
    <xf numFmtId="0" fontId="27" fillId="0" borderId="15" xfId="0" applyFont="1" applyFill="1" applyBorder="1" applyAlignment="1">
      <alignment horizontal="left"/>
    </xf>
    <xf numFmtId="0" fontId="3" fillId="0" borderId="65" xfId="0" applyFont="1" applyFill="1" applyBorder="1" applyAlignment="1">
      <alignment wrapText="1"/>
    </xf>
    <xf numFmtId="0" fontId="27" fillId="0" borderId="15" xfId="0" applyFont="1" applyBorder="1" applyAlignment="1">
      <alignment horizontal="left" vertical="center"/>
    </xf>
    <xf numFmtId="0" fontId="3" fillId="10" borderId="73" xfId="0" applyFont="1" applyFill="1" applyBorder="1" applyAlignment="1" applyProtection="1">
      <alignment horizontal="left" wrapText="1"/>
      <protection locked="0"/>
    </xf>
    <xf numFmtId="14" fontId="3" fillId="10" borderId="2" xfId="0" applyNumberFormat="1" applyFont="1" applyFill="1" applyBorder="1" applyAlignment="1" applyProtection="1">
      <alignment horizontal="center" wrapText="1"/>
      <protection locked="0"/>
    </xf>
    <xf numFmtId="14" fontId="3" fillId="10" borderId="34" xfId="0" applyNumberFormat="1" applyFont="1" applyFill="1" applyBorder="1" applyAlignment="1" applyProtection="1">
      <alignment horizontal="left" wrapText="1"/>
      <protection locked="0"/>
    </xf>
    <xf numFmtId="14" fontId="3" fillId="10" borderId="34" xfId="0" applyNumberFormat="1" applyFont="1" applyFill="1" applyBorder="1" applyAlignment="1" applyProtection="1">
      <alignment horizontal="center"/>
      <protection locked="0"/>
    </xf>
    <xf numFmtId="0" fontId="3" fillId="10" borderId="34" xfId="0" applyFont="1" applyFill="1" applyBorder="1" applyAlignment="1" applyProtection="1">
      <alignment horizontal="center"/>
      <protection locked="0"/>
    </xf>
    <xf numFmtId="0" fontId="3" fillId="10" borderId="67" xfId="0" applyFont="1" applyFill="1" applyBorder="1" applyAlignment="1" applyProtection="1">
      <alignment horizontal="left"/>
      <protection locked="0"/>
    </xf>
    <xf numFmtId="0" fontId="3" fillId="10" borderId="2" xfId="0" applyFont="1" applyFill="1" applyBorder="1" applyAlignment="1" applyProtection="1">
      <protection locked="0"/>
    </xf>
    <xf numFmtId="0" fontId="3" fillId="10" borderId="2" xfId="0" applyFont="1" applyFill="1" applyBorder="1" applyAlignment="1" applyProtection="1">
      <alignment wrapText="1"/>
      <protection locked="0"/>
    </xf>
    <xf numFmtId="0" fontId="3" fillId="0" borderId="57" xfId="0" applyFont="1" applyFill="1" applyBorder="1" applyAlignment="1">
      <alignment wrapText="1"/>
    </xf>
    <xf numFmtId="0" fontId="3" fillId="10" borderId="34" xfId="0" applyFont="1" applyFill="1" applyBorder="1" applyAlignment="1" applyProtection="1">
      <alignment vertical="center" wrapText="1"/>
      <protection locked="0"/>
    </xf>
    <xf numFmtId="0" fontId="3" fillId="10" borderId="74" xfId="0" applyFont="1" applyFill="1" applyBorder="1" applyAlignment="1" applyProtection="1">
      <alignment horizontal="left" wrapText="1"/>
      <protection locked="0"/>
    </xf>
    <xf numFmtId="0" fontId="3" fillId="0" borderId="35" xfId="0" applyFont="1" applyBorder="1" applyAlignment="1"/>
    <xf numFmtId="0" fontId="3" fillId="7" borderId="35" xfId="0" applyFont="1" applyFill="1" applyBorder="1" applyAlignment="1"/>
    <xf numFmtId="0" fontId="3" fillId="10" borderId="30" xfId="0" applyFont="1" applyFill="1" applyBorder="1" applyAlignment="1" applyProtection="1">
      <alignment horizontal="left" wrapText="1"/>
      <protection locked="0"/>
    </xf>
    <xf numFmtId="0" fontId="29" fillId="10" borderId="30" xfId="0" applyFont="1" applyFill="1" applyBorder="1" applyAlignment="1" applyProtection="1">
      <alignment horizontal="left" wrapText="1"/>
      <protection locked="0"/>
    </xf>
    <xf numFmtId="0" fontId="3" fillId="10" borderId="6" xfId="0" applyFont="1" applyFill="1" applyBorder="1" applyAlignment="1" applyProtection="1">
      <alignment wrapText="1"/>
      <protection locked="0"/>
    </xf>
    <xf numFmtId="0" fontId="3" fillId="0" borderId="58" xfId="0" applyFont="1" applyFill="1" applyBorder="1" applyAlignment="1">
      <alignment wrapText="1"/>
    </xf>
    <xf numFmtId="164" fontId="3" fillId="10" borderId="27" xfId="0" applyNumberFormat="1" applyFont="1" applyFill="1" applyBorder="1" applyAlignment="1" applyProtection="1">
      <alignment horizontal="center" wrapText="1"/>
      <protection locked="0"/>
    </xf>
    <xf numFmtId="164" fontId="3" fillId="10" borderId="24" xfId="0" applyNumberFormat="1" applyFont="1" applyFill="1" applyBorder="1" applyAlignment="1" applyProtection="1">
      <alignment horizontal="center" wrapText="1"/>
      <protection locked="0"/>
    </xf>
    <xf numFmtId="164" fontId="3" fillId="10" borderId="6" xfId="0" applyNumberFormat="1" applyFont="1" applyFill="1" applyBorder="1" applyAlignment="1" applyProtection="1">
      <alignment horizontal="center" wrapText="1"/>
      <protection locked="0"/>
    </xf>
    <xf numFmtId="0" fontId="3" fillId="10" borderId="6" xfId="0" applyFont="1" applyFill="1" applyBorder="1" applyAlignment="1" applyProtection="1">
      <alignment horizontal="center" wrapText="1"/>
      <protection locked="0"/>
    </xf>
    <xf numFmtId="0" fontId="3" fillId="10" borderId="59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2" fontId="3" fillId="10" borderId="2" xfId="0" applyNumberFormat="1" applyFont="1" applyFill="1" applyBorder="1" applyAlignment="1" applyProtection="1">
      <alignment horizontal="center" wrapText="1"/>
      <protection locked="0"/>
    </xf>
    <xf numFmtId="0" fontId="21" fillId="0" borderId="5" xfId="0" applyFont="1" applyBorder="1" applyAlignment="1" applyProtection="1">
      <alignment horizontal="center" wrapText="1"/>
      <protection locked="0"/>
    </xf>
    <xf numFmtId="49" fontId="3" fillId="0" borderId="0" xfId="0" applyNumberFormat="1" applyFont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14" fontId="3" fillId="0" borderId="68" xfId="0" applyNumberFormat="1" applyFont="1" applyFill="1" applyBorder="1" applyAlignment="1" applyProtection="1">
      <alignment horizontal="center"/>
      <protection locked="0"/>
    </xf>
    <xf numFmtId="0" fontId="3" fillId="0" borderId="68" xfId="0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left"/>
      <protection locked="0"/>
    </xf>
    <xf numFmtId="0" fontId="3" fillId="0" borderId="22" xfId="0" applyFont="1" applyFill="1" applyBorder="1" applyAlignment="1" applyProtection="1">
      <alignment horizontal="left" wrapText="1"/>
      <protection locked="0"/>
    </xf>
    <xf numFmtId="0" fontId="3" fillId="0" borderId="68" xfId="0" applyFont="1" applyFill="1" applyBorder="1" applyAlignment="1" applyProtection="1">
      <alignment horizontal="left" wrapText="1"/>
      <protection locked="0"/>
    </xf>
    <xf numFmtId="0" fontId="3" fillId="8" borderId="47" xfId="0" applyFont="1" applyFill="1" applyBorder="1" applyAlignment="1" applyProtection="1">
      <alignment horizontal="center" wrapText="1"/>
      <protection locked="0"/>
    </xf>
    <xf numFmtId="0" fontId="0" fillId="0" borderId="22" xfId="0" applyBorder="1" applyAlignment="1">
      <alignment horizontal="center"/>
    </xf>
    <xf numFmtId="0" fontId="5" fillId="9" borderId="31" xfId="0" applyFont="1" applyFill="1" applyBorder="1" applyAlignment="1" applyProtection="1">
      <alignment horizontal="center" wrapText="1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4" fontId="3" fillId="10" borderId="35" xfId="0" applyNumberFormat="1" applyFont="1" applyFill="1" applyBorder="1" applyAlignment="1" applyProtection="1">
      <alignment horizontal="center" wrapText="1"/>
      <protection locked="0"/>
    </xf>
    <xf numFmtId="0" fontId="0" fillId="0" borderId="6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2" xfId="0" applyBorder="1" applyAlignment="1">
      <alignment horizontal="center"/>
    </xf>
    <xf numFmtId="0" fontId="27" fillId="7" borderId="1" xfId="0" applyFon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3" fillId="8" borderId="2" xfId="0" applyFont="1" applyFill="1" applyBorder="1" applyAlignment="1" applyProtection="1">
      <alignment horizontal="center" wrapText="1"/>
      <protection locked="0"/>
    </xf>
    <xf numFmtId="2" fontId="3" fillId="10" borderId="30" xfId="0" applyNumberFormat="1" applyFont="1" applyFill="1" applyBorder="1" applyAlignment="1" applyProtection="1">
      <alignment horizontal="center" wrapText="1"/>
      <protection locked="0"/>
    </xf>
    <xf numFmtId="0" fontId="29" fillId="10" borderId="6" xfId="0" applyFont="1" applyFill="1" applyBorder="1" applyAlignment="1" applyProtection="1">
      <alignment horizontal="left" wrapText="1"/>
      <protection locked="0"/>
    </xf>
    <xf numFmtId="0" fontId="29" fillId="10" borderId="75" xfId="0" applyFont="1" applyFill="1" applyBorder="1" applyAlignment="1" applyProtection="1">
      <alignment horizontal="left" wrapText="1"/>
      <protection locked="0"/>
    </xf>
    <xf numFmtId="0" fontId="3" fillId="10" borderId="9" xfId="0" applyFont="1" applyFill="1" applyBorder="1" applyAlignment="1" applyProtection="1">
      <alignment wrapText="1"/>
      <protection locked="0"/>
    </xf>
    <xf numFmtId="0" fontId="3" fillId="7" borderId="9" xfId="0" applyFont="1" applyFill="1" applyBorder="1" applyAlignment="1">
      <alignment wrapText="1"/>
    </xf>
    <xf numFmtId="14" fontId="3" fillId="0" borderId="23" xfId="0" applyNumberFormat="1" applyFont="1" applyFill="1" applyBorder="1" applyAlignment="1">
      <alignment wrapText="1"/>
    </xf>
    <xf numFmtId="14" fontId="3" fillId="0" borderId="56" xfId="0" applyNumberFormat="1" applyFont="1" applyFill="1" applyBorder="1" applyAlignment="1">
      <alignment wrapText="1"/>
    </xf>
    <xf numFmtId="0" fontId="3" fillId="7" borderId="9" xfId="0" applyFont="1" applyFill="1" applyBorder="1" applyAlignment="1"/>
    <xf numFmtId="0" fontId="3" fillId="7" borderId="56" xfId="0" applyFont="1" applyFill="1" applyBorder="1" applyAlignment="1">
      <alignment wrapText="1"/>
    </xf>
    <xf numFmtId="0" fontId="3" fillId="11" borderId="9" xfId="0" applyFont="1" applyFill="1" applyBorder="1" applyAlignment="1">
      <alignment horizontal="left" wrapText="1"/>
    </xf>
    <xf numFmtId="0" fontId="3" fillId="10" borderId="23" xfId="0" applyFont="1" applyFill="1" applyBorder="1" applyAlignment="1" applyProtection="1">
      <alignment wrapText="1"/>
      <protection locked="0"/>
    </xf>
    <xf numFmtId="0" fontId="3" fillId="10" borderId="9" xfId="0" applyFont="1" applyFill="1" applyBorder="1" applyAlignment="1" applyProtection="1">
      <alignment horizontal="left" wrapText="1"/>
      <protection locked="0"/>
    </xf>
    <xf numFmtId="0" fontId="30" fillId="7" borderId="9" xfId="0" applyFont="1" applyFill="1" applyBorder="1" applyAlignment="1">
      <alignment horizontal="left" wrapText="1"/>
    </xf>
    <xf numFmtId="0" fontId="3" fillId="0" borderId="23" xfId="0" applyFont="1" applyBorder="1" applyAlignment="1">
      <alignment horizontal="left" wrapText="1"/>
    </xf>
    <xf numFmtId="0" fontId="3" fillId="0" borderId="56" xfId="8" applyFont="1" applyFill="1" applyBorder="1" applyAlignment="1">
      <alignment wrapText="1"/>
    </xf>
    <xf numFmtId="0" fontId="3" fillId="10" borderId="23" xfId="0" applyFont="1" applyFill="1" applyBorder="1" applyAlignment="1" applyProtection="1">
      <alignment horizontal="left" wrapText="1"/>
      <protection locked="0"/>
    </xf>
    <xf numFmtId="0" fontId="3" fillId="7" borderId="56" xfId="0" applyFont="1" applyFill="1" applyBorder="1" applyAlignment="1">
      <alignment horizontal="left" wrapText="1"/>
    </xf>
    <xf numFmtId="0" fontId="3" fillId="0" borderId="56" xfId="0" applyFont="1" applyBorder="1" applyAlignment="1">
      <alignment wrapText="1"/>
    </xf>
    <xf numFmtId="0" fontId="3" fillId="10" borderId="9" xfId="0" applyFont="1" applyFill="1" applyBorder="1" applyAlignment="1" applyProtection="1">
      <alignment horizontal="left"/>
      <protection locked="0"/>
    </xf>
    <xf numFmtId="14" fontId="3" fillId="0" borderId="76" xfId="0" applyNumberFormat="1" applyFont="1" applyFill="1" applyBorder="1" applyAlignment="1">
      <alignment wrapText="1"/>
    </xf>
    <xf numFmtId="0" fontId="3" fillId="10" borderId="77" xfId="0" applyFont="1" applyFill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0" fillId="0" borderId="34" xfId="0" applyBorder="1" applyAlignment="1">
      <alignment horizontal="center"/>
    </xf>
    <xf numFmtId="0" fontId="5" fillId="0" borderId="4" xfId="0" applyFont="1" applyFill="1" applyBorder="1" applyAlignment="1" applyProtection="1">
      <alignment horizontal="center" wrapText="1"/>
      <protection locked="0"/>
    </xf>
    <xf numFmtId="164" fontId="3" fillId="8" borderId="2" xfId="0" applyNumberFormat="1" applyFont="1" applyFill="1" applyBorder="1" applyAlignment="1" applyProtection="1">
      <alignment horizontal="center" wrapText="1"/>
      <protection locked="0"/>
    </xf>
    <xf numFmtId="164" fontId="3" fillId="8" borderId="72" xfId="0" applyNumberFormat="1" applyFont="1" applyFill="1" applyBorder="1" applyAlignment="1" applyProtection="1">
      <alignment horizontal="center" wrapText="1"/>
      <protection locked="0"/>
    </xf>
    <xf numFmtId="14" fontId="3" fillId="0" borderId="22" xfId="0" applyNumberFormat="1" applyFont="1" applyFill="1" applyBorder="1" applyAlignment="1" applyProtection="1">
      <alignment horizontal="center"/>
      <protection locked="0"/>
    </xf>
    <xf numFmtId="0" fontId="3" fillId="0" borderId="22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0" fontId="3" fillId="10" borderId="4" xfId="0" applyFont="1" applyFill="1" applyBorder="1" applyAlignment="1" applyProtection="1">
      <alignment horizontal="center"/>
      <protection locked="0"/>
    </xf>
    <xf numFmtId="14" fontId="3" fillId="10" borderId="2" xfId="0" applyNumberFormat="1" applyFont="1" applyFill="1" applyBorder="1" applyAlignment="1" applyProtection="1">
      <alignment horizontal="left"/>
      <protection locked="0"/>
    </xf>
    <xf numFmtId="0" fontId="3" fillId="10" borderId="15" xfId="0" applyFont="1" applyFill="1" applyBorder="1" applyAlignment="1" applyProtection="1">
      <alignment horizontal="left" wrapText="1"/>
      <protection locked="0"/>
    </xf>
    <xf numFmtId="0" fontId="29" fillId="10" borderId="35" xfId="0" applyFont="1" applyFill="1" applyBorder="1" applyAlignment="1" applyProtection="1">
      <alignment horizontal="left" wrapText="1"/>
      <protection locked="0"/>
    </xf>
    <xf numFmtId="0" fontId="3" fillId="10" borderId="56" xfId="0" applyFont="1" applyFill="1" applyBorder="1" applyAlignment="1" applyProtection="1">
      <alignment horizontal="left" wrapText="1"/>
      <protection locked="0"/>
    </xf>
    <xf numFmtId="0" fontId="3" fillId="10" borderId="63" xfId="0" applyFont="1" applyFill="1" applyBorder="1" applyAlignment="1" applyProtection="1">
      <alignment horizontal="center"/>
      <protection locked="0"/>
    </xf>
    <xf numFmtId="164" fontId="3" fillId="10" borderId="34" xfId="0" applyNumberFormat="1" applyFont="1" applyFill="1" applyBorder="1" applyAlignment="1" applyProtection="1">
      <alignment horizontal="center" wrapText="1"/>
      <protection locked="0"/>
    </xf>
    <xf numFmtId="0" fontId="3" fillId="0" borderId="78" xfId="0" applyFont="1" applyFill="1" applyBorder="1" applyAlignment="1">
      <alignment wrapText="1"/>
    </xf>
    <xf numFmtId="0" fontId="3" fillId="0" borderId="79" xfId="0" applyFont="1" applyFill="1" applyBorder="1" applyAlignment="1">
      <alignment wrapText="1"/>
    </xf>
    <xf numFmtId="14" fontId="3" fillId="10" borderId="80" xfId="0" applyNumberFormat="1" applyFont="1" applyFill="1" applyBorder="1" applyAlignment="1" applyProtection="1">
      <alignment horizontal="left"/>
      <protection locked="0"/>
    </xf>
    <xf numFmtId="0" fontId="3" fillId="10" borderId="27" xfId="0" applyFont="1" applyFill="1" applyBorder="1" applyAlignment="1" applyProtection="1">
      <alignment horizontal="center" wrapText="1"/>
      <protection locked="0"/>
    </xf>
    <xf numFmtId="164" fontId="3" fillId="10" borderId="30" xfId="0" applyNumberFormat="1" applyFont="1" applyFill="1" applyBorder="1" applyAlignment="1" applyProtection="1">
      <alignment horizontal="center" wrapText="1"/>
      <protection locked="0"/>
    </xf>
    <xf numFmtId="2" fontId="0" fillId="0" borderId="4" xfId="0" applyNumberFormat="1" applyBorder="1" applyAlignment="1">
      <alignment horizontal="center"/>
    </xf>
    <xf numFmtId="164" fontId="3" fillId="10" borderId="14" xfId="0" applyNumberFormat="1" applyFont="1" applyFill="1" applyBorder="1" applyAlignment="1" applyProtection="1">
      <alignment horizontal="center" wrapText="1"/>
      <protection locked="0"/>
    </xf>
    <xf numFmtId="164" fontId="3" fillId="10" borderId="26" xfId="0" applyNumberFormat="1" applyFont="1" applyFill="1" applyBorder="1" applyAlignment="1" applyProtection="1">
      <alignment horizontal="center" wrapText="1"/>
      <protection locked="0"/>
    </xf>
    <xf numFmtId="0" fontId="0" fillId="0" borderId="6" xfId="0" applyBorder="1" applyAlignment="1">
      <alignment horizontal="center"/>
    </xf>
    <xf numFmtId="164" fontId="3" fillId="10" borderId="46" xfId="0" applyNumberFormat="1" applyFont="1" applyFill="1" applyBorder="1" applyAlignment="1" applyProtection="1">
      <alignment horizontal="center" wrapText="1"/>
      <protection locked="0"/>
    </xf>
    <xf numFmtId="0" fontId="3" fillId="0" borderId="33" xfId="0" applyFont="1" applyBorder="1" applyAlignment="1" applyProtection="1">
      <alignment horizontal="center" wrapText="1"/>
      <protection locked="0"/>
    </xf>
    <xf numFmtId="0" fontId="5" fillId="9" borderId="36" xfId="0" applyFont="1" applyFill="1" applyBorder="1" applyAlignment="1" applyProtection="1">
      <alignment horizontal="center" wrapText="1"/>
    </xf>
    <xf numFmtId="0" fontId="3" fillId="0" borderId="23" xfId="0" applyFont="1" applyFill="1" applyBorder="1" applyAlignment="1" applyProtection="1">
      <alignment horizontal="center" wrapText="1"/>
      <protection locked="0"/>
    </xf>
    <xf numFmtId="0" fontId="5" fillId="9" borderId="60" xfId="0" applyFont="1" applyFill="1" applyBorder="1" applyAlignment="1" applyProtection="1">
      <alignment horizontal="center" wrapText="1"/>
    </xf>
    <xf numFmtId="0" fontId="3" fillId="0" borderId="36" xfId="0" applyFont="1" applyBorder="1" applyAlignment="1" applyProtection="1">
      <protection locked="0"/>
    </xf>
    <xf numFmtId="0" fontId="3" fillId="9" borderId="1" xfId="0" applyFont="1" applyFill="1" applyBorder="1" applyAlignment="1" applyProtection="1">
      <alignment horizontal="center" wrapText="1"/>
    </xf>
    <xf numFmtId="0" fontId="3" fillId="9" borderId="59" xfId="0" applyFont="1" applyFill="1" applyBorder="1" applyAlignment="1" applyProtection="1">
      <alignment horizontal="center" wrapText="1"/>
    </xf>
    <xf numFmtId="0" fontId="3" fillId="9" borderId="30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21" fillId="0" borderId="1" xfId="0" applyFont="1" applyBorder="1" applyAlignment="1" applyProtection="1">
      <alignment horizontal="center" wrapText="1"/>
      <protection locked="0"/>
    </xf>
    <xf numFmtId="0" fontId="21" fillId="0" borderId="18" xfId="0" applyFont="1" applyBorder="1" applyAlignment="1" applyProtection="1">
      <alignment horizontal="center" wrapText="1"/>
      <protection locked="0"/>
    </xf>
    <xf numFmtId="0" fontId="21" fillId="0" borderId="15" xfId="0" applyFont="1" applyBorder="1" applyAlignment="1" applyProtection="1">
      <alignment horizontal="center" wrapText="1"/>
      <protection locked="0"/>
    </xf>
    <xf numFmtId="0" fontId="3" fillId="9" borderId="18" xfId="0" applyFont="1" applyFill="1" applyBorder="1" applyAlignment="1" applyProtection="1">
      <alignment horizontal="center" wrapText="1"/>
    </xf>
    <xf numFmtId="0" fontId="3" fillId="9" borderId="15" xfId="0" applyFont="1" applyFill="1" applyBorder="1" applyAlignment="1" applyProtection="1">
      <alignment horizontal="center" wrapText="1"/>
    </xf>
    <xf numFmtId="0" fontId="3" fillId="9" borderId="1" xfId="0" applyFont="1" applyFill="1" applyBorder="1" applyAlignment="1" applyProtection="1">
      <alignment horizontal="center" wrapText="1"/>
      <protection locked="0"/>
    </xf>
    <xf numFmtId="0" fontId="3" fillId="9" borderId="18" xfId="0" applyFont="1" applyFill="1" applyBorder="1" applyAlignment="1" applyProtection="1">
      <alignment horizontal="center" wrapText="1"/>
      <protection locked="0"/>
    </xf>
    <xf numFmtId="0" fontId="3" fillId="0" borderId="15" xfId="0" applyFont="1" applyBorder="1" applyAlignment="1" applyProtection="1">
      <protection locked="0"/>
    </xf>
    <xf numFmtId="0" fontId="3" fillId="0" borderId="69" xfId="0" applyFont="1" applyBorder="1" applyAlignment="1" applyProtection="1">
      <alignment horizontal="center" wrapText="1"/>
      <protection locked="0"/>
    </xf>
    <xf numFmtId="0" fontId="3" fillId="0" borderId="46" xfId="0" applyFont="1" applyFill="1" applyBorder="1" applyAlignment="1" applyProtection="1">
      <alignment horizontal="center" wrapText="1"/>
      <protection locked="0"/>
    </xf>
    <xf numFmtId="0" fontId="3" fillId="0" borderId="80" xfId="0" applyFont="1" applyFill="1" applyBorder="1" applyAlignment="1" applyProtection="1">
      <alignment horizontal="center" wrapText="1"/>
      <protection locked="0"/>
    </xf>
    <xf numFmtId="0" fontId="3" fillId="0" borderId="80" xfId="0" applyFont="1" applyBorder="1" applyAlignment="1" applyProtection="1">
      <alignment horizontal="center" wrapText="1"/>
      <protection locked="0"/>
    </xf>
    <xf numFmtId="0" fontId="5" fillId="0" borderId="5" xfId="0" applyFont="1" applyBorder="1" applyAlignment="1" applyProtection="1">
      <alignment horizontal="center" wrapText="1"/>
      <protection locked="0"/>
    </xf>
    <xf numFmtId="0" fontId="5" fillId="0" borderId="62" xfId="0" applyFont="1" applyFill="1" applyBorder="1" applyAlignment="1" applyProtection="1">
      <alignment horizontal="center" wrapText="1"/>
      <protection locked="0"/>
    </xf>
    <xf numFmtId="0" fontId="5" fillId="0" borderId="34" xfId="0" applyFont="1" applyFill="1" applyBorder="1" applyAlignment="1" applyProtection="1">
      <alignment horizontal="center" wrapText="1"/>
      <protection locked="0"/>
    </xf>
    <xf numFmtId="0" fontId="5" fillId="0" borderId="35" xfId="0" applyFont="1" applyFill="1" applyBorder="1" applyAlignment="1" applyProtection="1">
      <alignment horizontal="center" wrapText="1"/>
      <protection locked="0"/>
    </xf>
    <xf numFmtId="0" fontId="3" fillId="0" borderId="45" xfId="0" applyNumberFormat="1" applyFont="1" applyFill="1" applyBorder="1" applyAlignment="1" applyProtection="1">
      <alignment horizontal="center"/>
      <protection locked="0"/>
    </xf>
    <xf numFmtId="0" fontId="3" fillId="0" borderId="6" xfId="0" applyNumberFormat="1" applyFont="1" applyFill="1" applyBorder="1" applyAlignment="1" applyProtection="1">
      <alignment horizontal="center"/>
      <protection locked="0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3" fillId="0" borderId="47" xfId="0" applyNumberFormat="1" applyFont="1" applyFill="1" applyBorder="1" applyAlignment="1" applyProtection="1">
      <alignment horizontal="center"/>
      <protection locked="0"/>
    </xf>
    <xf numFmtId="0" fontId="3" fillId="0" borderId="29" xfId="0" applyNumberFormat="1" applyFont="1" applyFill="1" applyBorder="1" applyAlignment="1" applyProtection="1">
      <alignment horizontal="center"/>
      <protection locked="0"/>
    </xf>
    <xf numFmtId="0" fontId="3" fillId="0" borderId="66" xfId="0" applyFont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15" xfId="0" applyFont="1" applyBorder="1" applyAlignment="1" applyProtection="1">
      <alignment horizontal="center" wrapText="1"/>
      <protection locked="0"/>
    </xf>
    <xf numFmtId="0" fontId="3" fillId="0" borderId="36" xfId="0" applyFont="1" applyBorder="1" applyAlignment="1" applyProtection="1">
      <alignment horizontal="center" wrapText="1"/>
      <protection locked="0"/>
    </xf>
    <xf numFmtId="0" fontId="3" fillId="0" borderId="39" xfId="0" applyFont="1" applyBorder="1" applyAlignment="1" applyProtection="1">
      <alignment horizontal="center" wrapText="1"/>
      <protection locked="0"/>
    </xf>
    <xf numFmtId="0" fontId="13" fillId="0" borderId="70" xfId="0" applyFont="1" applyFill="1" applyBorder="1" applyAlignment="1" applyProtection="1">
      <alignment horizontal="center" vertical="center" wrapText="1"/>
      <protection locked="0"/>
    </xf>
    <xf numFmtId="0" fontId="13" fillId="0" borderId="40" xfId="0" applyFont="1" applyFill="1" applyBorder="1" applyAlignment="1" applyProtection="1">
      <alignment horizontal="center" vertical="center" wrapText="1"/>
      <protection locked="0"/>
    </xf>
    <xf numFmtId="0" fontId="13" fillId="0" borderId="71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8" borderId="20" xfId="0" applyFont="1" applyFill="1" applyBorder="1" applyAlignment="1"/>
    <xf numFmtId="0" fontId="26" fillId="8" borderId="20" xfId="0" applyFont="1" applyFill="1" applyBorder="1" applyAlignment="1"/>
    <xf numFmtId="0" fontId="26" fillId="8" borderId="45" xfId="0" applyFont="1" applyFill="1" applyBorder="1" applyAlignment="1"/>
    <xf numFmtId="0" fontId="27" fillId="8" borderId="48" xfId="0" applyFont="1" applyFill="1" applyBorder="1" applyAlignment="1">
      <alignment horizontal="left" vertical="center" wrapText="1"/>
    </xf>
    <xf numFmtId="0" fontId="0" fillId="0" borderId="49" xfId="0" applyBorder="1" applyAlignment="1"/>
    <xf numFmtId="0" fontId="0" fillId="0" borderId="50" xfId="0" applyBorder="1" applyAlignment="1"/>
    <xf numFmtId="0" fontId="27" fillId="8" borderId="52" xfId="0" applyFont="1" applyFill="1" applyBorder="1" applyAlignment="1"/>
    <xf numFmtId="0" fontId="0" fillId="0" borderId="34" xfId="0" applyBorder="1" applyAlignment="1"/>
    <xf numFmtId="0" fontId="26" fillId="8" borderId="21" xfId="0" applyFont="1" applyFill="1" applyBorder="1" applyAlignment="1"/>
    <xf numFmtId="0" fontId="27" fillId="8" borderId="45" xfId="0" applyFont="1" applyFill="1" applyBorder="1" applyAlignment="1"/>
    <xf numFmtId="0" fontId="27" fillId="8" borderId="44" xfId="0" applyFont="1" applyFill="1" applyBorder="1" applyAlignment="1"/>
    <xf numFmtId="0" fontId="27" fillId="8" borderId="42" xfId="0" applyFont="1" applyFill="1" applyBorder="1" applyAlignment="1"/>
    <xf numFmtId="0" fontId="27" fillId="8" borderId="48" xfId="0" applyFont="1" applyFill="1" applyBorder="1" applyAlignment="1">
      <alignment vertical="center" wrapText="1"/>
    </xf>
    <xf numFmtId="0" fontId="0" fillId="8" borderId="49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27" fillId="8" borderId="53" xfId="0" applyFont="1" applyFill="1" applyBorder="1" applyAlignment="1">
      <alignment vertical="center" wrapText="1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0" fontId="27" fillId="8" borderId="52" xfId="0" applyFont="1" applyFill="1" applyBorder="1" applyAlignment="1">
      <alignment wrapText="1"/>
    </xf>
    <xf numFmtId="49" fontId="4" fillId="2" borderId="29" xfId="0" applyNumberFormat="1" applyFont="1" applyFill="1" applyBorder="1" applyAlignment="1" applyProtection="1">
      <alignment horizontal="center" wrapText="1"/>
      <protection locked="0"/>
    </xf>
    <xf numFmtId="49" fontId="4" fillId="2" borderId="43" xfId="0" applyNumberFormat="1" applyFont="1" applyFill="1" applyBorder="1" applyAlignment="1" applyProtection="1">
      <alignment horizontal="center" wrapText="1"/>
      <protection locked="0"/>
    </xf>
    <xf numFmtId="0" fontId="20" fillId="5" borderId="17" xfId="0" applyFont="1" applyFill="1" applyBorder="1" applyAlignment="1" applyProtection="1">
      <alignment horizontal="center" wrapText="1"/>
      <protection locked="0"/>
    </xf>
    <xf numFmtId="0" fontId="20" fillId="5" borderId="10" xfId="0" applyFont="1" applyFill="1" applyBorder="1" applyAlignment="1" applyProtection="1">
      <alignment horizontal="center" wrapText="1"/>
      <protection locked="0"/>
    </xf>
    <xf numFmtId="0" fontId="20" fillId="5" borderId="8" xfId="0" applyFont="1" applyFill="1" applyBorder="1" applyAlignment="1" applyProtection="1">
      <alignment horizontal="center" wrapText="1"/>
      <protection locked="0"/>
    </xf>
    <xf numFmtId="49" fontId="17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7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7" fillId="2" borderId="19" xfId="0" applyNumberFormat="1" applyFont="1" applyFill="1" applyBorder="1" applyAlignment="1" applyProtection="1">
      <alignment horizontal="center" vertical="center"/>
      <protection locked="0"/>
    </xf>
    <xf numFmtId="49" fontId="17" fillId="2" borderId="37" xfId="0" applyNumberFormat="1" applyFont="1" applyFill="1" applyBorder="1" applyAlignment="1" applyProtection="1">
      <alignment horizontal="center" vertical="center"/>
      <protection locked="0"/>
    </xf>
    <xf numFmtId="49" fontId="17" fillId="2" borderId="41" xfId="0" applyNumberFormat="1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 wrapText="1"/>
      <protection locked="0"/>
    </xf>
    <xf numFmtId="0" fontId="23" fillId="5" borderId="37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 wrapText="1"/>
      <protection locked="0"/>
    </xf>
    <xf numFmtId="0" fontId="4" fillId="2" borderId="28" xfId="0" applyFont="1" applyFill="1" applyBorder="1" applyAlignment="1" applyProtection="1">
      <alignment horizontal="center" wrapText="1"/>
      <protection locked="0"/>
    </xf>
    <xf numFmtId="0" fontId="4" fillId="2" borderId="42" xfId="0" applyFont="1" applyFill="1" applyBorder="1" applyAlignment="1" applyProtection="1">
      <alignment horizontal="center" wrapText="1"/>
      <protection locked="0"/>
    </xf>
    <xf numFmtId="49" fontId="17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vertical="center" wrapText="1"/>
      <protection locked="0"/>
    </xf>
    <xf numFmtId="0" fontId="20" fillId="5" borderId="17" xfId="0" applyFont="1" applyFill="1" applyBorder="1" applyAlignment="1" applyProtection="1">
      <alignment horizontal="center" vertical="center" wrapText="1"/>
      <protection locked="0"/>
    </xf>
    <xf numFmtId="0" fontId="20" fillId="5" borderId="10" xfId="0" applyFont="1" applyFill="1" applyBorder="1" applyAlignment="1" applyProtection="1">
      <alignment horizontal="center" vertical="center" wrapText="1"/>
      <protection locked="0"/>
    </xf>
    <xf numFmtId="0" fontId="20" fillId="5" borderId="8" xfId="0" applyFont="1" applyFill="1" applyBorder="1" applyAlignment="1" applyProtection="1">
      <alignment horizontal="center" vertical="center" wrapText="1"/>
      <protection locked="0"/>
    </xf>
    <xf numFmtId="0" fontId="20" fillId="6" borderId="38" xfId="0" applyFont="1" applyFill="1" applyBorder="1" applyAlignment="1" applyProtection="1">
      <alignment horizontal="center" vertical="center" wrapText="1"/>
      <protection locked="0"/>
    </xf>
    <xf numFmtId="0" fontId="20" fillId="6" borderId="39" xfId="0" applyFont="1" applyFill="1" applyBorder="1" applyAlignment="1" applyProtection="1">
      <alignment horizontal="center" vertical="center" wrapText="1"/>
      <protection locked="0"/>
    </xf>
    <xf numFmtId="0" fontId="20" fillId="6" borderId="17" xfId="0" applyFont="1" applyFill="1" applyBorder="1" applyAlignment="1" applyProtection="1">
      <alignment horizontal="center" wrapText="1"/>
      <protection locked="0"/>
    </xf>
    <xf numFmtId="0" fontId="20" fillId="6" borderId="10" xfId="0" applyFont="1" applyFill="1" applyBorder="1" applyAlignment="1" applyProtection="1">
      <alignment horizontal="center" wrapText="1"/>
      <protection locked="0"/>
    </xf>
    <xf numFmtId="0" fontId="20" fillId="6" borderId="8" xfId="0" applyFont="1" applyFill="1" applyBorder="1" applyAlignment="1" applyProtection="1">
      <alignment horizontal="center" wrapText="1"/>
      <protection locked="0"/>
    </xf>
    <xf numFmtId="49" fontId="3" fillId="3" borderId="17" xfId="0" applyNumberFormat="1" applyFont="1" applyFill="1" applyBorder="1" applyAlignment="1" applyProtection="1">
      <alignment horizontal="center"/>
      <protection locked="0"/>
    </xf>
    <xf numFmtId="49" fontId="3" fillId="3" borderId="8" xfId="0" applyNumberFormat="1" applyFont="1" applyFill="1" applyBorder="1" applyAlignment="1" applyProtection="1">
      <alignment horizontal="center"/>
      <protection locked="0"/>
    </xf>
  </cellXfs>
  <cellStyles count="9">
    <cellStyle name="Normal 2" xfId="1" xr:uid="{00000000-0005-0000-0000-000000000000}"/>
    <cellStyle name="Normal 2 2" xfId="2" xr:uid="{00000000-0005-0000-0000-000001000000}"/>
    <cellStyle name="Normálna" xfId="0" builtinId="0"/>
    <cellStyle name="Normálna 2" xfId="3" xr:uid="{00000000-0005-0000-0000-000003000000}"/>
    <cellStyle name="Normálna 3" xfId="4" xr:uid="{00000000-0005-0000-0000-000004000000}"/>
    <cellStyle name="Normálne 2" xfId="8" xr:uid="{00000000-0005-0000-0000-000005000000}"/>
    <cellStyle name="normální_List1" xfId="5" xr:uid="{00000000-0005-0000-0000-000006000000}"/>
    <cellStyle name="Percentá" xfId="6" builtinId="5"/>
    <cellStyle name="Percentá 2" xfId="7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83"/>
  <sheetViews>
    <sheetView tabSelected="1" zoomScale="87" zoomScaleNormal="87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K2" sqref="K2"/>
    </sheetView>
  </sheetViews>
  <sheetFormatPr defaultColWidth="9.109375" defaultRowHeight="13.2" x14ac:dyDescent="0.25"/>
  <cols>
    <col min="1" max="1" width="4.109375" style="65" hidden="1" customWidth="1"/>
    <col min="2" max="2" width="4.44140625" style="66" customWidth="1"/>
    <col min="3" max="3" width="22.88671875" style="67" bestFit="1" customWidth="1"/>
    <col min="4" max="4" width="8.109375" style="68" bestFit="1" customWidth="1"/>
    <col min="5" max="5" width="10" style="66" customWidth="1"/>
    <col min="6" max="6" width="8.33203125" style="66" customWidth="1"/>
    <col min="7" max="7" width="11.109375" style="69" customWidth="1"/>
    <col min="8" max="8" width="12.109375" style="69" customWidth="1"/>
    <col min="9" max="9" width="29.88671875" style="70" customWidth="1"/>
    <col min="10" max="10" width="24.6640625" style="71" customWidth="1"/>
    <col min="11" max="11" width="26" style="72" customWidth="1"/>
    <col min="12" max="13" width="7.88671875" style="73" customWidth="1"/>
    <col min="14" max="14" width="10.109375" style="73" customWidth="1"/>
    <col min="15" max="15" width="9.33203125" style="66" customWidth="1"/>
    <col min="16" max="16" width="8.44140625" style="66" customWidth="1"/>
    <col min="17" max="17" width="8.5546875" style="66" customWidth="1"/>
    <col min="18" max="18" width="4.6640625" style="66" customWidth="1"/>
    <col min="19" max="19" width="7.109375" style="75" customWidth="1"/>
    <col min="20" max="21" width="7.88671875" style="73" customWidth="1"/>
    <col min="22" max="22" width="10" style="73" customWidth="1"/>
    <col min="23" max="23" width="10" style="75" customWidth="1"/>
    <col min="24" max="25" width="10" style="73" customWidth="1"/>
    <col min="26" max="27" width="7.109375" style="66" customWidth="1"/>
    <col min="28" max="28" width="7.6640625" style="66" customWidth="1"/>
    <col min="29" max="33" width="9.109375" style="74"/>
    <col min="34" max="34" width="7.109375" style="74" customWidth="1"/>
    <col min="35" max="35" width="8" style="74" customWidth="1"/>
    <col min="36" max="36" width="7" style="74" customWidth="1"/>
    <col min="37" max="39" width="9.109375" style="74"/>
    <col min="40" max="40" width="7" style="74" customWidth="1"/>
    <col min="41" max="41" width="7.44140625" style="74" customWidth="1"/>
    <col min="42" max="42" width="7.5546875" style="74" customWidth="1"/>
    <col min="43" max="43" width="13.5546875" style="74" customWidth="1"/>
    <col min="44" max="44" width="9.109375" style="74"/>
    <col min="45" max="45" width="11.88671875" style="74" bestFit="1" customWidth="1"/>
    <col min="46" max="46" width="6.6640625" style="74" customWidth="1"/>
    <col min="47" max="47" width="8.44140625" style="74" customWidth="1"/>
    <col min="48" max="48" width="8" style="74" customWidth="1"/>
    <col min="49" max="16384" width="9.109375" style="74"/>
  </cols>
  <sheetData>
    <row r="1" spans="1:36" s="32" customFormat="1" ht="22.95" customHeight="1" thickBot="1" x14ac:dyDescent="0.3">
      <c r="A1" s="29" t="s">
        <v>222</v>
      </c>
      <c r="B1" s="30"/>
      <c r="C1" s="30"/>
      <c r="D1" s="165"/>
      <c r="E1" s="30"/>
      <c r="F1" s="30"/>
      <c r="G1" s="30"/>
      <c r="H1" s="30"/>
      <c r="I1" s="30"/>
      <c r="J1" s="30"/>
      <c r="K1" s="30"/>
      <c r="L1" s="30"/>
      <c r="M1" s="30"/>
      <c r="N1" s="30"/>
      <c r="O1" s="165"/>
      <c r="P1" s="165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</row>
    <row r="2" spans="1:36" s="34" customFormat="1" ht="60.6" customHeight="1" thickBot="1" x14ac:dyDescent="0.3">
      <c r="A2" s="2"/>
      <c r="B2" s="4"/>
      <c r="C2" s="7"/>
      <c r="D2" s="3"/>
      <c r="E2" s="8"/>
      <c r="F2" s="8"/>
      <c r="G2" s="6"/>
      <c r="H2" s="6"/>
      <c r="I2" s="9"/>
      <c r="J2" s="9"/>
      <c r="K2" s="9"/>
      <c r="L2" s="382" t="s">
        <v>0</v>
      </c>
      <c r="M2" s="384"/>
      <c r="N2" s="383"/>
      <c r="O2" s="382" t="s">
        <v>1</v>
      </c>
      <c r="P2" s="383"/>
      <c r="Q2" s="385" t="s">
        <v>2</v>
      </c>
      <c r="R2" s="386"/>
      <c r="S2" s="134" t="s">
        <v>3</v>
      </c>
      <c r="T2" s="382" t="s">
        <v>4</v>
      </c>
      <c r="U2" s="384"/>
      <c r="V2" s="384"/>
      <c r="W2" s="384"/>
      <c r="X2" s="384"/>
      <c r="Y2" s="383"/>
      <c r="Z2" s="379" t="s">
        <v>5</v>
      </c>
      <c r="AA2" s="380"/>
      <c r="AB2" s="381"/>
      <c r="AC2" s="5"/>
      <c r="AD2" s="33"/>
    </row>
    <row r="3" spans="1:36" s="36" customFormat="1" ht="71.25" customHeight="1" thickBot="1" x14ac:dyDescent="0.3">
      <c r="A3" s="198" t="s">
        <v>6</v>
      </c>
      <c r="B3" s="215" t="s">
        <v>559</v>
      </c>
      <c r="C3" s="199" t="s">
        <v>7</v>
      </c>
      <c r="D3" s="200" t="s">
        <v>8</v>
      </c>
      <c r="E3" s="201" t="s">
        <v>9</v>
      </c>
      <c r="F3" s="201" t="s">
        <v>10</v>
      </c>
      <c r="G3" s="202" t="s">
        <v>11</v>
      </c>
      <c r="H3" s="202" t="s">
        <v>12</v>
      </c>
      <c r="I3" s="203" t="s">
        <v>13</v>
      </c>
      <c r="J3" s="203" t="s">
        <v>14</v>
      </c>
      <c r="K3" s="204" t="s">
        <v>15</v>
      </c>
      <c r="L3" s="205" t="s">
        <v>14</v>
      </c>
      <c r="M3" s="206" t="s">
        <v>15</v>
      </c>
      <c r="N3" s="207" t="s">
        <v>16</v>
      </c>
      <c r="O3" s="208" t="s">
        <v>17</v>
      </c>
      <c r="P3" s="208" t="s">
        <v>18</v>
      </c>
      <c r="Q3" s="209" t="s">
        <v>19</v>
      </c>
      <c r="R3" s="210" t="s">
        <v>20</v>
      </c>
      <c r="S3" s="191" t="s">
        <v>21</v>
      </c>
      <c r="T3" s="205" t="s">
        <v>22</v>
      </c>
      <c r="U3" s="211" t="s">
        <v>23</v>
      </c>
      <c r="V3" s="212" t="s">
        <v>24</v>
      </c>
      <c r="W3" s="76" t="s">
        <v>133</v>
      </c>
      <c r="X3" s="213" t="s">
        <v>25</v>
      </c>
      <c r="Y3" s="214" t="s">
        <v>26</v>
      </c>
      <c r="Z3" s="217" t="s">
        <v>133</v>
      </c>
      <c r="AA3" s="211" t="s">
        <v>25</v>
      </c>
      <c r="AB3" s="207" t="s">
        <v>26</v>
      </c>
      <c r="AC3" s="216" t="s">
        <v>27</v>
      </c>
      <c r="AD3" s="35" t="s">
        <v>129</v>
      </c>
    </row>
    <row r="4" spans="1:36" s="44" customFormat="1" ht="26.4" x14ac:dyDescent="0.25">
      <c r="A4" s="369">
        <v>49</v>
      </c>
      <c r="B4" s="374" t="s">
        <v>28</v>
      </c>
      <c r="C4" s="234" t="s">
        <v>535</v>
      </c>
      <c r="D4" s="230" t="s">
        <v>554</v>
      </c>
      <c r="E4" s="116">
        <v>43272</v>
      </c>
      <c r="F4" s="117" t="s">
        <v>195</v>
      </c>
      <c r="G4" s="37" t="s">
        <v>72</v>
      </c>
      <c r="H4" s="37" t="s">
        <v>524</v>
      </c>
      <c r="I4" s="153" t="s">
        <v>534</v>
      </c>
      <c r="J4" s="123" t="s">
        <v>74</v>
      </c>
      <c r="K4" s="238" t="s">
        <v>412</v>
      </c>
      <c r="L4" s="38" t="s">
        <v>28</v>
      </c>
      <c r="M4" s="39" t="s">
        <v>28</v>
      </c>
      <c r="N4" s="242" t="s">
        <v>28</v>
      </c>
      <c r="O4" s="243">
        <v>1.18</v>
      </c>
      <c r="P4" s="230">
        <v>1.1499999999999999</v>
      </c>
      <c r="Q4" s="245"/>
      <c r="R4" s="246"/>
      <c r="S4" s="145" t="str">
        <f t="shared" ref="S4:S40" si="0">IF(OR(T4&lt;&gt;"",W4&lt;&gt;"",Z4&lt;&gt;""),"Navrh","")</f>
        <v>Navrh</v>
      </c>
      <c r="T4" s="366">
        <v>1</v>
      </c>
      <c r="U4" s="367" t="s">
        <v>221</v>
      </c>
      <c r="V4" s="368"/>
      <c r="W4" s="194" t="str">
        <f>IF(P4&lt;&gt;"",IF(P4&lt;=1.2,IF(N4="A","CR",IF(T4&lt;&gt;"",IF(Parametre_2018!N$4=1,IF(LEFT(T4,1)="1",IF(T4&lt;&gt;"",IF(Parametre_2018!O$4&lt;&gt;"",IF(L4&lt;=Parametre_2018!O$4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,"")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),""),""),IF(T4&lt;&gt;"",IF(Parametre_2018!O$4&lt;&gt;"",IF(L4&lt;=Parametre_2018!O$4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,"")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),"")),"")),IF(T4&lt;&gt;"",IF(Parametre_2018!N$4=1,IF(LEFT(T4,1)="1",IF(T4&lt;&gt;"",IF(Parametre_2018!O$4&lt;&gt;"",IF(L4&lt;=Parametre_2018!O$4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,"")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),""),""),IF(T4&lt;&gt;"",IF(Parametre_2018!O$4&lt;&gt;"",IF(L4&lt;=Parametre_2018!O$4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,""),IF(T4&lt;&gt;"",IF(Parametre_2018!P$4&lt;&gt;"",IF(M4&lt;=Parametre_2018!P$4,IF(T4&lt;&gt;"",IF(Parametre_2018!Q$4&lt;&gt;"",IF(N4&lt;=Parametre_2018!Q$4,"PLD",""),"PLD"),""),""),IF(T4&lt;&gt;"",IF(Parametre_2018!Q$4&lt;&gt;"",IF(N4&lt;=Parametre_2018!Q$4,"PLD",""),"PLD"),"")),"")),"")),"")),"")</f>
        <v>CR</v>
      </c>
      <c r="X4" s="38" t="s">
        <v>552</v>
      </c>
      <c r="Y4" s="247"/>
      <c r="Z4" s="77" t="str">
        <f>IF(P4&lt;&gt;"",IF(P4&lt;=Parametre_2018!B$4,IF(Parametre_2018!C$4&lt;&gt;"",IF(L4&lt;=Parametre_2018!C$4,IF(Parametre_2018!D$4&lt;&gt;"",IF(M4&lt;=Parametre_2018!D$4,IF(Parametre_2018!E$4&lt;&gt;"",IF(N4&lt;=Parametre_2018!E$4,"MCL"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"MCL")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IF(Parametre_2018!E$4&lt;&gt;"",IF(N4&lt;=Parametre_2018!E$4,"MCL"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"MCL"))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IF(Parametre_2018!D$4&lt;&gt;"",IF(M4&lt;=Parametre_2018!D$4,IF(Parametre_2018!E$4&lt;&gt;"",IF(N4&lt;=Parametre_2018!E$4,"MCL"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"MCL")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IF(Parametre_2018!E$4&lt;&gt;"",IF(N4&lt;=Parametre_2018!E$4,"MCL"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),"MCL"))),IF(P4&lt;&gt;"",IF(AND(P4&gt;Parametre_2018!B$4,P4&lt;=Parametre_2018!H$4),IF(Parametre_2018!I$4&lt;&gt;"",IF(L4&lt;=Parametre_2018!I$4,IF(Parametre_2018!J$4&lt;&gt;"",IF(M4&lt;=Parametre_2018!J$4,IF(Parametre_2018!K$4&lt;&gt;"",IF(N4&lt;=Parametre_2018!K$4,"CL",""),"CL"),""),IF(Parametre_2018!K$4&lt;&gt;"",IF(N4&lt;=Parametre_2018!K$4,"CL",""),"CL")),""),IF(Parametre_2018!J$4&lt;&gt;"",IF(M4&lt;=Parametre_2018!J$4,IF(Parametre_2018!K$4&lt;&gt;"",IF(N4&lt;=Parametre_2018!K$4,"CL",""),"CL"),""),IF(Parametre_2018!K$4&lt;&gt;"",IF(N4&lt;=Parametre_2018!K$4,"CL",""),"CL"))),""),"")),"")</f>
        <v>MCL</v>
      </c>
      <c r="AA4" s="248" t="s">
        <v>79</v>
      </c>
      <c r="AB4" s="129"/>
      <c r="AC4" s="249"/>
      <c r="AD4" s="43" t="s">
        <v>34</v>
      </c>
    </row>
    <row r="5" spans="1:36" s="53" customFormat="1" ht="26.4" x14ac:dyDescent="0.25">
      <c r="A5" s="370">
        <v>166</v>
      </c>
      <c r="B5" s="352" t="s">
        <v>28</v>
      </c>
      <c r="C5" s="130" t="s">
        <v>437</v>
      </c>
      <c r="D5" s="230" t="s">
        <v>554</v>
      </c>
      <c r="E5" s="116">
        <v>43271</v>
      </c>
      <c r="F5" s="117" t="s">
        <v>71</v>
      </c>
      <c r="G5" s="46" t="s">
        <v>429</v>
      </c>
      <c r="H5" s="37" t="s">
        <v>430</v>
      </c>
      <c r="I5" s="119" t="s">
        <v>438</v>
      </c>
      <c r="J5" s="124" t="s">
        <v>188</v>
      </c>
      <c r="K5" s="155" t="s">
        <v>431</v>
      </c>
      <c r="L5" s="54" t="s">
        <v>28</v>
      </c>
      <c r="M5" s="55" t="s">
        <v>28</v>
      </c>
      <c r="N5" s="186" t="s">
        <v>28</v>
      </c>
      <c r="O5" s="189">
        <v>1.1599999999999999</v>
      </c>
      <c r="P5" s="230">
        <v>1.1499999999999999</v>
      </c>
      <c r="Q5" s="365" t="s">
        <v>221</v>
      </c>
      <c r="R5" s="128"/>
      <c r="S5" s="192" t="str">
        <f t="shared" si="0"/>
        <v>Navrh</v>
      </c>
      <c r="T5" s="321">
        <v>1</v>
      </c>
      <c r="U5" s="56"/>
      <c r="V5" s="40" t="s">
        <v>221</v>
      </c>
      <c r="W5" s="195" t="str">
        <f>IF(P5&lt;&gt;"",IF(P5&lt;=1.2,IF(N5="A","CR",IF(T5&lt;&gt;"",IF(Parametre_2018!N$4=1,IF(LEFT(T5,1)="1",IF(T5&lt;&gt;"",IF(Parametre_2018!O$4&lt;&gt;"",IF(L5&lt;=Parametre_2018!O$4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,"")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),""),""),IF(T5&lt;&gt;"",IF(Parametre_2018!O$4&lt;&gt;"",IF(L5&lt;=Parametre_2018!O$4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,"")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),"")),"")),IF(T5&lt;&gt;"",IF(Parametre_2018!N$4=1,IF(LEFT(T5,1)="1",IF(T5&lt;&gt;"",IF(Parametre_2018!O$4&lt;&gt;"",IF(L5&lt;=Parametre_2018!O$4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,"")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),""),""),IF(T5&lt;&gt;"",IF(Parametre_2018!O$4&lt;&gt;"",IF(L5&lt;=Parametre_2018!O$4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,""),IF(T5&lt;&gt;"",IF(Parametre_2018!P$4&lt;&gt;"",IF(M5&lt;=Parametre_2018!P$4,IF(T5&lt;&gt;"",IF(Parametre_2018!Q$4&lt;&gt;"",IF(N5&lt;=Parametre_2018!Q$4,"PLD",""),"PLD"),""),""),IF(T5&lt;&gt;"",IF(Parametre_2018!Q$4&lt;&gt;"",IF(N5&lt;=Parametre_2018!Q$4,"PLD",""),"PLD"),"")),"")),"")),"")),"")</f>
        <v>CR</v>
      </c>
      <c r="X5" s="54" t="s">
        <v>560</v>
      </c>
      <c r="Y5" s="163"/>
      <c r="Z5" s="196" t="str">
        <f>IF(P5&lt;&gt;"",IF(P5&lt;=Parametre_2018!B$4,IF(Parametre_2018!C$4&lt;&gt;"",IF(L5&lt;=Parametre_2018!C$4,IF(Parametre_2018!D$4&lt;&gt;"",IF(M5&lt;=Parametre_2018!D$4,IF(Parametre_2018!E$4&lt;&gt;"",IF(N5&lt;=Parametre_2018!E$4,"MCL"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"MCL")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IF(Parametre_2018!E$4&lt;&gt;"",IF(N5&lt;=Parametre_2018!E$4,"MCL"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"MCL"))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IF(Parametre_2018!D$4&lt;&gt;"",IF(M5&lt;=Parametre_2018!D$4,IF(Parametre_2018!E$4&lt;&gt;"",IF(N5&lt;=Parametre_2018!E$4,"MCL"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"MCL")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IF(Parametre_2018!E$4&lt;&gt;"",IF(N5&lt;=Parametre_2018!E$4,"MCL"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),"MCL"))),IF(P5&lt;&gt;"",IF(AND(P5&gt;Parametre_2018!B$4,P5&lt;=Parametre_2018!H$4),IF(Parametre_2018!I$4&lt;&gt;"",IF(L5&lt;=Parametre_2018!I$4,IF(Parametre_2018!J$4&lt;&gt;"",IF(M5&lt;=Parametre_2018!J$4,IF(Parametre_2018!K$4&lt;&gt;"",IF(N5&lt;=Parametre_2018!K$4,"CL",""),"CL"),""),IF(Parametre_2018!K$4&lt;&gt;"",IF(N5&lt;=Parametre_2018!K$4,"CL",""),"CL")),""),IF(Parametre_2018!J$4&lt;&gt;"",IF(M5&lt;=Parametre_2018!J$4,IF(Parametre_2018!K$4&lt;&gt;"",IF(N5&lt;=Parametre_2018!K$4,"CL",""),"CL"),""),IF(Parametre_2018!K$4&lt;&gt;"",IF(N5&lt;=Parametre_2018!K$4,"CL",""),"CL"))),""),"")),"")</f>
        <v>MCL</v>
      </c>
      <c r="AA5" s="127" t="s">
        <v>79</v>
      </c>
      <c r="AB5" s="128"/>
      <c r="AC5" s="136"/>
      <c r="AD5" s="43" t="s">
        <v>34</v>
      </c>
    </row>
    <row r="6" spans="1:36" s="53" customFormat="1" ht="27" x14ac:dyDescent="0.3">
      <c r="A6" s="370">
        <v>131</v>
      </c>
      <c r="B6" s="352" t="s">
        <v>28</v>
      </c>
      <c r="C6" s="130" t="s">
        <v>329</v>
      </c>
      <c r="D6" s="230" t="s">
        <v>554</v>
      </c>
      <c r="E6" s="116">
        <v>43270</v>
      </c>
      <c r="F6" s="117" t="s">
        <v>52</v>
      </c>
      <c r="G6" s="46" t="s">
        <v>59</v>
      </c>
      <c r="H6" s="37" t="s">
        <v>166</v>
      </c>
      <c r="I6" s="119" t="s">
        <v>167</v>
      </c>
      <c r="J6" s="124" t="s">
        <v>92</v>
      </c>
      <c r="K6" s="155" t="s">
        <v>168</v>
      </c>
      <c r="L6" s="54" t="s">
        <v>28</v>
      </c>
      <c r="M6" s="55" t="s">
        <v>33</v>
      </c>
      <c r="N6" s="186" t="s">
        <v>28</v>
      </c>
      <c r="O6" s="189">
        <v>1.28</v>
      </c>
      <c r="P6" s="230">
        <v>1.25</v>
      </c>
      <c r="Q6" s="127"/>
      <c r="R6" s="128"/>
      <c r="S6" s="192" t="str">
        <f t="shared" si="0"/>
        <v>Navrh</v>
      </c>
      <c r="T6" s="321"/>
      <c r="U6" s="56"/>
      <c r="V6" s="40"/>
      <c r="W6" s="195" t="str">
        <f>IF(P6&lt;&gt;"",IF(P6&lt;=1.2,IF(N6="A","CR",IF(T6&lt;&gt;"",IF(Parametre_2018!N$4=1,IF(LEFT(T6,1)="1",IF(T6&lt;&gt;"",IF(Parametre_2018!O$4&lt;&gt;"",IF(L6&lt;=Parametre_2018!O$4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,"")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),""),""),IF(T6&lt;&gt;"",IF(Parametre_2018!O$4&lt;&gt;"",IF(L6&lt;=Parametre_2018!O$4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,"")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),"")),"")),IF(T6&lt;&gt;"",IF(Parametre_2018!N$4=1,IF(LEFT(T6,1)="1",IF(T6&lt;&gt;"",IF(Parametre_2018!O$4&lt;&gt;"",IF(L6&lt;=Parametre_2018!O$4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,"")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),""),""),IF(T6&lt;&gt;"",IF(Parametre_2018!O$4&lt;&gt;"",IF(L6&lt;=Parametre_2018!O$4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,""),IF(T6&lt;&gt;"",IF(Parametre_2018!P$4&lt;&gt;"",IF(M6&lt;=Parametre_2018!P$4,IF(T6&lt;&gt;"",IF(Parametre_2018!Q$4&lt;&gt;"",IF(N6&lt;=Parametre_2018!Q$4,"PLD",""),"PLD"),""),""),IF(T6&lt;&gt;"",IF(Parametre_2018!Q$4&lt;&gt;"",IF(N6&lt;=Parametre_2018!Q$4,"PLD",""),"PLD"),"")),"")),"")),"")),"")</f>
        <v/>
      </c>
      <c r="X6" s="54"/>
      <c r="Y6" s="163"/>
      <c r="Z6" s="196" t="str">
        <f>IF(P6&lt;&gt;"",IF(P6&lt;=Parametre_2018!B$4,IF(Parametre_2018!C$4&lt;&gt;"",IF(L6&lt;=Parametre_2018!C$4,IF(Parametre_2018!D$4&lt;&gt;"",IF(M6&lt;=Parametre_2018!D$4,IF(Parametre_2018!E$4&lt;&gt;"",IF(N6&lt;=Parametre_2018!E$4,"MCL"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"MCL")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IF(Parametre_2018!E$4&lt;&gt;"",IF(N6&lt;=Parametre_2018!E$4,"MCL"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"MCL"))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IF(Parametre_2018!D$4&lt;&gt;"",IF(M6&lt;=Parametre_2018!D$4,IF(Parametre_2018!E$4&lt;&gt;"",IF(N6&lt;=Parametre_2018!E$4,"MCL"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"MCL")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IF(Parametre_2018!E$4&lt;&gt;"",IF(N6&lt;=Parametre_2018!E$4,"MCL"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),"MCL"))),IF(P6&lt;&gt;"",IF(AND(P6&gt;Parametre_2018!B$4,P6&lt;=Parametre_2018!H$4),IF(Parametre_2018!I$4&lt;&gt;"",IF(L6&lt;=Parametre_2018!I$4,IF(Parametre_2018!J$4&lt;&gt;"",IF(M6&lt;=Parametre_2018!J$4,IF(Parametre_2018!K$4&lt;&gt;"",IF(N6&lt;=Parametre_2018!K$4,"CL",""),"CL"),""),IF(Parametre_2018!K$4&lt;&gt;"",IF(N6&lt;=Parametre_2018!K$4,"CL",""),"CL")),""),IF(Parametre_2018!J$4&lt;&gt;"",IF(M6&lt;=Parametre_2018!J$4,IF(Parametre_2018!K$4&lt;&gt;"",IF(N6&lt;=Parametre_2018!K$4,"CL",""),"CL"),""),IF(Parametre_2018!K$4&lt;&gt;"",IF(N6&lt;=Parametre_2018!K$4,"CL",""),"CL"))),""),"")),"")</f>
        <v>CL</v>
      </c>
      <c r="AA6" s="127" t="s">
        <v>69</v>
      </c>
      <c r="AB6" s="128"/>
      <c r="AC6" s="136"/>
      <c r="AF6" s="52"/>
      <c r="AG6" s="52"/>
      <c r="AJ6" s="52"/>
    </row>
    <row r="7" spans="1:36" s="53" customFormat="1" ht="25.5" customHeight="1" x14ac:dyDescent="0.3">
      <c r="A7" s="370">
        <v>159</v>
      </c>
      <c r="B7" s="352" t="s">
        <v>28</v>
      </c>
      <c r="C7" s="130" t="s">
        <v>330</v>
      </c>
      <c r="D7" s="230" t="s">
        <v>554</v>
      </c>
      <c r="E7" s="116">
        <v>43270</v>
      </c>
      <c r="F7" s="117" t="s">
        <v>62</v>
      </c>
      <c r="G7" s="46" t="s">
        <v>32</v>
      </c>
      <c r="H7" s="37" t="s">
        <v>331</v>
      </c>
      <c r="I7" s="119" t="s">
        <v>332</v>
      </c>
      <c r="J7" s="124" t="s">
        <v>57</v>
      </c>
      <c r="K7" s="155" t="s">
        <v>87</v>
      </c>
      <c r="L7" s="54" t="s">
        <v>28</v>
      </c>
      <c r="M7" s="55" t="s">
        <v>28</v>
      </c>
      <c r="N7" s="186" t="s">
        <v>28</v>
      </c>
      <c r="O7" s="189">
        <v>1.4</v>
      </c>
      <c r="P7" s="230">
        <v>1.35</v>
      </c>
      <c r="Q7" s="127"/>
      <c r="R7" s="128"/>
      <c r="S7" s="192" t="str">
        <f t="shared" si="0"/>
        <v>Navrh</v>
      </c>
      <c r="T7" s="321">
        <v>2</v>
      </c>
      <c r="U7" s="56"/>
      <c r="V7" s="40" t="s">
        <v>221</v>
      </c>
      <c r="W7" s="195" t="str">
        <f>IF(P7&lt;&gt;"",IF(P7&lt;=1.2,IF(N7="A","CR",IF(T7&lt;&gt;"",IF(Parametre_2018!N$4=1,IF(LEFT(T7,1)="1",IF(T7&lt;&gt;"",IF(Parametre_2018!O$4&lt;&gt;"",IF(L7&lt;=Parametre_2018!O$4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,"")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),""),""),IF(T7&lt;&gt;"",IF(Parametre_2018!O$4&lt;&gt;"",IF(L7&lt;=Parametre_2018!O$4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,"")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),"")),"")),IF(T7&lt;&gt;"",IF(Parametre_2018!N$4=1,IF(LEFT(T7,1)="1",IF(T7&lt;&gt;"",IF(Parametre_2018!O$4&lt;&gt;"",IF(L7&lt;=Parametre_2018!O$4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,"")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),""),""),IF(T7&lt;&gt;"",IF(Parametre_2018!O$4&lt;&gt;"",IF(L7&lt;=Parametre_2018!O$4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,""),IF(T7&lt;&gt;"",IF(Parametre_2018!P$4&lt;&gt;"",IF(M7&lt;=Parametre_2018!P$4,IF(T7&lt;&gt;"",IF(Parametre_2018!Q$4&lt;&gt;"",IF(N7&lt;=Parametre_2018!Q$4,"PLD",""),"PLD"),""),""),IF(T7&lt;&gt;"",IF(Parametre_2018!Q$4&lt;&gt;"",IF(N7&lt;=Parametre_2018!Q$4,"PLD",""),"PLD"),"")),"")),"")),"")),"")</f>
        <v>PLD</v>
      </c>
      <c r="X7" s="54" t="s">
        <v>551</v>
      </c>
      <c r="Y7" s="163"/>
      <c r="Z7" s="196" t="str">
        <f>IF(P7&lt;&gt;"",IF(P7&lt;=Parametre_2018!B$4,IF(Parametre_2018!C$4&lt;&gt;"",IF(L7&lt;=Parametre_2018!C$4,IF(Parametre_2018!D$4&lt;&gt;"",IF(M7&lt;=Parametre_2018!D$4,IF(Parametre_2018!E$4&lt;&gt;"",IF(N7&lt;=Parametre_2018!E$4,"MCL"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"MCL")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IF(Parametre_2018!E$4&lt;&gt;"",IF(N7&lt;=Parametre_2018!E$4,"MCL"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"MCL"))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IF(Parametre_2018!D$4&lt;&gt;"",IF(M7&lt;=Parametre_2018!D$4,IF(Parametre_2018!E$4&lt;&gt;"",IF(N7&lt;=Parametre_2018!E$4,"MCL"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"MCL")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IF(Parametre_2018!E$4&lt;&gt;"",IF(N7&lt;=Parametre_2018!E$4,"MCL"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),"MCL"))),IF(P7&lt;&gt;"",IF(AND(P7&gt;Parametre_2018!B$4,P7&lt;=Parametre_2018!H$4),IF(Parametre_2018!I$4&lt;&gt;"",IF(L7&lt;=Parametre_2018!I$4,IF(Parametre_2018!J$4&lt;&gt;"",IF(M7&lt;=Parametre_2018!J$4,IF(Parametre_2018!K$4&lt;&gt;"",IF(N7&lt;=Parametre_2018!K$4,"CL",""),"CL"),""),IF(Parametre_2018!K$4&lt;&gt;"",IF(N7&lt;=Parametre_2018!K$4,"CL",""),"CL")),""),IF(Parametre_2018!J$4&lt;&gt;"",IF(M7&lt;=Parametre_2018!J$4,IF(Parametre_2018!K$4&lt;&gt;"",IF(N7&lt;=Parametre_2018!K$4,"CL",""),"CL"),""),IF(Parametre_2018!K$4&lt;&gt;"",IF(N7&lt;=Parametre_2018!K$4,"CL",""),"CL"))),""),"")),"")</f>
        <v>CL</v>
      </c>
      <c r="AA7" s="127" t="s">
        <v>69</v>
      </c>
      <c r="AB7" s="128"/>
      <c r="AC7" s="136"/>
      <c r="AF7" s="52"/>
      <c r="AG7" s="58"/>
    </row>
    <row r="8" spans="1:36" s="53" customFormat="1" ht="26.4" x14ac:dyDescent="0.25">
      <c r="A8" s="370">
        <v>56</v>
      </c>
      <c r="B8" s="352" t="s">
        <v>28</v>
      </c>
      <c r="C8" s="130" t="s">
        <v>404</v>
      </c>
      <c r="D8" s="230" t="s">
        <v>555</v>
      </c>
      <c r="E8" s="116">
        <v>43270</v>
      </c>
      <c r="F8" s="117" t="s">
        <v>35</v>
      </c>
      <c r="G8" s="46" t="s">
        <v>175</v>
      </c>
      <c r="H8" s="37" t="s">
        <v>104</v>
      </c>
      <c r="I8" s="119" t="s">
        <v>405</v>
      </c>
      <c r="J8" s="124" t="s">
        <v>179</v>
      </c>
      <c r="K8" s="155" t="s">
        <v>56</v>
      </c>
      <c r="L8" s="54" t="s">
        <v>28</v>
      </c>
      <c r="M8" s="55" t="s">
        <v>33</v>
      </c>
      <c r="N8" s="186" t="s">
        <v>28</v>
      </c>
      <c r="O8" s="190">
        <v>1.34</v>
      </c>
      <c r="P8" s="230">
        <v>1.37</v>
      </c>
      <c r="Q8" s="127"/>
      <c r="R8" s="128"/>
      <c r="S8" s="192" t="str">
        <f t="shared" si="0"/>
        <v>Navrh</v>
      </c>
      <c r="T8" s="321">
        <v>1</v>
      </c>
      <c r="U8" s="56"/>
      <c r="V8" s="40" t="s">
        <v>221</v>
      </c>
      <c r="W8" s="195" t="str">
        <f>IF(P8&lt;&gt;"",IF(P8&lt;=1.2,IF(N8="A","CR",IF(T8&lt;&gt;"",IF(Parametre_2018!N$4=1,IF(LEFT(T8,1)="1",IF(T8&lt;&gt;"",IF(Parametre_2018!O$4&lt;&gt;"",IF(L8&lt;=Parametre_2018!O$4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,"")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),""),""),IF(T8&lt;&gt;"",IF(Parametre_2018!O$4&lt;&gt;"",IF(L8&lt;=Parametre_2018!O$4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,"")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),"")),"")),IF(T8&lt;&gt;"",IF(Parametre_2018!N$4=1,IF(LEFT(T8,1)="1",IF(T8&lt;&gt;"",IF(Parametre_2018!O$4&lt;&gt;"",IF(L8&lt;=Parametre_2018!O$4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,"")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),""),""),IF(T8&lt;&gt;"",IF(Parametre_2018!O$4&lt;&gt;"",IF(L8&lt;=Parametre_2018!O$4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,""),IF(T8&lt;&gt;"",IF(Parametre_2018!P$4&lt;&gt;"",IF(M8&lt;=Parametre_2018!P$4,IF(T8&lt;&gt;"",IF(Parametre_2018!Q$4&lt;&gt;"",IF(N8&lt;=Parametre_2018!Q$4,"PLD",""),"PLD"),""),""),IF(T8&lt;&gt;"",IF(Parametre_2018!Q$4&lt;&gt;"",IF(N8&lt;=Parametre_2018!Q$4,"PLD",""),"PLD"),"")),"")),"")),"")),"")</f>
        <v>PLD</v>
      </c>
      <c r="X8" s="54" t="s">
        <v>551</v>
      </c>
      <c r="Y8" s="163"/>
      <c r="Z8" s="196" t="str">
        <f>IF(P8&lt;&gt;"",IF(P8&lt;=Parametre_2018!B$4,IF(Parametre_2018!C$4&lt;&gt;"",IF(L8&lt;=Parametre_2018!C$4,IF(Parametre_2018!D$4&lt;&gt;"",IF(M8&lt;=Parametre_2018!D$4,IF(Parametre_2018!E$4&lt;&gt;"",IF(N8&lt;=Parametre_2018!E$4,"MCL"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"MCL")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IF(Parametre_2018!E$4&lt;&gt;"",IF(N8&lt;=Parametre_2018!E$4,"MCL"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"MCL"))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IF(Parametre_2018!D$4&lt;&gt;"",IF(M8&lt;=Parametre_2018!D$4,IF(Parametre_2018!E$4&lt;&gt;"",IF(N8&lt;=Parametre_2018!E$4,"MCL"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"MCL")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IF(Parametre_2018!E$4&lt;&gt;"",IF(N8&lt;=Parametre_2018!E$4,"MCL"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),"MCL"))),IF(P8&lt;&gt;"",IF(AND(P8&gt;Parametre_2018!B$4,P8&lt;=Parametre_2018!H$4),IF(Parametre_2018!I$4&lt;&gt;"",IF(L8&lt;=Parametre_2018!I$4,IF(Parametre_2018!J$4&lt;&gt;"",IF(M8&lt;=Parametre_2018!J$4,IF(Parametre_2018!K$4&lt;&gt;"",IF(N8&lt;=Parametre_2018!K$4,"CL",""),"CL"),""),IF(Parametre_2018!K$4&lt;&gt;"",IF(N8&lt;=Parametre_2018!K$4,"CL",""),"CL")),""),IF(Parametre_2018!J$4&lt;&gt;"",IF(M8&lt;=Parametre_2018!J$4,IF(Parametre_2018!K$4&lt;&gt;"",IF(N8&lt;=Parametre_2018!K$4,"CL",""),"CL"),""),IF(Parametre_2018!K$4&lt;&gt;"",IF(N8&lt;=Parametre_2018!K$4,"CL",""),"CL"))),""),"")),"")</f>
        <v>CL</v>
      </c>
      <c r="AA8" s="127" t="s">
        <v>69</v>
      </c>
      <c r="AB8" s="128"/>
      <c r="AC8" s="136"/>
      <c r="AG8" s="58"/>
    </row>
    <row r="9" spans="1:36" s="44" customFormat="1" ht="26.4" x14ac:dyDescent="0.25">
      <c r="A9" s="370">
        <v>43</v>
      </c>
      <c r="B9" s="352" t="s">
        <v>28</v>
      </c>
      <c r="C9" s="130" t="s">
        <v>533</v>
      </c>
      <c r="D9" s="230" t="s">
        <v>554</v>
      </c>
      <c r="E9" s="116">
        <v>43272</v>
      </c>
      <c r="F9" s="117" t="s">
        <v>195</v>
      </c>
      <c r="G9" s="46" t="s">
        <v>72</v>
      </c>
      <c r="H9" s="37" t="s">
        <v>524</v>
      </c>
      <c r="I9" s="119" t="s">
        <v>534</v>
      </c>
      <c r="J9" s="124" t="s">
        <v>74</v>
      </c>
      <c r="K9" s="155" t="s">
        <v>412</v>
      </c>
      <c r="L9" s="54" t="s">
        <v>28</v>
      </c>
      <c r="M9" s="55" t="s">
        <v>33</v>
      </c>
      <c r="N9" s="186" t="s">
        <v>28</v>
      </c>
      <c r="O9" s="189">
        <v>1.43</v>
      </c>
      <c r="P9" s="230">
        <v>1.39</v>
      </c>
      <c r="Q9" s="127"/>
      <c r="R9" s="128"/>
      <c r="S9" s="192" t="str">
        <f t="shared" si="0"/>
        <v>Navrh</v>
      </c>
      <c r="T9" s="321">
        <v>2</v>
      </c>
      <c r="U9" s="56"/>
      <c r="V9" s="40" t="s">
        <v>221</v>
      </c>
      <c r="W9" s="195" t="str">
        <f>IF(P9&lt;&gt;"",IF(P9&lt;=1.2,IF(N9="A","CR",IF(T9&lt;&gt;"",IF(Parametre_2018!N$4=1,IF(LEFT(T9,1)="1",IF(T9&lt;&gt;"",IF(Parametre_2018!O$4&lt;&gt;"",IF(L9&lt;=Parametre_2018!O$4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,"")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),""),""),IF(T9&lt;&gt;"",IF(Parametre_2018!O$4&lt;&gt;"",IF(L9&lt;=Parametre_2018!O$4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,"")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),"")),"")),IF(T9&lt;&gt;"",IF(Parametre_2018!N$4=1,IF(LEFT(T9,1)="1",IF(T9&lt;&gt;"",IF(Parametre_2018!O$4&lt;&gt;"",IF(L9&lt;=Parametre_2018!O$4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,"")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),""),""),IF(T9&lt;&gt;"",IF(Parametre_2018!O$4&lt;&gt;"",IF(L9&lt;=Parametre_2018!O$4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,""),IF(T9&lt;&gt;"",IF(Parametre_2018!P$4&lt;&gt;"",IF(M9&lt;=Parametre_2018!P$4,IF(T9&lt;&gt;"",IF(Parametre_2018!Q$4&lt;&gt;"",IF(N9&lt;=Parametre_2018!Q$4,"PLD",""),"PLD"),""),""),IF(T9&lt;&gt;"",IF(Parametre_2018!Q$4&lt;&gt;"",IF(N9&lt;=Parametre_2018!Q$4,"PLD",""),"PLD"),"")),"")),"")),"")),"")</f>
        <v>PLD</v>
      </c>
      <c r="X9" s="54" t="s">
        <v>561</v>
      </c>
      <c r="Y9" s="163"/>
      <c r="Z9" s="196" t="str">
        <f>IF(P9&lt;&gt;"",IF(P9&lt;=Parametre_2018!B$4,IF(Parametre_2018!C$4&lt;&gt;"",IF(L9&lt;=Parametre_2018!C$4,IF(Parametre_2018!D$4&lt;&gt;"",IF(M9&lt;=Parametre_2018!D$4,IF(Parametre_2018!E$4&lt;&gt;"",IF(N9&lt;=Parametre_2018!E$4,"MCL"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"MCL")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IF(Parametre_2018!E$4&lt;&gt;"",IF(N9&lt;=Parametre_2018!E$4,"MCL"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"MCL"))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IF(Parametre_2018!D$4&lt;&gt;"",IF(M9&lt;=Parametre_2018!D$4,IF(Parametre_2018!E$4&lt;&gt;"",IF(N9&lt;=Parametre_2018!E$4,"MCL"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"MCL")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IF(Parametre_2018!E$4&lt;&gt;"",IF(N9&lt;=Parametre_2018!E$4,"MCL"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),"MCL"))),IF(P9&lt;&gt;"",IF(AND(P9&gt;Parametre_2018!B$4,P9&lt;=Parametre_2018!H$4),IF(Parametre_2018!I$4&lt;&gt;"",IF(L9&lt;=Parametre_2018!I$4,IF(Parametre_2018!J$4&lt;&gt;"",IF(M9&lt;=Parametre_2018!J$4,IF(Parametre_2018!K$4&lt;&gt;"",IF(N9&lt;=Parametre_2018!K$4,"CL",""),"CL"),""),IF(Parametre_2018!K$4&lt;&gt;"",IF(N9&lt;=Parametre_2018!K$4,"CL",""),"CL")),""),IF(Parametre_2018!J$4&lt;&gt;"",IF(M9&lt;=Parametre_2018!J$4,IF(Parametre_2018!K$4&lt;&gt;"",IF(N9&lt;=Parametre_2018!K$4,"CL",""),"CL"),""),IF(Parametre_2018!K$4&lt;&gt;"",IF(N9&lt;=Parametre_2018!K$4,"CL",""),"CL"))),""),"")),"")</f>
        <v>CL</v>
      </c>
      <c r="AA9" s="127" t="s">
        <v>69</v>
      </c>
      <c r="AB9" s="128"/>
      <c r="AC9" s="136"/>
      <c r="AG9" s="58"/>
    </row>
    <row r="10" spans="1:36" s="53" customFormat="1" ht="39.6" x14ac:dyDescent="0.25">
      <c r="A10" s="370">
        <v>27</v>
      </c>
      <c r="B10" s="352" t="s">
        <v>28</v>
      </c>
      <c r="C10" s="130" t="s">
        <v>433</v>
      </c>
      <c r="D10" s="230" t="s">
        <v>554</v>
      </c>
      <c r="E10" s="116">
        <v>43271</v>
      </c>
      <c r="F10" s="117" t="s">
        <v>71</v>
      </c>
      <c r="G10" s="46" t="s">
        <v>429</v>
      </c>
      <c r="H10" s="37" t="s">
        <v>430</v>
      </c>
      <c r="I10" s="119" t="s">
        <v>434</v>
      </c>
      <c r="J10" s="124" t="s">
        <v>188</v>
      </c>
      <c r="K10" s="155" t="s">
        <v>432</v>
      </c>
      <c r="L10" s="54" t="s">
        <v>28</v>
      </c>
      <c r="M10" s="55" t="s">
        <v>33</v>
      </c>
      <c r="N10" s="186" t="s">
        <v>28</v>
      </c>
      <c r="O10" s="189">
        <v>1.41</v>
      </c>
      <c r="P10" s="230">
        <v>1.4</v>
      </c>
      <c r="Q10" s="127"/>
      <c r="R10" s="128"/>
      <c r="S10" s="192" t="str">
        <f t="shared" si="0"/>
        <v>Navrh</v>
      </c>
      <c r="T10" s="321"/>
      <c r="U10" s="56"/>
      <c r="V10" s="40"/>
      <c r="W10" s="195" t="str">
        <f>IF(P10&lt;&gt;"",IF(P10&lt;=1.2,IF(N10="A","CR",IF(T10&lt;&gt;"",IF(Parametre_2018!N$4=1,IF(LEFT(T10,1)="1",IF(T10&lt;&gt;"",IF(Parametre_2018!O$4&lt;&gt;"",IF(L10&lt;=Parametre_2018!O$4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,"")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),""),""),IF(T10&lt;&gt;"",IF(Parametre_2018!O$4&lt;&gt;"",IF(L10&lt;=Parametre_2018!O$4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,"")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),"")),"")),IF(T10&lt;&gt;"",IF(Parametre_2018!N$4=1,IF(LEFT(T10,1)="1",IF(T10&lt;&gt;"",IF(Parametre_2018!O$4&lt;&gt;"",IF(L10&lt;=Parametre_2018!O$4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,"")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),""),""),IF(T10&lt;&gt;"",IF(Parametre_2018!O$4&lt;&gt;"",IF(L10&lt;=Parametre_2018!O$4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,""),IF(T10&lt;&gt;"",IF(Parametre_2018!P$4&lt;&gt;"",IF(M10&lt;=Parametre_2018!P$4,IF(T10&lt;&gt;"",IF(Parametre_2018!Q$4&lt;&gt;"",IF(N10&lt;=Parametre_2018!Q$4,"PLD",""),"PLD"),""),""),IF(T10&lt;&gt;"",IF(Parametre_2018!Q$4&lt;&gt;"",IF(N10&lt;=Parametre_2018!Q$4,"PLD",""),"PLD"),"")),"")),"")),"")),"")</f>
        <v/>
      </c>
      <c r="X10" s="54"/>
      <c r="Y10" s="163"/>
      <c r="Z10" s="196" t="str">
        <f>IF(P10&lt;&gt;"",IF(P10&lt;=Parametre_2018!B$4,IF(Parametre_2018!C$4&lt;&gt;"",IF(L10&lt;=Parametre_2018!C$4,IF(Parametre_2018!D$4&lt;&gt;"",IF(M10&lt;=Parametre_2018!D$4,IF(Parametre_2018!E$4&lt;&gt;"",IF(N10&lt;=Parametre_2018!E$4,"MCL"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"MCL")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IF(Parametre_2018!E$4&lt;&gt;"",IF(N10&lt;=Parametre_2018!E$4,"MCL"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"MCL"))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IF(Parametre_2018!D$4&lt;&gt;"",IF(M10&lt;=Parametre_2018!D$4,IF(Parametre_2018!E$4&lt;&gt;"",IF(N10&lt;=Parametre_2018!E$4,"MCL"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"MCL")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IF(Parametre_2018!E$4&lt;&gt;"",IF(N10&lt;=Parametre_2018!E$4,"MCL"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),"MCL"))),IF(P10&lt;&gt;"",IF(AND(P10&gt;Parametre_2018!B$4,P10&lt;=Parametre_2018!H$4),IF(Parametre_2018!I$4&lt;&gt;"",IF(L10&lt;=Parametre_2018!I$4,IF(Parametre_2018!J$4&lt;&gt;"",IF(M10&lt;=Parametre_2018!J$4,IF(Parametre_2018!K$4&lt;&gt;"",IF(N10&lt;=Parametre_2018!K$4,"CL",""),"CL"),""),IF(Parametre_2018!K$4&lt;&gt;"",IF(N10&lt;=Parametre_2018!K$4,"CL",""),"CL")),""),IF(Parametre_2018!J$4&lt;&gt;"",IF(M10&lt;=Parametre_2018!J$4,IF(Parametre_2018!K$4&lt;&gt;"",IF(N10&lt;=Parametre_2018!K$4,"CL",""),"CL"),""),IF(Parametre_2018!K$4&lt;&gt;"",IF(N10&lt;=Parametre_2018!K$4,"CL",""),"CL"))),""),"")),"")</f>
        <v>CL</v>
      </c>
      <c r="AA10" s="127" t="s">
        <v>69</v>
      </c>
      <c r="AB10" s="128"/>
      <c r="AC10" s="136"/>
      <c r="AG10" s="58"/>
    </row>
    <row r="11" spans="1:36" s="44" customFormat="1" ht="26.4" x14ac:dyDescent="0.25">
      <c r="A11" s="370">
        <v>117</v>
      </c>
      <c r="B11" s="352" t="s">
        <v>28</v>
      </c>
      <c r="C11" s="130" t="s">
        <v>297</v>
      </c>
      <c r="D11" s="230" t="s">
        <v>554</v>
      </c>
      <c r="E11" s="116">
        <v>43272</v>
      </c>
      <c r="F11" s="117" t="s">
        <v>44</v>
      </c>
      <c r="G11" s="46" t="s">
        <v>53</v>
      </c>
      <c r="H11" s="37" t="s">
        <v>295</v>
      </c>
      <c r="I11" s="119" t="s">
        <v>298</v>
      </c>
      <c r="J11" s="124" t="s">
        <v>105</v>
      </c>
      <c r="K11" s="155" t="s">
        <v>99</v>
      </c>
      <c r="L11" s="59" t="s">
        <v>28</v>
      </c>
      <c r="M11" s="48" t="s">
        <v>28</v>
      </c>
      <c r="N11" s="186" t="s">
        <v>28</v>
      </c>
      <c r="O11" s="189">
        <v>1.43</v>
      </c>
      <c r="P11" s="230">
        <v>1.47</v>
      </c>
      <c r="Q11" s="127"/>
      <c r="R11" s="128"/>
      <c r="S11" s="192" t="str">
        <f t="shared" si="0"/>
        <v>Navrh</v>
      </c>
      <c r="T11" s="133"/>
      <c r="U11" s="55"/>
      <c r="V11" s="135"/>
      <c r="W11" s="195" t="str">
        <f>IF(P11&lt;&gt;"",IF(P11&lt;=1.2,IF(N11="A","CR",IF(T11&lt;&gt;"",IF(Parametre_2018!N$4=1,IF(LEFT(T11,1)="1",IF(T11&lt;&gt;"",IF(Parametre_2018!O$4&lt;&gt;"",IF(L11&lt;=Parametre_2018!O$4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,"")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),""),""),IF(T11&lt;&gt;"",IF(Parametre_2018!O$4&lt;&gt;"",IF(L11&lt;=Parametre_2018!O$4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,"")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),"")),"")),IF(T11&lt;&gt;"",IF(Parametre_2018!N$4=1,IF(LEFT(T11,1)="1",IF(T11&lt;&gt;"",IF(Parametre_2018!O$4&lt;&gt;"",IF(L11&lt;=Parametre_2018!O$4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,"")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),""),""),IF(T11&lt;&gt;"",IF(Parametre_2018!O$4&lt;&gt;"",IF(L11&lt;=Parametre_2018!O$4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,""),IF(T11&lt;&gt;"",IF(Parametre_2018!P$4&lt;&gt;"",IF(M11&lt;=Parametre_2018!P$4,IF(T11&lt;&gt;"",IF(Parametre_2018!Q$4&lt;&gt;"",IF(N11&lt;=Parametre_2018!Q$4,"PLD",""),"PLD"),""),""),IF(T11&lt;&gt;"",IF(Parametre_2018!Q$4&lt;&gt;"",IF(N11&lt;=Parametre_2018!Q$4,"PLD",""),"PLD"),"")),"")),"")),"")),"")</f>
        <v/>
      </c>
      <c r="X11" s="54"/>
      <c r="Y11" s="163"/>
      <c r="Z11" s="196" t="str">
        <f>IF(P11&lt;&gt;"",IF(P11&lt;=Parametre_2018!B$4,IF(Parametre_2018!C$4&lt;&gt;"",IF(L11&lt;=Parametre_2018!C$4,IF(Parametre_2018!D$4&lt;&gt;"",IF(M11&lt;=Parametre_2018!D$4,IF(Parametre_2018!E$4&lt;&gt;"",IF(N11&lt;=Parametre_2018!E$4,"MCL"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"MCL")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IF(Parametre_2018!E$4&lt;&gt;"",IF(N11&lt;=Parametre_2018!E$4,"MCL"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"MCL"))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IF(Parametre_2018!D$4&lt;&gt;"",IF(M11&lt;=Parametre_2018!D$4,IF(Parametre_2018!E$4&lt;&gt;"",IF(N11&lt;=Parametre_2018!E$4,"MCL"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"MCL")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IF(Parametre_2018!E$4&lt;&gt;"",IF(N11&lt;=Parametre_2018!E$4,"MCL"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),"MCL"))),IF(P11&lt;&gt;"",IF(AND(P11&gt;Parametre_2018!B$4,P11&lt;=Parametre_2018!H$4),IF(Parametre_2018!I$4&lt;&gt;"",IF(L11&lt;=Parametre_2018!I$4,IF(Parametre_2018!J$4&lt;&gt;"",IF(M11&lt;=Parametre_2018!J$4,IF(Parametre_2018!K$4&lt;&gt;"",IF(N11&lt;=Parametre_2018!K$4,"CL",""),"CL"),""),IF(Parametre_2018!K$4&lt;&gt;"",IF(N11&lt;=Parametre_2018!K$4,"CL",""),"CL")),""),IF(Parametre_2018!J$4&lt;&gt;"",IF(M11&lt;=Parametre_2018!J$4,IF(Parametre_2018!K$4&lt;&gt;"",IF(N11&lt;=Parametre_2018!K$4,"CL",""),"CL"),""),IF(Parametre_2018!K$4&lt;&gt;"",IF(N11&lt;=Parametre_2018!K$4,"CL",""),"CL"))),""),"")),"")</f>
        <v>CL</v>
      </c>
      <c r="AA11" s="127" t="s">
        <v>69</v>
      </c>
      <c r="AB11" s="128"/>
      <c r="AC11" s="136"/>
      <c r="AG11" s="58"/>
    </row>
    <row r="12" spans="1:36" s="53" customFormat="1" ht="14.4" x14ac:dyDescent="0.25">
      <c r="A12" s="370">
        <v>93</v>
      </c>
      <c r="B12" s="352" t="s">
        <v>28</v>
      </c>
      <c r="C12" s="130" t="s">
        <v>420</v>
      </c>
      <c r="D12" s="293" t="s">
        <v>554</v>
      </c>
      <c r="E12" s="116">
        <v>43271</v>
      </c>
      <c r="F12" s="61" t="s">
        <v>51</v>
      </c>
      <c r="G12" s="46" t="s">
        <v>169</v>
      </c>
      <c r="H12" s="37" t="s">
        <v>189</v>
      </c>
      <c r="I12" s="119" t="s">
        <v>418</v>
      </c>
      <c r="J12" s="124" t="s">
        <v>89</v>
      </c>
      <c r="K12" s="155" t="s">
        <v>174</v>
      </c>
      <c r="L12" s="54" t="s">
        <v>28</v>
      </c>
      <c r="M12" s="55" t="s">
        <v>33</v>
      </c>
      <c r="N12" s="186" t="s">
        <v>33</v>
      </c>
      <c r="O12" s="189">
        <v>1.57</v>
      </c>
      <c r="P12" s="230">
        <v>1.52</v>
      </c>
      <c r="Q12" s="127"/>
      <c r="R12" s="128"/>
      <c r="S12" s="192" t="str">
        <f t="shared" si="0"/>
        <v>Navrh</v>
      </c>
      <c r="T12" s="133"/>
      <c r="U12" s="55"/>
      <c r="V12" s="135"/>
      <c r="W12" s="195" t="str">
        <f>IF(P12&lt;&gt;"",IF(P12&lt;=1.2,IF(N12="A","CR",IF(T12&lt;&gt;"",IF(Parametre_2018!N$4=1,IF(LEFT(T12,1)="1",IF(T12&lt;&gt;"",IF(Parametre_2018!O$4&lt;&gt;"",IF(L12&lt;=Parametre_2018!O$4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,"")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),""),""),IF(T12&lt;&gt;"",IF(Parametre_2018!O$4&lt;&gt;"",IF(L12&lt;=Parametre_2018!O$4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,"")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),"")),"")),IF(T12&lt;&gt;"",IF(Parametre_2018!N$4=1,IF(LEFT(T12,1)="1",IF(T12&lt;&gt;"",IF(Parametre_2018!O$4&lt;&gt;"",IF(L12&lt;=Parametre_2018!O$4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,"")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),""),""),IF(T12&lt;&gt;"",IF(Parametre_2018!O$4&lt;&gt;"",IF(L12&lt;=Parametre_2018!O$4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,""),IF(T12&lt;&gt;"",IF(Parametre_2018!P$4&lt;&gt;"",IF(M12&lt;=Parametre_2018!P$4,IF(T12&lt;&gt;"",IF(Parametre_2018!Q$4&lt;&gt;"",IF(N12&lt;=Parametre_2018!Q$4,"PLD",""),"PLD"),""),""),IF(T12&lt;&gt;"",IF(Parametre_2018!Q$4&lt;&gt;"",IF(N12&lt;=Parametre_2018!Q$4,"PLD",""),"PLD"),"")),"")),"")),"")),"")</f>
        <v/>
      </c>
      <c r="X12" s="54"/>
      <c r="Y12" s="163"/>
      <c r="Z12" s="196" t="str">
        <f>IF(P12&lt;&gt;"",IF(P12&lt;=Parametre_2018!B$4,IF(Parametre_2018!C$4&lt;&gt;"",IF(L12&lt;=Parametre_2018!C$4,IF(Parametre_2018!D$4&lt;&gt;"",IF(M12&lt;=Parametre_2018!D$4,IF(Parametre_2018!E$4&lt;&gt;"",IF(N12&lt;=Parametre_2018!E$4,"MCL"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"MCL")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IF(Parametre_2018!E$4&lt;&gt;"",IF(N12&lt;=Parametre_2018!E$4,"MCL"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"MCL"))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IF(Parametre_2018!D$4&lt;&gt;"",IF(M12&lt;=Parametre_2018!D$4,IF(Parametre_2018!E$4&lt;&gt;"",IF(N12&lt;=Parametre_2018!E$4,"MCL"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"MCL")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IF(Parametre_2018!E$4&lt;&gt;"",IF(N12&lt;=Parametre_2018!E$4,"MCL"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),"MCL"))),IF(P12&lt;&gt;"",IF(AND(P12&gt;Parametre_2018!B$4,P12&lt;=Parametre_2018!H$4),IF(Parametre_2018!I$4&lt;&gt;"",IF(L12&lt;=Parametre_2018!I$4,IF(Parametre_2018!J$4&lt;&gt;"",IF(M12&lt;=Parametre_2018!J$4,IF(Parametre_2018!K$4&lt;&gt;"",IF(N12&lt;=Parametre_2018!K$4,"CL",""),"CL"),""),IF(Parametre_2018!K$4&lt;&gt;"",IF(N12&lt;=Parametre_2018!K$4,"CL",""),"CL")),""),IF(Parametre_2018!J$4&lt;&gt;"",IF(M12&lt;=Parametre_2018!J$4,IF(Parametre_2018!K$4&lt;&gt;"",IF(N12&lt;=Parametre_2018!K$4,"CL",""),"CL"),""),IF(Parametre_2018!K$4&lt;&gt;"",IF(N12&lt;=Parametre_2018!K$4,"CL",""),"CL"))),""),"")),"")</f>
        <v>CL</v>
      </c>
      <c r="AA12" s="127" t="s">
        <v>69</v>
      </c>
      <c r="AB12" s="128"/>
      <c r="AC12" s="136"/>
      <c r="AG12" s="58"/>
    </row>
    <row r="13" spans="1:36" s="53" customFormat="1" ht="26.4" x14ac:dyDescent="0.25">
      <c r="A13" s="370">
        <v>39</v>
      </c>
      <c r="B13" s="352" t="s">
        <v>28</v>
      </c>
      <c r="C13" s="218" t="s">
        <v>523</v>
      </c>
      <c r="D13" s="230" t="s">
        <v>554</v>
      </c>
      <c r="E13" s="116">
        <v>43272</v>
      </c>
      <c r="F13" s="117" t="s">
        <v>195</v>
      </c>
      <c r="G13" s="46" t="s">
        <v>72</v>
      </c>
      <c r="H13" s="37" t="s">
        <v>524</v>
      </c>
      <c r="I13" s="158" t="s">
        <v>525</v>
      </c>
      <c r="J13" s="124" t="s">
        <v>61</v>
      </c>
      <c r="K13" s="240" t="s">
        <v>526</v>
      </c>
      <c r="L13" s="54" t="s">
        <v>33</v>
      </c>
      <c r="M13" s="55" t="s">
        <v>34</v>
      </c>
      <c r="N13" s="186" t="s">
        <v>34</v>
      </c>
      <c r="O13" s="189">
        <v>1.54</v>
      </c>
      <c r="P13" s="230">
        <v>1.55</v>
      </c>
      <c r="Q13" s="127"/>
      <c r="R13" s="128"/>
      <c r="S13" s="192" t="str">
        <f t="shared" si="0"/>
        <v/>
      </c>
      <c r="T13" s="133"/>
      <c r="U13" s="55"/>
      <c r="V13" s="135"/>
      <c r="W13" s="195" t="str">
        <f>IF(P13&lt;&gt;"",IF(P13&lt;=1.2,IF(N13="A","CR",IF(T13&lt;&gt;"",IF(Parametre_2018!N$4=1,IF(LEFT(T13,1)="1",IF(T13&lt;&gt;"",IF(Parametre_2018!O$4&lt;&gt;"",IF(L13&lt;=Parametre_2018!O$4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,"")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),""),""),IF(T13&lt;&gt;"",IF(Parametre_2018!O$4&lt;&gt;"",IF(L13&lt;=Parametre_2018!O$4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,"")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),"")),"")),IF(T13&lt;&gt;"",IF(Parametre_2018!N$4=1,IF(LEFT(T13,1)="1",IF(T13&lt;&gt;"",IF(Parametre_2018!O$4&lt;&gt;"",IF(L13&lt;=Parametre_2018!O$4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,"")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),""),""),IF(T13&lt;&gt;"",IF(Parametre_2018!O$4&lt;&gt;"",IF(L13&lt;=Parametre_2018!O$4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,""),IF(T13&lt;&gt;"",IF(Parametre_2018!P$4&lt;&gt;"",IF(M13&lt;=Parametre_2018!P$4,IF(T13&lt;&gt;"",IF(Parametre_2018!Q$4&lt;&gt;"",IF(N13&lt;=Parametre_2018!Q$4,"PLD",""),"PLD"),""),""),IF(T13&lt;&gt;"",IF(Parametre_2018!Q$4&lt;&gt;"",IF(N13&lt;=Parametre_2018!Q$4,"PLD",""),"PLD"),"")),"")),"")),"")),"")</f>
        <v/>
      </c>
      <c r="X13" s="54"/>
      <c r="Y13" s="163"/>
      <c r="Z13" s="196" t="str">
        <f>IF(P13&lt;&gt;"",IF(P13&lt;=Parametre_2018!B$4,IF(Parametre_2018!C$4&lt;&gt;"",IF(L13&lt;=Parametre_2018!C$4,IF(Parametre_2018!D$4&lt;&gt;"",IF(M13&lt;=Parametre_2018!D$4,IF(Parametre_2018!E$4&lt;&gt;"",IF(N13&lt;=Parametre_2018!E$4,"MCL"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"MCL")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IF(Parametre_2018!E$4&lt;&gt;"",IF(N13&lt;=Parametre_2018!E$4,"MCL"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"MCL"))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IF(Parametre_2018!D$4&lt;&gt;"",IF(M13&lt;=Parametre_2018!D$4,IF(Parametre_2018!E$4&lt;&gt;"",IF(N13&lt;=Parametre_2018!E$4,"MCL"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"MCL")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IF(Parametre_2018!E$4&lt;&gt;"",IF(N13&lt;=Parametre_2018!E$4,"MCL"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),"MCL"))),IF(P13&lt;&gt;"",IF(AND(P13&gt;Parametre_2018!B$4,P13&lt;=Parametre_2018!H$4),IF(Parametre_2018!I$4&lt;&gt;"",IF(L13&lt;=Parametre_2018!I$4,IF(Parametre_2018!J$4&lt;&gt;"",IF(M13&lt;=Parametre_2018!J$4,IF(Parametre_2018!K$4&lt;&gt;"",IF(N13&lt;=Parametre_2018!K$4,"CL",""),"CL"),""),IF(Parametre_2018!K$4&lt;&gt;"",IF(N13&lt;=Parametre_2018!K$4,"CL",""),"CL")),""),IF(Parametre_2018!J$4&lt;&gt;"",IF(M13&lt;=Parametre_2018!J$4,IF(Parametre_2018!K$4&lt;&gt;"",IF(N13&lt;=Parametre_2018!K$4,"CL",""),"CL"),""),IF(Parametre_2018!K$4&lt;&gt;"",IF(N13&lt;=Parametre_2018!K$4,"CL",""),"CL"))),""),"")),"")</f>
        <v/>
      </c>
      <c r="AA13" s="127"/>
      <c r="AB13" s="128"/>
      <c r="AC13" s="136"/>
      <c r="AG13" s="58"/>
    </row>
    <row r="14" spans="1:36" s="44" customFormat="1" ht="26.4" x14ac:dyDescent="0.25">
      <c r="A14" s="370">
        <v>59</v>
      </c>
      <c r="B14" s="352" t="s">
        <v>28</v>
      </c>
      <c r="C14" s="130" t="s">
        <v>358</v>
      </c>
      <c r="D14" s="230" t="s">
        <v>554</v>
      </c>
      <c r="E14" s="116">
        <v>43270</v>
      </c>
      <c r="F14" s="61" t="s">
        <v>165</v>
      </c>
      <c r="G14" s="46" t="s">
        <v>349</v>
      </c>
      <c r="H14" s="37" t="s">
        <v>154</v>
      </c>
      <c r="I14" s="119" t="s">
        <v>359</v>
      </c>
      <c r="J14" s="123" t="s">
        <v>352</v>
      </c>
      <c r="K14" s="239" t="s">
        <v>351</v>
      </c>
      <c r="L14" s="54" t="s">
        <v>28</v>
      </c>
      <c r="M14" s="55" t="s">
        <v>33</v>
      </c>
      <c r="N14" s="186" t="s">
        <v>28</v>
      </c>
      <c r="O14" s="189">
        <v>1.56</v>
      </c>
      <c r="P14" s="230">
        <v>1.55</v>
      </c>
      <c r="Q14" s="127"/>
      <c r="R14" s="128"/>
      <c r="S14" s="192" t="str">
        <f t="shared" si="0"/>
        <v>Navrh</v>
      </c>
      <c r="T14" s="321">
        <v>2</v>
      </c>
      <c r="U14" s="56" t="s">
        <v>221</v>
      </c>
      <c r="V14" s="40"/>
      <c r="W14" s="195" t="str">
        <f>IF(P14&lt;&gt;"",IF(P14&lt;=1.2,IF(N14="A","CR",IF(T14&lt;&gt;"",IF(Parametre_2018!N$4=1,IF(LEFT(T14,1)="1",IF(T14&lt;&gt;"",IF(Parametre_2018!O$4&lt;&gt;"",IF(L14&lt;=Parametre_2018!O$4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,"")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),""),""),IF(T14&lt;&gt;"",IF(Parametre_2018!O$4&lt;&gt;"",IF(L14&lt;=Parametre_2018!O$4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,"")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),"")),"")),IF(T14&lt;&gt;"",IF(Parametre_2018!N$4=1,IF(LEFT(T14,1)="1",IF(T14&lt;&gt;"",IF(Parametre_2018!O$4&lt;&gt;"",IF(L14&lt;=Parametre_2018!O$4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,"")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),""),""),IF(T14&lt;&gt;"",IF(Parametre_2018!O$4&lt;&gt;"",IF(L14&lt;=Parametre_2018!O$4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,""),IF(T14&lt;&gt;"",IF(Parametre_2018!P$4&lt;&gt;"",IF(M14&lt;=Parametre_2018!P$4,IF(T14&lt;&gt;"",IF(Parametre_2018!Q$4&lt;&gt;"",IF(N14&lt;=Parametre_2018!Q$4,"PLD",""),"PLD"),""),""),IF(T14&lt;&gt;"",IF(Parametre_2018!Q$4&lt;&gt;"",IF(N14&lt;=Parametre_2018!Q$4,"PLD",""),"PLD"),"")),"")),"")),"")),"")</f>
        <v>PLD</v>
      </c>
      <c r="X14" s="54" t="s">
        <v>68</v>
      </c>
      <c r="Y14" s="163"/>
      <c r="Z14" s="196" t="str">
        <f>IF(P14&lt;&gt;"",IF(P14&lt;=Parametre_2018!B$4,IF(Parametre_2018!C$4&lt;&gt;"",IF(L14&lt;=Parametre_2018!C$4,IF(Parametre_2018!D$4&lt;&gt;"",IF(M14&lt;=Parametre_2018!D$4,IF(Parametre_2018!E$4&lt;&gt;"",IF(N14&lt;=Parametre_2018!E$4,"MCL"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"MCL")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IF(Parametre_2018!E$4&lt;&gt;"",IF(N14&lt;=Parametre_2018!E$4,"MCL"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"MCL"))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IF(Parametre_2018!D$4&lt;&gt;"",IF(M14&lt;=Parametre_2018!D$4,IF(Parametre_2018!E$4&lt;&gt;"",IF(N14&lt;=Parametre_2018!E$4,"MCL"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"MCL")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IF(Parametre_2018!E$4&lt;&gt;"",IF(N14&lt;=Parametre_2018!E$4,"MCL"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),"MCL"))),IF(P14&lt;&gt;"",IF(AND(P14&gt;Parametre_2018!B$4,P14&lt;=Parametre_2018!H$4),IF(Parametre_2018!I$4&lt;&gt;"",IF(L14&lt;=Parametre_2018!I$4,IF(Parametre_2018!J$4&lt;&gt;"",IF(M14&lt;=Parametre_2018!J$4,IF(Parametre_2018!K$4&lt;&gt;"",IF(N14&lt;=Parametre_2018!K$4,"CL",""),"CL"),""),IF(Parametre_2018!K$4&lt;&gt;"",IF(N14&lt;=Parametre_2018!K$4,"CL",""),"CL")),""),IF(Parametre_2018!J$4&lt;&gt;"",IF(M14&lt;=Parametre_2018!J$4,IF(Parametre_2018!K$4&lt;&gt;"",IF(N14&lt;=Parametre_2018!K$4,"CL",""),"CL"),""),IF(Parametre_2018!K$4&lt;&gt;"",IF(N14&lt;=Parametre_2018!K$4,"CL",""),"CL"))),""),"")),"")</f>
        <v>CL</v>
      </c>
      <c r="AA14" s="127" t="s">
        <v>69</v>
      </c>
      <c r="AB14" s="128"/>
      <c r="AC14" s="136"/>
      <c r="AG14" s="58"/>
    </row>
    <row r="15" spans="1:36" s="44" customFormat="1" ht="26.4" x14ac:dyDescent="0.25">
      <c r="A15" s="370">
        <v>63</v>
      </c>
      <c r="B15" s="352" t="s">
        <v>28</v>
      </c>
      <c r="C15" s="130" t="s">
        <v>435</v>
      </c>
      <c r="D15" s="230" t="s">
        <v>554</v>
      </c>
      <c r="E15" s="116">
        <v>43271</v>
      </c>
      <c r="F15" s="61" t="s">
        <v>71</v>
      </c>
      <c r="G15" s="46" t="s">
        <v>429</v>
      </c>
      <c r="H15" s="37" t="s">
        <v>430</v>
      </c>
      <c r="I15" s="119" t="s">
        <v>436</v>
      </c>
      <c r="J15" s="124" t="s">
        <v>188</v>
      </c>
      <c r="K15" s="155" t="s">
        <v>432</v>
      </c>
      <c r="L15" s="54" t="s">
        <v>28</v>
      </c>
      <c r="M15" s="55" t="s">
        <v>33</v>
      </c>
      <c r="N15" s="186" t="s">
        <v>28</v>
      </c>
      <c r="O15" s="189">
        <v>1.52</v>
      </c>
      <c r="P15" s="230">
        <v>1.57</v>
      </c>
      <c r="Q15" s="127"/>
      <c r="R15" s="128"/>
      <c r="S15" s="192" t="str">
        <f t="shared" si="0"/>
        <v>Navrh</v>
      </c>
      <c r="T15" s="321"/>
      <c r="U15" s="56"/>
      <c r="V15" s="40"/>
      <c r="W15" s="195" t="str">
        <f>IF(P15&lt;&gt;"",IF(P15&lt;=1.2,IF(N15="A","CR",IF(T15&lt;&gt;"",IF(Parametre_2018!N$4=1,IF(LEFT(T15,1)="1",IF(T15&lt;&gt;"",IF(Parametre_2018!O$4&lt;&gt;"",IF(L15&lt;=Parametre_2018!O$4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,"")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),""),""),IF(T15&lt;&gt;"",IF(Parametre_2018!O$4&lt;&gt;"",IF(L15&lt;=Parametre_2018!O$4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,"")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),"")),"")),IF(T15&lt;&gt;"",IF(Parametre_2018!N$4=1,IF(LEFT(T15,1)="1",IF(T15&lt;&gt;"",IF(Parametre_2018!O$4&lt;&gt;"",IF(L15&lt;=Parametre_2018!O$4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,"")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),""),""),IF(T15&lt;&gt;"",IF(Parametre_2018!O$4&lt;&gt;"",IF(L15&lt;=Parametre_2018!O$4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,""),IF(T15&lt;&gt;"",IF(Parametre_2018!P$4&lt;&gt;"",IF(M15&lt;=Parametre_2018!P$4,IF(T15&lt;&gt;"",IF(Parametre_2018!Q$4&lt;&gt;"",IF(N15&lt;=Parametre_2018!Q$4,"PLD",""),"PLD"),""),""),IF(T15&lt;&gt;"",IF(Parametre_2018!Q$4&lt;&gt;"",IF(N15&lt;=Parametre_2018!Q$4,"PLD",""),"PLD"),"")),"")),"")),"")),"")</f>
        <v/>
      </c>
      <c r="X15" s="54"/>
      <c r="Y15" s="163"/>
      <c r="Z15" s="196" t="str">
        <f>IF(P15&lt;&gt;"",IF(P15&lt;=Parametre_2018!B$4,IF(Parametre_2018!C$4&lt;&gt;"",IF(L15&lt;=Parametre_2018!C$4,IF(Parametre_2018!D$4&lt;&gt;"",IF(M15&lt;=Parametre_2018!D$4,IF(Parametre_2018!E$4&lt;&gt;"",IF(N15&lt;=Parametre_2018!E$4,"MCL"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"MCL")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IF(Parametre_2018!E$4&lt;&gt;"",IF(N15&lt;=Parametre_2018!E$4,"MCL"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"MCL"))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IF(Parametre_2018!D$4&lt;&gt;"",IF(M15&lt;=Parametre_2018!D$4,IF(Parametre_2018!E$4&lt;&gt;"",IF(N15&lt;=Parametre_2018!E$4,"MCL"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"MCL")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IF(Parametre_2018!E$4&lt;&gt;"",IF(N15&lt;=Parametre_2018!E$4,"MCL"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),"MCL"))),IF(P15&lt;&gt;"",IF(AND(P15&gt;Parametre_2018!B$4,P15&lt;=Parametre_2018!H$4),IF(Parametre_2018!I$4&lt;&gt;"",IF(L15&lt;=Parametre_2018!I$4,IF(Parametre_2018!J$4&lt;&gt;"",IF(M15&lt;=Parametre_2018!J$4,IF(Parametre_2018!K$4&lt;&gt;"",IF(N15&lt;=Parametre_2018!K$4,"CL",""),"CL"),""),IF(Parametre_2018!K$4&lt;&gt;"",IF(N15&lt;=Parametre_2018!K$4,"CL",""),"CL")),""),IF(Parametre_2018!J$4&lt;&gt;"",IF(M15&lt;=Parametre_2018!J$4,IF(Parametre_2018!K$4&lt;&gt;"",IF(N15&lt;=Parametre_2018!K$4,"CL",""),"CL"),""),IF(Parametre_2018!K$4&lt;&gt;"",IF(N15&lt;=Parametre_2018!K$4,"CL",""),"CL"))),""),"")),"")</f>
        <v>CL</v>
      </c>
      <c r="AA15" s="127" t="s">
        <v>69</v>
      </c>
      <c r="AB15" s="128"/>
      <c r="AC15" s="136"/>
    </row>
    <row r="16" spans="1:36" s="53" customFormat="1" ht="26.4" x14ac:dyDescent="0.25">
      <c r="A16" s="370">
        <v>165</v>
      </c>
      <c r="B16" s="375" t="s">
        <v>28</v>
      </c>
      <c r="C16" s="130" t="s">
        <v>285</v>
      </c>
      <c r="D16" s="230" t="s">
        <v>555</v>
      </c>
      <c r="E16" s="116">
        <v>43271</v>
      </c>
      <c r="F16" s="61" t="s">
        <v>41</v>
      </c>
      <c r="G16" s="46" t="s">
        <v>45</v>
      </c>
      <c r="H16" s="37" t="s">
        <v>278</v>
      </c>
      <c r="I16" s="151" t="s">
        <v>30</v>
      </c>
      <c r="J16" s="124" t="s">
        <v>31</v>
      </c>
      <c r="K16" s="239" t="s">
        <v>150</v>
      </c>
      <c r="L16" s="59" t="s">
        <v>28</v>
      </c>
      <c r="M16" s="48" t="s">
        <v>28</v>
      </c>
      <c r="N16" s="185" t="s">
        <v>28</v>
      </c>
      <c r="O16" s="190">
        <v>1.62</v>
      </c>
      <c r="P16" s="230">
        <v>1.58</v>
      </c>
      <c r="Q16" s="126"/>
      <c r="R16" s="40"/>
      <c r="S16" s="192" t="str">
        <f t="shared" si="0"/>
        <v>Navrh</v>
      </c>
      <c r="T16" s="132"/>
      <c r="U16" s="50"/>
      <c r="V16" s="51"/>
      <c r="W16" s="195" t="str">
        <f>IF(P16&lt;&gt;"",IF(P16&lt;=1.2,IF(N16="A","CR",IF(T16&lt;&gt;"",IF(Parametre_2018!N$4=1,IF(LEFT(T16,1)="1",IF(T16&lt;&gt;"",IF(Parametre_2018!O$4&lt;&gt;"",IF(L16&lt;=Parametre_2018!O$4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,"")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),""),""),IF(T16&lt;&gt;"",IF(Parametre_2018!O$4&lt;&gt;"",IF(L16&lt;=Parametre_2018!O$4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,"")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),"")),"")),IF(T16&lt;&gt;"",IF(Parametre_2018!N$4=1,IF(LEFT(T16,1)="1",IF(T16&lt;&gt;"",IF(Parametre_2018!O$4&lt;&gt;"",IF(L16&lt;=Parametre_2018!O$4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,"")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),""),""),IF(T16&lt;&gt;"",IF(Parametre_2018!O$4&lt;&gt;"",IF(L16&lt;=Parametre_2018!O$4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,""),IF(T16&lt;&gt;"",IF(Parametre_2018!P$4&lt;&gt;"",IF(M16&lt;=Parametre_2018!P$4,IF(T16&lt;&gt;"",IF(Parametre_2018!Q$4&lt;&gt;"",IF(N16&lt;=Parametre_2018!Q$4,"PLD",""),"PLD"),""),""),IF(T16&lt;&gt;"",IF(Parametre_2018!Q$4&lt;&gt;"",IF(N16&lt;=Parametre_2018!Q$4,"PLD",""),"PLD"),"")),"")),"")),"")),"")</f>
        <v/>
      </c>
      <c r="X16" s="126"/>
      <c r="Y16" s="49"/>
      <c r="Z16" s="196" t="str">
        <f>IF(P16&lt;&gt;"",IF(P16&lt;=Parametre_2018!B$4,IF(Parametre_2018!C$4&lt;&gt;"",IF(L16&lt;=Parametre_2018!C$4,IF(Parametre_2018!D$4&lt;&gt;"",IF(M16&lt;=Parametre_2018!D$4,IF(Parametre_2018!E$4&lt;&gt;"",IF(N16&lt;=Parametre_2018!E$4,"MCL"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"MCL")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IF(Parametre_2018!E$4&lt;&gt;"",IF(N16&lt;=Parametre_2018!E$4,"MCL"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"MCL"))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IF(Parametre_2018!D$4&lt;&gt;"",IF(M16&lt;=Parametre_2018!D$4,IF(Parametre_2018!E$4&lt;&gt;"",IF(N16&lt;=Parametre_2018!E$4,"MCL"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"MCL")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IF(Parametre_2018!E$4&lt;&gt;"",IF(N16&lt;=Parametre_2018!E$4,"MCL"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),"MCL"))),IF(P16&lt;&gt;"",IF(AND(P16&gt;Parametre_2018!B$4,P16&lt;=Parametre_2018!H$4),IF(Parametre_2018!I$4&lt;&gt;"",IF(L16&lt;=Parametre_2018!I$4,IF(Parametre_2018!J$4&lt;&gt;"",IF(M16&lt;=Parametre_2018!J$4,IF(Parametre_2018!K$4&lt;&gt;"",IF(N16&lt;=Parametre_2018!K$4,"CL",""),"CL"),""),IF(Parametre_2018!K$4&lt;&gt;"",IF(N16&lt;=Parametre_2018!K$4,"CL",""),"CL")),""),IF(Parametre_2018!J$4&lt;&gt;"",IF(M16&lt;=Parametre_2018!J$4,IF(Parametre_2018!K$4&lt;&gt;"",IF(N16&lt;=Parametre_2018!K$4,"CL",""),"CL"),""),IF(Parametre_2018!K$4&lt;&gt;"",IF(N16&lt;=Parametre_2018!K$4,"CL",""),"CL"))),""),"")),"")</f>
        <v>CL</v>
      </c>
      <c r="AA16" s="127" t="s">
        <v>69</v>
      </c>
      <c r="AB16" s="40"/>
      <c r="AC16" s="42"/>
    </row>
    <row r="17" spans="1:29" s="44" customFormat="1" ht="39.6" x14ac:dyDescent="0.25">
      <c r="A17" s="370">
        <v>127</v>
      </c>
      <c r="B17" s="352" t="s">
        <v>28</v>
      </c>
      <c r="C17" s="130" t="s">
        <v>309</v>
      </c>
      <c r="D17" s="294" t="s">
        <v>554</v>
      </c>
      <c r="E17" s="116">
        <v>43272</v>
      </c>
      <c r="F17" s="61" t="s">
        <v>44</v>
      </c>
      <c r="G17" s="46" t="s">
        <v>53</v>
      </c>
      <c r="H17" s="37" t="s">
        <v>295</v>
      </c>
      <c r="I17" s="119" t="s">
        <v>308</v>
      </c>
      <c r="J17" s="124" t="s">
        <v>304</v>
      </c>
      <c r="K17" s="239" t="s">
        <v>77</v>
      </c>
      <c r="L17" s="47" t="s">
        <v>28</v>
      </c>
      <c r="M17" s="55" t="s">
        <v>28</v>
      </c>
      <c r="N17" s="186" t="s">
        <v>28</v>
      </c>
      <c r="O17" s="189">
        <v>1.71</v>
      </c>
      <c r="P17" s="230">
        <v>1.59</v>
      </c>
      <c r="Q17" s="127"/>
      <c r="R17" s="128"/>
      <c r="S17" s="192" t="str">
        <f t="shared" si="0"/>
        <v>Navrh</v>
      </c>
      <c r="T17" s="321">
        <v>1</v>
      </c>
      <c r="U17" s="56"/>
      <c r="V17" s="40" t="s">
        <v>221</v>
      </c>
      <c r="W17" s="195" t="str">
        <f>IF(P17&lt;&gt;"",IF(P17&lt;=1.2,IF(N17="A","CR",IF(T17&lt;&gt;"",IF(Parametre_2018!N$4=1,IF(LEFT(T17,1)="1",IF(T17&lt;&gt;"",IF(Parametre_2018!O$4&lt;&gt;"",IF(L17&lt;=Parametre_2018!O$4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,"")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),""),""),IF(T17&lt;&gt;"",IF(Parametre_2018!O$4&lt;&gt;"",IF(L17&lt;=Parametre_2018!O$4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,"")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),"")),"")),IF(T17&lt;&gt;"",IF(Parametre_2018!N$4=1,IF(LEFT(T17,1)="1",IF(T17&lt;&gt;"",IF(Parametre_2018!O$4&lt;&gt;"",IF(L17&lt;=Parametre_2018!O$4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,"")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),""),""),IF(T17&lt;&gt;"",IF(Parametre_2018!O$4&lt;&gt;"",IF(L17&lt;=Parametre_2018!O$4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,""),IF(T17&lt;&gt;"",IF(Parametre_2018!P$4&lt;&gt;"",IF(M17&lt;=Parametre_2018!P$4,IF(T17&lt;&gt;"",IF(Parametre_2018!Q$4&lt;&gt;"",IF(N17&lt;=Parametre_2018!Q$4,"PLD",""),"PLD"),""),""),IF(T17&lt;&gt;"",IF(Parametre_2018!Q$4&lt;&gt;"",IF(N17&lt;=Parametre_2018!Q$4,"PLD",""),"PLD"),"")),"")),"")),"")),"")</f>
        <v>PLD</v>
      </c>
      <c r="X17" s="54" t="s">
        <v>68</v>
      </c>
      <c r="Y17" s="163"/>
      <c r="Z17" s="196" t="str">
        <f>IF(P17&lt;&gt;"",IF(P17&lt;=Parametre_2018!B$4,IF(Parametre_2018!C$4&lt;&gt;"",IF(L17&lt;=Parametre_2018!C$4,IF(Parametre_2018!D$4&lt;&gt;"",IF(M17&lt;=Parametre_2018!D$4,IF(Parametre_2018!E$4&lt;&gt;"",IF(N17&lt;=Parametre_2018!E$4,"MCL"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"MCL")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IF(Parametre_2018!E$4&lt;&gt;"",IF(N17&lt;=Parametre_2018!E$4,"MCL"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"MCL"))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IF(Parametre_2018!D$4&lt;&gt;"",IF(M17&lt;=Parametre_2018!D$4,IF(Parametre_2018!E$4&lt;&gt;"",IF(N17&lt;=Parametre_2018!E$4,"MCL"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"MCL")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IF(Parametre_2018!E$4&lt;&gt;"",IF(N17&lt;=Parametre_2018!E$4,"MCL"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),"MCL"))),IF(P17&lt;&gt;"",IF(AND(P17&gt;Parametre_2018!B$4,P17&lt;=Parametre_2018!H$4),IF(Parametre_2018!I$4&lt;&gt;"",IF(L17&lt;=Parametre_2018!I$4,IF(Parametre_2018!J$4&lt;&gt;"",IF(M17&lt;=Parametre_2018!J$4,IF(Parametre_2018!K$4&lt;&gt;"",IF(N17&lt;=Parametre_2018!K$4,"CL",""),"CL"),""),IF(Parametre_2018!K$4&lt;&gt;"",IF(N17&lt;=Parametre_2018!K$4,"CL",""),"CL")),""),IF(Parametre_2018!J$4&lt;&gt;"",IF(M17&lt;=Parametre_2018!J$4,IF(Parametre_2018!K$4&lt;&gt;"",IF(N17&lt;=Parametre_2018!K$4,"CL",""),"CL"),""),IF(Parametre_2018!K$4&lt;&gt;"",IF(N17&lt;=Parametre_2018!K$4,"CL",""),"CL"))),""),"")),"")</f>
        <v>CL</v>
      </c>
      <c r="AA17" s="127" t="s">
        <v>69</v>
      </c>
      <c r="AB17" s="128"/>
      <c r="AC17" s="136"/>
    </row>
    <row r="18" spans="1:29" s="44" customFormat="1" ht="26.4" x14ac:dyDescent="0.25">
      <c r="A18" s="370">
        <v>72</v>
      </c>
      <c r="B18" s="352" t="s">
        <v>28</v>
      </c>
      <c r="C18" s="130" t="s">
        <v>348</v>
      </c>
      <c r="D18" s="230" t="s">
        <v>554</v>
      </c>
      <c r="E18" s="116">
        <v>43270</v>
      </c>
      <c r="F18" s="61" t="s">
        <v>165</v>
      </c>
      <c r="G18" s="46" t="s">
        <v>349</v>
      </c>
      <c r="H18" s="37" t="s">
        <v>154</v>
      </c>
      <c r="I18" s="119" t="s">
        <v>350</v>
      </c>
      <c r="J18" s="124" t="s">
        <v>351</v>
      </c>
      <c r="K18" s="155" t="s">
        <v>352</v>
      </c>
      <c r="L18" s="54" t="s">
        <v>28</v>
      </c>
      <c r="M18" s="55" t="s">
        <v>28</v>
      </c>
      <c r="N18" s="186" t="s">
        <v>28</v>
      </c>
      <c r="O18" s="189">
        <v>1.64</v>
      </c>
      <c r="P18" s="230">
        <v>1.6</v>
      </c>
      <c r="Q18" s="127"/>
      <c r="R18" s="128"/>
      <c r="S18" s="192" t="str">
        <f t="shared" si="0"/>
        <v>Navrh</v>
      </c>
      <c r="T18" s="321">
        <v>1</v>
      </c>
      <c r="U18" s="56" t="s">
        <v>221</v>
      </c>
      <c r="V18" s="40"/>
      <c r="W18" s="195" t="str">
        <f>IF(P18&lt;&gt;"",IF(P18&lt;=1.2,IF(N18="A","CR",IF(T18&lt;&gt;"",IF(Parametre_2018!N$4=1,IF(LEFT(T18,1)="1",IF(T18&lt;&gt;"",IF(Parametre_2018!O$4&lt;&gt;"",IF(L18&lt;=Parametre_2018!O$4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,"")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),""),""),IF(T18&lt;&gt;"",IF(Parametre_2018!O$4&lt;&gt;"",IF(L18&lt;=Parametre_2018!O$4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,"")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),"")),"")),IF(T18&lt;&gt;"",IF(Parametre_2018!N$4=1,IF(LEFT(T18,1)="1",IF(T18&lt;&gt;"",IF(Parametre_2018!O$4&lt;&gt;"",IF(L18&lt;=Parametre_2018!O$4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,"")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),""),""),IF(T18&lt;&gt;"",IF(Parametre_2018!O$4&lt;&gt;"",IF(L18&lt;=Parametre_2018!O$4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,""),IF(T18&lt;&gt;"",IF(Parametre_2018!P$4&lt;&gt;"",IF(M18&lt;=Parametre_2018!P$4,IF(T18&lt;&gt;"",IF(Parametre_2018!Q$4&lt;&gt;"",IF(N18&lt;=Parametre_2018!Q$4,"PLD",""),"PLD"),""),""),IF(T18&lt;&gt;"",IF(Parametre_2018!Q$4&lt;&gt;"",IF(N18&lt;=Parametre_2018!Q$4,"PLD",""),"PLD"),"")),"")),"")),"")),"")</f>
        <v>PLD</v>
      </c>
      <c r="X18" s="54" t="s">
        <v>68</v>
      </c>
      <c r="Y18" s="163"/>
      <c r="Z18" s="196" t="str">
        <f>IF(P18&lt;&gt;"",IF(P18&lt;=Parametre_2018!B$4,IF(Parametre_2018!C$4&lt;&gt;"",IF(L18&lt;=Parametre_2018!C$4,IF(Parametre_2018!D$4&lt;&gt;"",IF(M18&lt;=Parametre_2018!D$4,IF(Parametre_2018!E$4&lt;&gt;"",IF(N18&lt;=Parametre_2018!E$4,"MCL"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"MCL")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IF(Parametre_2018!E$4&lt;&gt;"",IF(N18&lt;=Parametre_2018!E$4,"MCL"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"MCL"))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IF(Parametre_2018!D$4&lt;&gt;"",IF(M18&lt;=Parametre_2018!D$4,IF(Parametre_2018!E$4&lt;&gt;"",IF(N18&lt;=Parametre_2018!E$4,"MCL"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"MCL")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IF(Parametre_2018!E$4&lt;&gt;"",IF(N18&lt;=Parametre_2018!E$4,"MCL"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),"MCL"))),IF(P18&lt;&gt;"",IF(AND(P18&gt;Parametre_2018!B$4,P18&lt;=Parametre_2018!H$4),IF(Parametre_2018!I$4&lt;&gt;"",IF(L18&lt;=Parametre_2018!I$4,IF(Parametre_2018!J$4&lt;&gt;"",IF(M18&lt;=Parametre_2018!J$4,IF(Parametre_2018!K$4&lt;&gt;"",IF(N18&lt;=Parametre_2018!K$4,"CL",""),"CL"),""),IF(Parametre_2018!K$4&lt;&gt;"",IF(N18&lt;=Parametre_2018!K$4,"CL",""),"CL")),""),IF(Parametre_2018!J$4&lt;&gt;"",IF(M18&lt;=Parametre_2018!J$4,IF(Parametre_2018!K$4&lt;&gt;"",IF(N18&lt;=Parametre_2018!K$4,"CL",""),"CL"),""),IF(Parametre_2018!K$4&lt;&gt;"",IF(N18&lt;=Parametre_2018!K$4,"CL",""),"CL"))),""),"")),"")</f>
        <v>CL</v>
      </c>
      <c r="AA18" s="127" t="s">
        <v>69</v>
      </c>
      <c r="AB18" s="128"/>
      <c r="AC18" s="136"/>
    </row>
    <row r="19" spans="1:29" s="44" customFormat="1" x14ac:dyDescent="0.25">
      <c r="A19" s="370">
        <v>129</v>
      </c>
      <c r="B19" s="352" t="s">
        <v>28</v>
      </c>
      <c r="C19" s="130" t="s">
        <v>423</v>
      </c>
      <c r="D19" s="230" t="s">
        <v>554</v>
      </c>
      <c r="E19" s="116">
        <v>43271</v>
      </c>
      <c r="F19" s="61" t="s">
        <v>51</v>
      </c>
      <c r="G19" s="46" t="s">
        <v>169</v>
      </c>
      <c r="H19" s="37" t="s">
        <v>189</v>
      </c>
      <c r="I19" s="119" t="s">
        <v>196</v>
      </c>
      <c r="J19" s="124" t="s">
        <v>93</v>
      </c>
      <c r="K19" s="240" t="s">
        <v>102</v>
      </c>
      <c r="L19" s="54" t="s">
        <v>33</v>
      </c>
      <c r="M19" s="55" t="s">
        <v>33</v>
      </c>
      <c r="N19" s="186" t="s">
        <v>33</v>
      </c>
      <c r="O19" s="189">
        <v>1.59</v>
      </c>
      <c r="P19" s="230">
        <v>1.6</v>
      </c>
      <c r="Q19" s="127"/>
      <c r="R19" s="128"/>
      <c r="S19" s="192" t="str">
        <f t="shared" si="0"/>
        <v>Navrh</v>
      </c>
      <c r="T19" s="321"/>
      <c r="U19" s="56"/>
      <c r="V19" s="40"/>
      <c r="W19" s="195" t="str">
        <f>IF(P19&lt;&gt;"",IF(P19&lt;=1.2,IF(N19="A","CR",IF(T19&lt;&gt;"",IF(Parametre_2018!N$4=1,IF(LEFT(T19,1)="1",IF(T19&lt;&gt;"",IF(Parametre_2018!O$4&lt;&gt;"",IF(L19&lt;=Parametre_2018!O$4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,"")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),""),""),IF(T19&lt;&gt;"",IF(Parametre_2018!O$4&lt;&gt;"",IF(L19&lt;=Parametre_2018!O$4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,"")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),"")),"")),IF(T19&lt;&gt;"",IF(Parametre_2018!N$4=1,IF(LEFT(T19,1)="1",IF(T19&lt;&gt;"",IF(Parametre_2018!O$4&lt;&gt;"",IF(L19&lt;=Parametre_2018!O$4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,"")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),""),""),IF(T19&lt;&gt;"",IF(Parametre_2018!O$4&lt;&gt;"",IF(L19&lt;=Parametre_2018!O$4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,""),IF(T19&lt;&gt;"",IF(Parametre_2018!P$4&lt;&gt;"",IF(M19&lt;=Parametre_2018!P$4,IF(T19&lt;&gt;"",IF(Parametre_2018!Q$4&lt;&gt;"",IF(N19&lt;=Parametre_2018!Q$4,"PLD",""),"PLD"),""),""),IF(T19&lt;&gt;"",IF(Parametre_2018!Q$4&lt;&gt;"",IF(N19&lt;=Parametre_2018!Q$4,"PLD",""),"PLD"),"")),"")),"")),"")),"")</f>
        <v/>
      </c>
      <c r="X19" s="54"/>
      <c r="Y19" s="163"/>
      <c r="Z19" s="196" t="str">
        <f>IF(P19&lt;&gt;"",IF(P19&lt;=Parametre_2018!B$4,IF(Parametre_2018!C$4&lt;&gt;"",IF(L19&lt;=Parametre_2018!C$4,IF(Parametre_2018!D$4&lt;&gt;"",IF(M19&lt;=Parametre_2018!D$4,IF(Parametre_2018!E$4&lt;&gt;"",IF(N19&lt;=Parametre_2018!E$4,"MCL"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"MCL")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IF(Parametre_2018!E$4&lt;&gt;"",IF(N19&lt;=Parametre_2018!E$4,"MCL"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"MCL"))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IF(Parametre_2018!D$4&lt;&gt;"",IF(M19&lt;=Parametre_2018!D$4,IF(Parametre_2018!E$4&lt;&gt;"",IF(N19&lt;=Parametre_2018!E$4,"MCL"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"MCL")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IF(Parametre_2018!E$4&lt;&gt;"",IF(N19&lt;=Parametre_2018!E$4,"MCL"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),"MCL"))),IF(P19&lt;&gt;"",IF(AND(P19&gt;Parametre_2018!B$4,P19&lt;=Parametre_2018!H$4),IF(Parametre_2018!I$4&lt;&gt;"",IF(L19&lt;=Parametre_2018!I$4,IF(Parametre_2018!J$4&lt;&gt;"",IF(M19&lt;=Parametre_2018!J$4,IF(Parametre_2018!K$4&lt;&gt;"",IF(N19&lt;=Parametre_2018!K$4,"CL",""),"CL"),""),IF(Parametre_2018!K$4&lt;&gt;"",IF(N19&lt;=Parametre_2018!K$4,"CL",""),"CL")),""),IF(Parametre_2018!J$4&lt;&gt;"",IF(M19&lt;=Parametre_2018!J$4,IF(Parametre_2018!K$4&lt;&gt;"",IF(N19&lt;=Parametre_2018!K$4,"CL",""),"CL"),""),IF(Parametre_2018!K$4&lt;&gt;"",IF(N19&lt;=Parametre_2018!K$4,"CL",""),"CL"))),""),"")),"")</f>
        <v>CL</v>
      </c>
      <c r="AA19" s="127" t="s">
        <v>69</v>
      </c>
      <c r="AB19" s="128"/>
      <c r="AC19" s="136"/>
    </row>
    <row r="20" spans="1:29" s="44" customFormat="1" ht="26.4" x14ac:dyDescent="0.25">
      <c r="A20" s="370">
        <v>143</v>
      </c>
      <c r="B20" s="352" t="s">
        <v>28</v>
      </c>
      <c r="C20" s="130" t="s">
        <v>482</v>
      </c>
      <c r="D20" s="230" t="s">
        <v>554</v>
      </c>
      <c r="E20" s="116">
        <v>43272</v>
      </c>
      <c r="F20" s="61" t="s">
        <v>65</v>
      </c>
      <c r="G20" s="46" t="s">
        <v>182</v>
      </c>
      <c r="H20" s="37" t="s">
        <v>66</v>
      </c>
      <c r="I20" s="119" t="s">
        <v>483</v>
      </c>
      <c r="J20" s="124" t="s">
        <v>101</v>
      </c>
      <c r="K20" s="240" t="s">
        <v>93</v>
      </c>
      <c r="L20" s="54" t="s">
        <v>28</v>
      </c>
      <c r="M20" s="55" t="s">
        <v>28</v>
      </c>
      <c r="N20" s="186" t="s">
        <v>28</v>
      </c>
      <c r="O20" s="189">
        <v>1.69</v>
      </c>
      <c r="P20" s="230">
        <v>1.6</v>
      </c>
      <c r="Q20" s="127"/>
      <c r="R20" s="128"/>
      <c r="S20" s="192" t="str">
        <f t="shared" si="0"/>
        <v>Navrh</v>
      </c>
      <c r="T20" s="321">
        <v>1</v>
      </c>
      <c r="U20" s="56" t="s">
        <v>221</v>
      </c>
      <c r="V20" s="40"/>
      <c r="W20" s="195" t="str">
        <f>IF(P20&lt;&gt;"",IF(P20&lt;=1.2,IF(N20="A","CR",IF(T20&lt;&gt;"",IF(Parametre_2018!N$4=1,IF(LEFT(T20,1)="1",IF(T20&lt;&gt;"",IF(Parametre_2018!O$4&lt;&gt;"",IF(L20&lt;=Parametre_2018!O$4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,"")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),""),""),IF(T20&lt;&gt;"",IF(Parametre_2018!O$4&lt;&gt;"",IF(L20&lt;=Parametre_2018!O$4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,"")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),"")),"")),IF(T20&lt;&gt;"",IF(Parametre_2018!N$4=1,IF(LEFT(T20,1)="1",IF(T20&lt;&gt;"",IF(Parametre_2018!O$4&lt;&gt;"",IF(L20&lt;=Parametre_2018!O$4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,"")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),""),""),IF(T20&lt;&gt;"",IF(Parametre_2018!O$4&lt;&gt;"",IF(L20&lt;=Parametre_2018!O$4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,""),IF(T20&lt;&gt;"",IF(Parametre_2018!P$4&lt;&gt;"",IF(M20&lt;=Parametre_2018!P$4,IF(T20&lt;&gt;"",IF(Parametre_2018!Q$4&lt;&gt;"",IF(N20&lt;=Parametre_2018!Q$4,"PLD",""),"PLD"),""),""),IF(T20&lt;&gt;"",IF(Parametre_2018!Q$4&lt;&gt;"",IF(N20&lt;=Parametre_2018!Q$4,"PLD",""),"PLD"),"")),"")),"")),"")),"")</f>
        <v>PLD</v>
      </c>
      <c r="X20" s="54" t="s">
        <v>68</v>
      </c>
      <c r="Y20" s="163"/>
      <c r="Z20" s="196" t="str">
        <f>IF(P20&lt;&gt;"",IF(P20&lt;=Parametre_2018!B$4,IF(Parametre_2018!C$4&lt;&gt;"",IF(L20&lt;=Parametre_2018!C$4,IF(Parametre_2018!D$4&lt;&gt;"",IF(M20&lt;=Parametre_2018!D$4,IF(Parametre_2018!E$4&lt;&gt;"",IF(N20&lt;=Parametre_2018!E$4,"MCL"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"MCL")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IF(Parametre_2018!E$4&lt;&gt;"",IF(N20&lt;=Parametre_2018!E$4,"MCL"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"MCL"))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IF(Parametre_2018!D$4&lt;&gt;"",IF(M20&lt;=Parametre_2018!D$4,IF(Parametre_2018!E$4&lt;&gt;"",IF(N20&lt;=Parametre_2018!E$4,"MCL"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"MCL")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IF(Parametre_2018!E$4&lt;&gt;"",IF(N20&lt;=Parametre_2018!E$4,"MCL"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),"MCL"))),IF(P20&lt;&gt;"",IF(AND(P20&gt;Parametre_2018!B$4,P20&lt;=Parametre_2018!H$4),IF(Parametre_2018!I$4&lt;&gt;"",IF(L20&lt;=Parametre_2018!I$4,IF(Parametre_2018!J$4&lt;&gt;"",IF(M20&lt;=Parametre_2018!J$4,IF(Parametre_2018!K$4&lt;&gt;"",IF(N20&lt;=Parametre_2018!K$4,"CL",""),"CL"),""),IF(Parametre_2018!K$4&lt;&gt;"",IF(N20&lt;=Parametre_2018!K$4,"CL",""),"CL")),""),IF(Parametre_2018!J$4&lt;&gt;"",IF(M20&lt;=Parametre_2018!J$4,IF(Parametre_2018!K$4&lt;&gt;"",IF(N20&lt;=Parametre_2018!K$4,"CL",""),"CL"),""),IF(Parametre_2018!K$4&lt;&gt;"",IF(N20&lt;=Parametre_2018!K$4,"CL",""),"CL"))),""),"")),"")</f>
        <v>CL</v>
      </c>
      <c r="AA20" s="127" t="s">
        <v>69</v>
      </c>
      <c r="AB20" s="128"/>
      <c r="AC20" s="136"/>
    </row>
    <row r="21" spans="1:29" s="53" customFormat="1" ht="26.4" x14ac:dyDescent="0.25">
      <c r="A21" s="370">
        <v>167</v>
      </c>
      <c r="B21" s="352" t="s">
        <v>28</v>
      </c>
      <c r="C21" s="130" t="s">
        <v>361</v>
      </c>
      <c r="D21" s="230" t="s">
        <v>554</v>
      </c>
      <c r="E21" s="116">
        <v>43270</v>
      </c>
      <c r="F21" s="61" t="s">
        <v>165</v>
      </c>
      <c r="G21" s="46" t="s">
        <v>349</v>
      </c>
      <c r="H21" s="37" t="s">
        <v>154</v>
      </c>
      <c r="I21" s="119" t="s">
        <v>184</v>
      </c>
      <c r="J21" s="124" t="s">
        <v>352</v>
      </c>
      <c r="K21" s="154" t="s">
        <v>351</v>
      </c>
      <c r="L21" s="54" t="s">
        <v>33</v>
      </c>
      <c r="M21" s="55" t="s">
        <v>40</v>
      </c>
      <c r="N21" s="186" t="s">
        <v>34</v>
      </c>
      <c r="O21" s="189">
        <v>1.5</v>
      </c>
      <c r="P21" s="230">
        <v>1.6</v>
      </c>
      <c r="Q21" s="127"/>
      <c r="R21" s="128"/>
      <c r="S21" s="192" t="str">
        <f t="shared" si="0"/>
        <v/>
      </c>
      <c r="T21" s="321"/>
      <c r="U21" s="56"/>
      <c r="V21" s="40"/>
      <c r="W21" s="195" t="str">
        <f>IF(P21&lt;&gt;"",IF(P21&lt;=1.2,IF(N21="A","CR",IF(T21&lt;&gt;"",IF(Parametre_2018!N$4=1,IF(LEFT(T21,1)="1",IF(T21&lt;&gt;"",IF(Parametre_2018!O$4&lt;&gt;"",IF(L21&lt;=Parametre_2018!O$4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,"")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),""),""),IF(T21&lt;&gt;"",IF(Parametre_2018!O$4&lt;&gt;"",IF(L21&lt;=Parametre_2018!O$4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,"")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),"")),"")),IF(T21&lt;&gt;"",IF(Parametre_2018!N$4=1,IF(LEFT(T21,1)="1",IF(T21&lt;&gt;"",IF(Parametre_2018!O$4&lt;&gt;"",IF(L21&lt;=Parametre_2018!O$4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,"")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),""),""),IF(T21&lt;&gt;"",IF(Parametre_2018!O$4&lt;&gt;"",IF(L21&lt;=Parametre_2018!O$4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,""),IF(T21&lt;&gt;"",IF(Parametre_2018!P$4&lt;&gt;"",IF(M21&lt;=Parametre_2018!P$4,IF(T21&lt;&gt;"",IF(Parametre_2018!Q$4&lt;&gt;"",IF(N21&lt;=Parametre_2018!Q$4,"PLD",""),"PLD"),""),""),IF(T21&lt;&gt;"",IF(Parametre_2018!Q$4&lt;&gt;"",IF(N21&lt;=Parametre_2018!Q$4,"PLD",""),"PLD"),"")),"")),"")),"")),"")</f>
        <v/>
      </c>
      <c r="X21" s="54"/>
      <c r="Y21" s="163"/>
      <c r="Z21" s="196" t="str">
        <f>IF(P21&lt;&gt;"",IF(P21&lt;=Parametre_2018!B$4,IF(Parametre_2018!C$4&lt;&gt;"",IF(L21&lt;=Parametre_2018!C$4,IF(Parametre_2018!D$4&lt;&gt;"",IF(M21&lt;=Parametre_2018!D$4,IF(Parametre_2018!E$4&lt;&gt;"",IF(N21&lt;=Parametre_2018!E$4,"MCL"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"MCL")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IF(Parametre_2018!E$4&lt;&gt;"",IF(N21&lt;=Parametre_2018!E$4,"MCL"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"MCL"))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IF(Parametre_2018!D$4&lt;&gt;"",IF(M21&lt;=Parametre_2018!D$4,IF(Parametre_2018!E$4&lt;&gt;"",IF(N21&lt;=Parametre_2018!E$4,"MCL"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"MCL")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IF(Parametre_2018!E$4&lt;&gt;"",IF(N21&lt;=Parametre_2018!E$4,"MCL"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),"MCL"))),IF(P21&lt;&gt;"",IF(AND(P21&gt;Parametre_2018!B$4,P21&lt;=Parametre_2018!H$4),IF(Parametre_2018!I$4&lt;&gt;"",IF(L21&lt;=Parametre_2018!I$4,IF(Parametre_2018!J$4&lt;&gt;"",IF(M21&lt;=Parametre_2018!J$4,IF(Parametre_2018!K$4&lt;&gt;"",IF(N21&lt;=Parametre_2018!K$4,"CL",""),"CL"),""),IF(Parametre_2018!K$4&lt;&gt;"",IF(N21&lt;=Parametre_2018!K$4,"CL",""),"CL")),""),IF(Parametre_2018!J$4&lt;&gt;"",IF(M21&lt;=Parametre_2018!J$4,IF(Parametre_2018!K$4&lt;&gt;"",IF(N21&lt;=Parametre_2018!K$4,"CL",""),"CL"),""),IF(Parametre_2018!K$4&lt;&gt;"",IF(N21&lt;=Parametre_2018!K$4,"CL",""),"CL"))),""),"")),"")</f>
        <v/>
      </c>
      <c r="AA21" s="127"/>
      <c r="AB21" s="128"/>
      <c r="AC21" s="136"/>
    </row>
    <row r="22" spans="1:29" s="53" customFormat="1" ht="26.4" x14ac:dyDescent="0.25">
      <c r="A22" s="370">
        <v>7</v>
      </c>
      <c r="B22" s="375" t="s">
        <v>28</v>
      </c>
      <c r="C22" s="139" t="s">
        <v>241</v>
      </c>
      <c r="D22" s="230" t="s">
        <v>553</v>
      </c>
      <c r="E22" s="116">
        <v>43270</v>
      </c>
      <c r="F22" s="61" t="s">
        <v>80</v>
      </c>
      <c r="G22" s="45" t="s">
        <v>81</v>
      </c>
      <c r="H22" s="37" t="s">
        <v>224</v>
      </c>
      <c r="I22" s="149" t="s">
        <v>242</v>
      </c>
      <c r="J22" s="144" t="s">
        <v>243</v>
      </c>
      <c r="K22" s="148" t="s">
        <v>244</v>
      </c>
      <c r="L22" s="59" t="s">
        <v>28</v>
      </c>
      <c r="M22" s="48" t="s">
        <v>28</v>
      </c>
      <c r="N22" s="185" t="s">
        <v>28</v>
      </c>
      <c r="O22" s="184">
        <v>1.65</v>
      </c>
      <c r="P22" s="230">
        <v>1.61</v>
      </c>
      <c r="Q22" s="126"/>
      <c r="R22" s="40"/>
      <c r="S22" s="192" t="str">
        <f t="shared" si="0"/>
        <v>Navrh</v>
      </c>
      <c r="T22" s="132">
        <v>1</v>
      </c>
      <c r="U22" s="50"/>
      <c r="V22" s="51" t="s">
        <v>221</v>
      </c>
      <c r="W22" s="195" t="str">
        <f>IF(P22&lt;&gt;"",IF(P22&lt;=1.2,IF(N22="A","CR",IF(T22&lt;&gt;"",IF(Parametre_2018!N$4=1,IF(LEFT(T22,1)="1",IF(T22&lt;&gt;"",IF(Parametre_2018!O$4&lt;&gt;"",IF(L22&lt;=Parametre_2018!O$4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,"")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),""),""),IF(T22&lt;&gt;"",IF(Parametre_2018!O$4&lt;&gt;"",IF(L22&lt;=Parametre_2018!O$4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,"")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),"")),"")),IF(T22&lt;&gt;"",IF(Parametre_2018!N$4=1,IF(LEFT(T22,1)="1",IF(T22&lt;&gt;"",IF(Parametre_2018!O$4&lt;&gt;"",IF(L22&lt;=Parametre_2018!O$4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,"")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),""),""),IF(T22&lt;&gt;"",IF(Parametre_2018!O$4&lt;&gt;"",IF(L22&lt;=Parametre_2018!O$4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,""),IF(T22&lt;&gt;"",IF(Parametre_2018!P$4&lt;&gt;"",IF(M22&lt;=Parametre_2018!P$4,IF(T22&lt;&gt;"",IF(Parametre_2018!Q$4&lt;&gt;"",IF(N22&lt;=Parametre_2018!Q$4,"PLD",""),"PLD"),""),""),IF(T22&lt;&gt;"",IF(Parametre_2018!Q$4&lt;&gt;"",IF(N22&lt;=Parametre_2018!Q$4,"PLD",""),"PLD"),"")),"")),"")),"")),"")</f>
        <v>PLD</v>
      </c>
      <c r="X22" s="126" t="s">
        <v>68</v>
      </c>
      <c r="Y22" s="49"/>
      <c r="Z22" s="196" t="str">
        <f>IF(P22&lt;&gt;"",IF(P22&lt;=Parametre_2018!B$4,IF(Parametre_2018!C$4&lt;&gt;"",IF(L22&lt;=Parametre_2018!C$4,IF(Parametre_2018!D$4&lt;&gt;"",IF(M22&lt;=Parametre_2018!D$4,IF(Parametre_2018!E$4&lt;&gt;"",IF(N22&lt;=Parametre_2018!E$4,"MCL"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"MCL")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IF(Parametre_2018!E$4&lt;&gt;"",IF(N22&lt;=Parametre_2018!E$4,"MCL"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"MCL"))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IF(Parametre_2018!D$4&lt;&gt;"",IF(M22&lt;=Parametre_2018!D$4,IF(Parametre_2018!E$4&lt;&gt;"",IF(N22&lt;=Parametre_2018!E$4,"MCL"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"MCL")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IF(Parametre_2018!E$4&lt;&gt;"",IF(N22&lt;=Parametre_2018!E$4,"MCL"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),"MCL"))),IF(P22&lt;&gt;"",IF(AND(P22&gt;Parametre_2018!B$4,P22&lt;=Parametre_2018!H$4),IF(Parametre_2018!I$4&lt;&gt;"",IF(L22&lt;=Parametre_2018!I$4,IF(Parametre_2018!J$4&lt;&gt;"",IF(M22&lt;=Parametre_2018!J$4,IF(Parametre_2018!K$4&lt;&gt;"",IF(N22&lt;=Parametre_2018!K$4,"CL",""),"CL"),""),IF(Parametre_2018!K$4&lt;&gt;"",IF(N22&lt;=Parametre_2018!K$4,"CL",""),"CL")),""),IF(Parametre_2018!J$4&lt;&gt;"",IF(M22&lt;=Parametre_2018!J$4,IF(Parametre_2018!K$4&lt;&gt;"",IF(N22&lt;=Parametre_2018!K$4,"CL",""),"CL"),""),IF(Parametre_2018!K$4&lt;&gt;"",IF(N22&lt;=Parametre_2018!K$4,"CL",""),"CL"))),""),"")),"")</f>
        <v/>
      </c>
      <c r="AA22" s="126"/>
      <c r="AB22" s="40"/>
      <c r="AC22" s="60"/>
    </row>
    <row r="23" spans="1:29" s="53" customFormat="1" ht="26.4" x14ac:dyDescent="0.25">
      <c r="A23" s="370">
        <v>164</v>
      </c>
      <c r="B23" s="375" t="s">
        <v>28</v>
      </c>
      <c r="C23" s="130" t="s">
        <v>289</v>
      </c>
      <c r="D23" s="230" t="s">
        <v>554</v>
      </c>
      <c r="E23" s="116">
        <v>43271</v>
      </c>
      <c r="F23" s="61" t="s">
        <v>41</v>
      </c>
      <c r="G23" s="46" t="s">
        <v>45</v>
      </c>
      <c r="H23" s="37" t="s">
        <v>278</v>
      </c>
      <c r="I23" s="151" t="s">
        <v>290</v>
      </c>
      <c r="J23" s="124" t="s">
        <v>281</v>
      </c>
      <c r="K23" s="155" t="s">
        <v>151</v>
      </c>
      <c r="L23" s="179" t="s">
        <v>28</v>
      </c>
      <c r="M23" s="121" t="s">
        <v>28</v>
      </c>
      <c r="N23" s="186" t="s">
        <v>28</v>
      </c>
      <c r="O23" s="188">
        <v>1.65</v>
      </c>
      <c r="P23" s="230">
        <v>1.61</v>
      </c>
      <c r="Q23" s="54"/>
      <c r="R23" s="135"/>
      <c r="S23" s="192" t="str">
        <f t="shared" si="0"/>
        <v>Navrh</v>
      </c>
      <c r="T23" s="321">
        <v>1</v>
      </c>
      <c r="U23" s="56" t="s">
        <v>221</v>
      </c>
      <c r="V23" s="40"/>
      <c r="W23" s="195" t="str">
        <f>IF(P23&lt;&gt;"",IF(P23&lt;=1.2,IF(N23="A","CR",IF(T23&lt;&gt;"",IF(Parametre_2018!N$4=1,IF(LEFT(T23,1)="1",IF(T23&lt;&gt;"",IF(Parametre_2018!O$4&lt;&gt;"",IF(L23&lt;=Parametre_2018!O$4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,"")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),""),""),IF(T23&lt;&gt;"",IF(Parametre_2018!O$4&lt;&gt;"",IF(L23&lt;=Parametre_2018!O$4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,"")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),"")),"")),IF(T23&lt;&gt;"",IF(Parametre_2018!N$4=1,IF(LEFT(T23,1)="1",IF(T23&lt;&gt;"",IF(Parametre_2018!O$4&lt;&gt;"",IF(L23&lt;=Parametre_2018!O$4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,"")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),""),""),IF(T23&lt;&gt;"",IF(Parametre_2018!O$4&lt;&gt;"",IF(L23&lt;=Parametre_2018!O$4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,""),IF(T23&lt;&gt;"",IF(Parametre_2018!P$4&lt;&gt;"",IF(M23&lt;=Parametre_2018!P$4,IF(T23&lt;&gt;"",IF(Parametre_2018!Q$4&lt;&gt;"",IF(N23&lt;=Parametre_2018!Q$4,"PLD",""),"PLD"),""),""),IF(T23&lt;&gt;"",IF(Parametre_2018!Q$4&lt;&gt;"",IF(N23&lt;=Parametre_2018!Q$4,"PLD",""),"PLD"),"")),"")),"")),"")),"")</f>
        <v>PLD</v>
      </c>
      <c r="X23" s="54" t="s">
        <v>68</v>
      </c>
      <c r="Y23" s="163"/>
      <c r="Z23" s="196" t="str">
        <f>IF(P23&lt;&gt;"",IF(P23&lt;=Parametre_2018!B$4,IF(Parametre_2018!C$4&lt;&gt;"",IF(L23&lt;=Parametre_2018!C$4,IF(Parametre_2018!D$4&lt;&gt;"",IF(M23&lt;=Parametre_2018!D$4,IF(Parametre_2018!E$4&lt;&gt;"",IF(N23&lt;=Parametre_2018!E$4,"MCL"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"MCL")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IF(Parametre_2018!E$4&lt;&gt;"",IF(N23&lt;=Parametre_2018!E$4,"MCL"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"MCL"))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IF(Parametre_2018!D$4&lt;&gt;"",IF(M23&lt;=Parametre_2018!D$4,IF(Parametre_2018!E$4&lt;&gt;"",IF(N23&lt;=Parametre_2018!E$4,"MCL"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"MCL")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IF(Parametre_2018!E$4&lt;&gt;"",IF(N23&lt;=Parametre_2018!E$4,"MCL"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),"MCL"))),IF(P23&lt;&gt;"",IF(AND(P23&gt;Parametre_2018!B$4,P23&lt;=Parametre_2018!H$4),IF(Parametre_2018!I$4&lt;&gt;"",IF(L23&lt;=Parametre_2018!I$4,IF(Parametre_2018!J$4&lt;&gt;"",IF(M23&lt;=Parametre_2018!J$4,IF(Parametre_2018!K$4&lt;&gt;"",IF(N23&lt;=Parametre_2018!K$4,"CL",""),"CL"),""),IF(Parametre_2018!K$4&lt;&gt;"",IF(N23&lt;=Parametre_2018!K$4,"CL",""),"CL")),""),IF(Parametre_2018!J$4&lt;&gt;"",IF(M23&lt;=Parametre_2018!J$4,IF(Parametre_2018!K$4&lt;&gt;"",IF(N23&lt;=Parametre_2018!K$4,"CL",""),"CL"),""),IF(Parametre_2018!K$4&lt;&gt;"",IF(N23&lt;=Parametre_2018!K$4,"CL",""),"CL"))),""),"")),"")</f>
        <v/>
      </c>
      <c r="AA23" s="127"/>
      <c r="AB23" s="128"/>
      <c r="AC23" s="136"/>
    </row>
    <row r="24" spans="1:29" s="53" customFormat="1" ht="26.4" x14ac:dyDescent="0.25">
      <c r="A24" s="370">
        <v>66</v>
      </c>
      <c r="B24" s="352" t="s">
        <v>28</v>
      </c>
      <c r="C24" s="130" t="s">
        <v>446</v>
      </c>
      <c r="D24" s="294" t="s">
        <v>554</v>
      </c>
      <c r="E24" s="116">
        <v>43271</v>
      </c>
      <c r="F24" s="61" t="s">
        <v>71</v>
      </c>
      <c r="G24" s="46" t="s">
        <v>429</v>
      </c>
      <c r="H24" s="37" t="s">
        <v>430</v>
      </c>
      <c r="I24" s="119" t="s">
        <v>447</v>
      </c>
      <c r="J24" s="124" t="s">
        <v>432</v>
      </c>
      <c r="K24" s="155" t="s">
        <v>105</v>
      </c>
      <c r="L24" s="54" t="s">
        <v>33</v>
      </c>
      <c r="M24" s="55" t="s">
        <v>33</v>
      </c>
      <c r="N24" s="186" t="s">
        <v>33</v>
      </c>
      <c r="O24" s="189">
        <v>1.61</v>
      </c>
      <c r="P24" s="230">
        <v>1.62</v>
      </c>
      <c r="Q24" s="127"/>
      <c r="R24" s="128"/>
      <c r="S24" s="192" t="str">
        <f t="shared" si="0"/>
        <v/>
      </c>
      <c r="T24" s="133"/>
      <c r="U24" s="55"/>
      <c r="V24" s="135"/>
      <c r="W24" s="195" t="str">
        <f>IF(P24&lt;&gt;"",IF(P24&lt;=1.2,IF(N24="A","CR",IF(T24&lt;&gt;"",IF(Parametre_2018!N$4=1,IF(LEFT(T24,1)="1",IF(T24&lt;&gt;"",IF(Parametre_2018!O$4&lt;&gt;"",IF(L24&lt;=Parametre_2018!O$4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,"")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),""),""),IF(T24&lt;&gt;"",IF(Parametre_2018!O$4&lt;&gt;"",IF(L24&lt;=Parametre_2018!O$4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,"")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),"")),"")),IF(T24&lt;&gt;"",IF(Parametre_2018!N$4=1,IF(LEFT(T24,1)="1",IF(T24&lt;&gt;"",IF(Parametre_2018!O$4&lt;&gt;"",IF(L24&lt;=Parametre_2018!O$4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,"")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),""),""),IF(T24&lt;&gt;"",IF(Parametre_2018!O$4&lt;&gt;"",IF(L24&lt;=Parametre_2018!O$4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,""),IF(T24&lt;&gt;"",IF(Parametre_2018!P$4&lt;&gt;"",IF(M24&lt;=Parametre_2018!P$4,IF(T24&lt;&gt;"",IF(Parametre_2018!Q$4&lt;&gt;"",IF(N24&lt;=Parametre_2018!Q$4,"PLD",""),"PLD"),""),""),IF(T24&lt;&gt;"",IF(Parametre_2018!Q$4&lt;&gt;"",IF(N24&lt;=Parametre_2018!Q$4,"PLD",""),"PLD"),"")),"")),"")),"")),"")</f>
        <v/>
      </c>
      <c r="X24" s="54"/>
      <c r="Y24" s="163"/>
      <c r="Z24" s="196" t="str">
        <f>IF(P24&lt;&gt;"",IF(P24&lt;=Parametre_2018!B$4,IF(Parametre_2018!C$4&lt;&gt;"",IF(L24&lt;=Parametre_2018!C$4,IF(Parametre_2018!D$4&lt;&gt;"",IF(M24&lt;=Parametre_2018!D$4,IF(Parametre_2018!E$4&lt;&gt;"",IF(N24&lt;=Parametre_2018!E$4,"MCL"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"MCL")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IF(Parametre_2018!E$4&lt;&gt;"",IF(N24&lt;=Parametre_2018!E$4,"MCL"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"MCL"))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IF(Parametre_2018!D$4&lt;&gt;"",IF(M24&lt;=Parametre_2018!D$4,IF(Parametre_2018!E$4&lt;&gt;"",IF(N24&lt;=Parametre_2018!E$4,"MCL"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"MCL")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IF(Parametre_2018!E$4&lt;&gt;"",IF(N24&lt;=Parametre_2018!E$4,"MCL"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),"MCL"))),IF(P24&lt;&gt;"",IF(AND(P24&gt;Parametre_2018!B$4,P24&lt;=Parametre_2018!H$4),IF(Parametre_2018!I$4&lt;&gt;"",IF(L24&lt;=Parametre_2018!I$4,IF(Parametre_2018!J$4&lt;&gt;"",IF(M24&lt;=Parametre_2018!J$4,IF(Parametre_2018!K$4&lt;&gt;"",IF(N24&lt;=Parametre_2018!K$4,"CL",""),"CL"),""),IF(Parametre_2018!K$4&lt;&gt;"",IF(N24&lt;=Parametre_2018!K$4,"CL",""),"CL")),""),IF(Parametre_2018!J$4&lt;&gt;"",IF(M24&lt;=Parametre_2018!J$4,IF(Parametre_2018!K$4&lt;&gt;"",IF(N24&lt;=Parametre_2018!K$4,"CL",""),"CL"),""),IF(Parametre_2018!K$4&lt;&gt;"",IF(N24&lt;=Parametre_2018!K$4,"CL",""),"CL"))),""),"")),"")</f>
        <v/>
      </c>
      <c r="AA24" s="127"/>
      <c r="AB24" s="128"/>
      <c r="AC24" s="136"/>
    </row>
    <row r="25" spans="1:29" s="53" customFormat="1" ht="26.4" x14ac:dyDescent="0.25">
      <c r="A25" s="370">
        <v>134</v>
      </c>
      <c r="B25" s="375" t="s">
        <v>28</v>
      </c>
      <c r="C25" s="130" t="s">
        <v>277</v>
      </c>
      <c r="D25" s="230" t="s">
        <v>554</v>
      </c>
      <c r="E25" s="116">
        <v>43271</v>
      </c>
      <c r="F25" s="61" t="s">
        <v>41</v>
      </c>
      <c r="G25" s="46" t="s">
        <v>45</v>
      </c>
      <c r="H25" s="37" t="s">
        <v>278</v>
      </c>
      <c r="I25" s="152" t="s">
        <v>30</v>
      </c>
      <c r="J25" s="124" t="s">
        <v>31</v>
      </c>
      <c r="K25" s="240" t="s">
        <v>54</v>
      </c>
      <c r="L25" s="54" t="s">
        <v>34</v>
      </c>
      <c r="M25" s="55" t="s">
        <v>40</v>
      </c>
      <c r="N25" s="185" t="s">
        <v>40</v>
      </c>
      <c r="O25" s="189">
        <v>1.53</v>
      </c>
      <c r="P25" s="230">
        <v>1.62</v>
      </c>
      <c r="Q25" s="126"/>
      <c r="R25" s="40"/>
      <c r="S25" s="192" t="str">
        <f t="shared" si="0"/>
        <v/>
      </c>
      <c r="T25" s="132"/>
      <c r="U25" s="50"/>
      <c r="V25" s="51"/>
      <c r="W25" s="195" t="str">
        <f>IF(P25&lt;&gt;"",IF(P25&lt;=1.2,IF(N25="A","CR",IF(T25&lt;&gt;"",IF(Parametre_2018!N$4=1,IF(LEFT(T25,1)="1",IF(T25&lt;&gt;"",IF(Parametre_2018!O$4&lt;&gt;"",IF(L25&lt;=Parametre_2018!O$4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,"")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),""),""),IF(T25&lt;&gt;"",IF(Parametre_2018!O$4&lt;&gt;"",IF(L25&lt;=Parametre_2018!O$4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,"")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),"")),"")),IF(T25&lt;&gt;"",IF(Parametre_2018!N$4=1,IF(LEFT(T25,1)="1",IF(T25&lt;&gt;"",IF(Parametre_2018!O$4&lt;&gt;"",IF(L25&lt;=Parametre_2018!O$4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,"")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),""),""),IF(T25&lt;&gt;"",IF(Parametre_2018!O$4&lt;&gt;"",IF(L25&lt;=Parametre_2018!O$4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,""),IF(T25&lt;&gt;"",IF(Parametre_2018!P$4&lt;&gt;"",IF(M25&lt;=Parametre_2018!P$4,IF(T25&lt;&gt;"",IF(Parametre_2018!Q$4&lt;&gt;"",IF(N25&lt;=Parametre_2018!Q$4,"PLD",""),"PLD"),""),""),IF(T25&lt;&gt;"",IF(Parametre_2018!Q$4&lt;&gt;"",IF(N25&lt;=Parametre_2018!Q$4,"PLD",""),"PLD"),"")),"")),"")),"")),"")</f>
        <v/>
      </c>
      <c r="X25" s="126"/>
      <c r="Y25" s="49"/>
      <c r="Z25" s="196" t="str">
        <f>IF(P25&lt;&gt;"",IF(P25&lt;=Parametre_2018!B$4,IF(Parametre_2018!C$4&lt;&gt;"",IF(L25&lt;=Parametre_2018!C$4,IF(Parametre_2018!D$4&lt;&gt;"",IF(M25&lt;=Parametre_2018!D$4,IF(Parametre_2018!E$4&lt;&gt;"",IF(N25&lt;=Parametre_2018!E$4,"MCL"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"MCL")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IF(Parametre_2018!E$4&lt;&gt;"",IF(N25&lt;=Parametre_2018!E$4,"MCL"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"MCL"))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IF(Parametre_2018!D$4&lt;&gt;"",IF(M25&lt;=Parametre_2018!D$4,IF(Parametre_2018!E$4&lt;&gt;"",IF(N25&lt;=Parametre_2018!E$4,"MCL"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"MCL")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IF(Parametre_2018!E$4&lt;&gt;"",IF(N25&lt;=Parametre_2018!E$4,"MCL"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),"MCL"))),IF(P25&lt;&gt;"",IF(AND(P25&gt;Parametre_2018!B$4,P25&lt;=Parametre_2018!H$4),IF(Parametre_2018!I$4&lt;&gt;"",IF(L25&lt;=Parametre_2018!I$4,IF(Parametre_2018!J$4&lt;&gt;"",IF(M25&lt;=Parametre_2018!J$4,IF(Parametre_2018!K$4&lt;&gt;"",IF(N25&lt;=Parametre_2018!K$4,"CL",""),"CL"),""),IF(Parametre_2018!K$4&lt;&gt;"",IF(N25&lt;=Parametre_2018!K$4,"CL",""),"CL")),""),IF(Parametre_2018!J$4&lt;&gt;"",IF(M25&lt;=Parametre_2018!J$4,IF(Parametre_2018!K$4&lt;&gt;"",IF(N25&lt;=Parametre_2018!K$4,"CL",""),"CL"),""),IF(Parametre_2018!K$4&lt;&gt;"",IF(N25&lt;=Parametre_2018!K$4,"CL",""),"CL"))),""),"")),"")</f>
        <v/>
      </c>
      <c r="AA25" s="126"/>
      <c r="AB25" s="40"/>
      <c r="AC25" s="57"/>
    </row>
    <row r="26" spans="1:29" s="53" customFormat="1" ht="39.6" x14ac:dyDescent="0.25">
      <c r="A26" s="370">
        <v>151</v>
      </c>
      <c r="B26" s="352" t="s">
        <v>28</v>
      </c>
      <c r="C26" s="130" t="s">
        <v>486</v>
      </c>
      <c r="D26" s="230" t="s">
        <v>554</v>
      </c>
      <c r="E26" s="116">
        <v>43272</v>
      </c>
      <c r="F26" s="61" t="s">
        <v>65</v>
      </c>
      <c r="G26" s="46" t="s">
        <v>182</v>
      </c>
      <c r="H26" s="37" t="s">
        <v>66</v>
      </c>
      <c r="I26" s="153" t="s">
        <v>487</v>
      </c>
      <c r="J26" s="124" t="s">
        <v>193</v>
      </c>
      <c r="K26" s="155" t="s">
        <v>465</v>
      </c>
      <c r="L26" s="54" t="s">
        <v>28</v>
      </c>
      <c r="M26" s="55" t="s">
        <v>33</v>
      </c>
      <c r="N26" s="186" t="s">
        <v>28</v>
      </c>
      <c r="O26" s="189">
        <v>1.65</v>
      </c>
      <c r="P26" s="230">
        <v>1.63</v>
      </c>
      <c r="Q26" s="365" t="s">
        <v>221</v>
      </c>
      <c r="R26" s="128"/>
      <c r="S26" s="192" t="str">
        <f t="shared" si="0"/>
        <v/>
      </c>
      <c r="T26" s="133"/>
      <c r="U26" s="55"/>
      <c r="V26" s="135"/>
      <c r="W26" s="195" t="str">
        <f>IF(P26&lt;&gt;"",IF(P26&lt;=1.2,IF(N26="A","CR",IF(T26&lt;&gt;"",IF(Parametre_2018!N$4=1,IF(LEFT(T26,1)="1",IF(T26&lt;&gt;"",IF(Parametre_2018!O$4&lt;&gt;"",IF(L26&lt;=Parametre_2018!O$4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,"")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),""),""),IF(T26&lt;&gt;"",IF(Parametre_2018!O$4&lt;&gt;"",IF(L26&lt;=Parametre_2018!O$4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,"")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),"")),"")),IF(T26&lt;&gt;"",IF(Parametre_2018!N$4=1,IF(LEFT(T26,1)="1",IF(T26&lt;&gt;"",IF(Parametre_2018!O$4&lt;&gt;"",IF(L26&lt;=Parametre_2018!O$4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,"")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),""),""),IF(T26&lt;&gt;"",IF(Parametre_2018!O$4&lt;&gt;"",IF(L26&lt;=Parametre_2018!O$4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,""),IF(T26&lt;&gt;"",IF(Parametre_2018!P$4&lt;&gt;"",IF(M26&lt;=Parametre_2018!P$4,IF(T26&lt;&gt;"",IF(Parametre_2018!Q$4&lt;&gt;"",IF(N26&lt;=Parametre_2018!Q$4,"PLD",""),"PLD"),""),""),IF(T26&lt;&gt;"",IF(Parametre_2018!Q$4&lt;&gt;"",IF(N26&lt;=Parametre_2018!Q$4,"PLD",""),"PLD"),"")),"")),"")),"")),"")</f>
        <v/>
      </c>
      <c r="X26" s="54"/>
      <c r="Y26" s="163"/>
      <c r="Z26" s="196" t="str">
        <f>IF(P26&lt;&gt;"",IF(P26&lt;=Parametre_2018!B$4,IF(Parametre_2018!C$4&lt;&gt;"",IF(L26&lt;=Parametre_2018!C$4,IF(Parametre_2018!D$4&lt;&gt;"",IF(M26&lt;=Parametre_2018!D$4,IF(Parametre_2018!E$4&lt;&gt;"",IF(N26&lt;=Parametre_2018!E$4,"MCL"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"MCL")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IF(Parametre_2018!E$4&lt;&gt;"",IF(N26&lt;=Parametre_2018!E$4,"MCL"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"MCL"))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IF(Parametre_2018!D$4&lt;&gt;"",IF(M26&lt;=Parametre_2018!D$4,IF(Parametre_2018!E$4&lt;&gt;"",IF(N26&lt;=Parametre_2018!E$4,"MCL"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"MCL")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IF(Parametre_2018!E$4&lt;&gt;"",IF(N26&lt;=Parametre_2018!E$4,"MCL"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),"MCL"))),IF(P26&lt;&gt;"",IF(AND(P26&gt;Parametre_2018!B$4,P26&lt;=Parametre_2018!H$4),IF(Parametre_2018!I$4&lt;&gt;"",IF(L26&lt;=Parametre_2018!I$4,IF(Parametre_2018!J$4&lt;&gt;"",IF(M26&lt;=Parametre_2018!J$4,IF(Parametre_2018!K$4&lt;&gt;"",IF(N26&lt;=Parametre_2018!K$4,"CL",""),"CL"),""),IF(Parametre_2018!K$4&lt;&gt;"",IF(N26&lt;=Parametre_2018!K$4,"CL",""),"CL")),""),IF(Parametre_2018!J$4&lt;&gt;"",IF(M26&lt;=Parametre_2018!J$4,IF(Parametre_2018!K$4&lt;&gt;"",IF(N26&lt;=Parametre_2018!K$4,"CL",""),"CL"),""),IF(Parametre_2018!K$4&lt;&gt;"",IF(N26&lt;=Parametre_2018!K$4,"CL",""),"CL"))),""),"")),"")</f>
        <v/>
      </c>
      <c r="AA26" s="127"/>
      <c r="AB26" s="128"/>
      <c r="AC26" s="136"/>
    </row>
    <row r="27" spans="1:29" s="44" customFormat="1" ht="39.6" x14ac:dyDescent="0.25">
      <c r="A27" s="370">
        <v>158</v>
      </c>
      <c r="B27" s="352" t="s">
        <v>28</v>
      </c>
      <c r="C27" s="130" t="s">
        <v>315</v>
      </c>
      <c r="D27" s="230" t="s">
        <v>554</v>
      </c>
      <c r="E27" s="116">
        <v>43270</v>
      </c>
      <c r="F27" s="61" t="s">
        <v>52</v>
      </c>
      <c r="G27" s="46" t="s">
        <v>59</v>
      </c>
      <c r="H27" s="37" t="s">
        <v>166</v>
      </c>
      <c r="I27" s="119" t="s">
        <v>313</v>
      </c>
      <c r="J27" s="124" t="s">
        <v>314</v>
      </c>
      <c r="K27" s="155" t="s">
        <v>86</v>
      </c>
      <c r="L27" s="59" t="s">
        <v>28</v>
      </c>
      <c r="M27" s="48" t="s">
        <v>28</v>
      </c>
      <c r="N27" s="186" t="s">
        <v>28</v>
      </c>
      <c r="O27" s="189">
        <v>1.69</v>
      </c>
      <c r="P27" s="230">
        <v>1.64</v>
      </c>
      <c r="Q27" s="127"/>
      <c r="R27" s="128"/>
      <c r="S27" s="192" t="str">
        <f t="shared" si="0"/>
        <v/>
      </c>
      <c r="T27" s="133"/>
      <c r="U27" s="55"/>
      <c r="V27" s="135"/>
      <c r="W27" s="195" t="str">
        <f>IF(P27&lt;&gt;"",IF(P27&lt;=1.2,IF(N27="A","CR",IF(T27&lt;&gt;"",IF(Parametre_2018!N$4=1,IF(LEFT(T27,1)="1",IF(T27&lt;&gt;"",IF(Parametre_2018!O$4&lt;&gt;"",IF(L27&lt;=Parametre_2018!O$4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,"")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),""),""),IF(T27&lt;&gt;"",IF(Parametre_2018!O$4&lt;&gt;"",IF(L27&lt;=Parametre_2018!O$4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,"")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),"")),"")),IF(T27&lt;&gt;"",IF(Parametre_2018!N$4=1,IF(LEFT(T27,1)="1",IF(T27&lt;&gt;"",IF(Parametre_2018!O$4&lt;&gt;"",IF(L27&lt;=Parametre_2018!O$4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,"")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),""),""),IF(T27&lt;&gt;"",IF(Parametre_2018!O$4&lt;&gt;"",IF(L27&lt;=Parametre_2018!O$4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,""),IF(T27&lt;&gt;"",IF(Parametre_2018!P$4&lt;&gt;"",IF(M27&lt;=Parametre_2018!P$4,IF(T27&lt;&gt;"",IF(Parametre_2018!Q$4&lt;&gt;"",IF(N27&lt;=Parametre_2018!Q$4,"PLD",""),"PLD"),""),""),IF(T27&lt;&gt;"",IF(Parametre_2018!Q$4&lt;&gt;"",IF(N27&lt;=Parametre_2018!Q$4,"PLD",""),"PLD"),"")),"")),"")),"")),"")</f>
        <v/>
      </c>
      <c r="X27" s="54"/>
      <c r="Y27" s="163"/>
      <c r="Z27" s="196" t="str">
        <f>IF(P27&lt;&gt;"",IF(P27&lt;=Parametre_2018!B$4,IF(Parametre_2018!C$4&lt;&gt;"",IF(L27&lt;=Parametre_2018!C$4,IF(Parametre_2018!D$4&lt;&gt;"",IF(M27&lt;=Parametre_2018!D$4,IF(Parametre_2018!E$4&lt;&gt;"",IF(N27&lt;=Parametre_2018!E$4,"MCL"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"MCL")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IF(Parametre_2018!E$4&lt;&gt;"",IF(N27&lt;=Parametre_2018!E$4,"MCL"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"MCL"))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IF(Parametre_2018!D$4&lt;&gt;"",IF(M27&lt;=Parametre_2018!D$4,IF(Parametre_2018!E$4&lt;&gt;"",IF(N27&lt;=Parametre_2018!E$4,"MCL"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"MCL")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IF(Parametre_2018!E$4&lt;&gt;"",IF(N27&lt;=Parametre_2018!E$4,"MCL"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),"MCL"))),IF(P27&lt;&gt;"",IF(AND(P27&gt;Parametre_2018!B$4,P27&lt;=Parametre_2018!H$4),IF(Parametre_2018!I$4&lt;&gt;"",IF(L27&lt;=Parametre_2018!I$4,IF(Parametre_2018!J$4&lt;&gt;"",IF(M27&lt;=Parametre_2018!J$4,IF(Parametre_2018!K$4&lt;&gt;"",IF(N27&lt;=Parametre_2018!K$4,"CL",""),"CL"),""),IF(Parametre_2018!K$4&lt;&gt;"",IF(N27&lt;=Parametre_2018!K$4,"CL",""),"CL")),""),IF(Parametre_2018!J$4&lt;&gt;"",IF(M27&lt;=Parametre_2018!J$4,IF(Parametre_2018!K$4&lt;&gt;"",IF(N27&lt;=Parametre_2018!K$4,"CL",""),"CL"),""),IF(Parametre_2018!K$4&lt;&gt;"",IF(N27&lt;=Parametre_2018!K$4,"CL",""),"CL"))),""),"")),"")</f>
        <v/>
      </c>
      <c r="AA27" s="127"/>
      <c r="AB27" s="128"/>
      <c r="AC27" s="136"/>
    </row>
    <row r="28" spans="1:29" s="62" customFormat="1" ht="39.6" x14ac:dyDescent="0.25">
      <c r="A28" s="370">
        <v>26</v>
      </c>
      <c r="B28" s="352" t="s">
        <v>28</v>
      </c>
      <c r="C28" s="130" t="s">
        <v>316</v>
      </c>
      <c r="D28" s="230" t="s">
        <v>554</v>
      </c>
      <c r="E28" s="116">
        <v>43270</v>
      </c>
      <c r="F28" s="61" t="s">
        <v>52</v>
      </c>
      <c r="G28" s="46" t="s">
        <v>59</v>
      </c>
      <c r="H28" s="37" t="s">
        <v>166</v>
      </c>
      <c r="I28" s="119" t="s">
        <v>317</v>
      </c>
      <c r="J28" s="124" t="s">
        <v>86</v>
      </c>
      <c r="K28" s="155" t="s">
        <v>92</v>
      </c>
      <c r="L28" s="59" t="s">
        <v>28</v>
      </c>
      <c r="M28" s="48" t="s">
        <v>28</v>
      </c>
      <c r="N28" s="186" t="s">
        <v>28</v>
      </c>
      <c r="O28" s="189">
        <v>1.75</v>
      </c>
      <c r="P28" s="230">
        <v>1.66</v>
      </c>
      <c r="Q28" s="127"/>
      <c r="R28" s="128"/>
      <c r="S28" s="192" t="str">
        <f t="shared" si="0"/>
        <v>Navrh</v>
      </c>
      <c r="T28" s="321">
        <v>1</v>
      </c>
      <c r="U28" s="56"/>
      <c r="V28" s="40" t="s">
        <v>221</v>
      </c>
      <c r="W28" s="195" t="str">
        <f>IF(P28&lt;&gt;"",IF(P28&lt;=1.2,IF(N28="A","CR",IF(T28&lt;&gt;"",IF(Parametre_2018!N$4=1,IF(LEFT(T28,1)="1",IF(T28&lt;&gt;"",IF(Parametre_2018!O$4&lt;&gt;"",IF(L28&lt;=Parametre_2018!O$4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,"")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),""),""),IF(T28&lt;&gt;"",IF(Parametre_2018!O$4&lt;&gt;"",IF(L28&lt;=Parametre_2018!O$4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,"")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),"")),"")),IF(T28&lt;&gt;"",IF(Parametre_2018!N$4=1,IF(LEFT(T28,1)="1",IF(T28&lt;&gt;"",IF(Parametre_2018!O$4&lt;&gt;"",IF(L28&lt;=Parametre_2018!O$4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,"")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),""),""),IF(T28&lt;&gt;"",IF(Parametre_2018!O$4&lt;&gt;"",IF(L28&lt;=Parametre_2018!O$4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,""),IF(T28&lt;&gt;"",IF(Parametre_2018!P$4&lt;&gt;"",IF(M28&lt;=Parametre_2018!P$4,IF(T28&lt;&gt;"",IF(Parametre_2018!Q$4&lt;&gt;"",IF(N28&lt;=Parametre_2018!Q$4,"PLD",""),"PLD"),""),""),IF(T28&lt;&gt;"",IF(Parametre_2018!Q$4&lt;&gt;"",IF(N28&lt;=Parametre_2018!Q$4,"PLD",""),"PLD"),"")),"")),"")),"")),"")</f>
        <v>PLD</v>
      </c>
      <c r="X28" s="54" t="s">
        <v>68</v>
      </c>
      <c r="Y28" s="163"/>
      <c r="Z28" s="196" t="str">
        <f>IF(P28&lt;&gt;"",IF(P28&lt;=Parametre_2018!B$4,IF(Parametre_2018!C$4&lt;&gt;"",IF(L28&lt;=Parametre_2018!C$4,IF(Parametre_2018!D$4&lt;&gt;"",IF(M28&lt;=Parametre_2018!D$4,IF(Parametre_2018!E$4&lt;&gt;"",IF(N28&lt;=Parametre_2018!E$4,"MCL"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"MCL")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IF(Parametre_2018!E$4&lt;&gt;"",IF(N28&lt;=Parametre_2018!E$4,"MCL"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"MCL"))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IF(Parametre_2018!D$4&lt;&gt;"",IF(M28&lt;=Parametre_2018!D$4,IF(Parametre_2018!E$4&lt;&gt;"",IF(N28&lt;=Parametre_2018!E$4,"MCL"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"MCL")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IF(Parametre_2018!E$4&lt;&gt;"",IF(N28&lt;=Parametre_2018!E$4,"MCL"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),"MCL"))),IF(P28&lt;&gt;"",IF(AND(P28&gt;Parametre_2018!B$4,P28&lt;=Parametre_2018!H$4),IF(Parametre_2018!I$4&lt;&gt;"",IF(L28&lt;=Parametre_2018!I$4,IF(Parametre_2018!J$4&lt;&gt;"",IF(M28&lt;=Parametre_2018!J$4,IF(Parametre_2018!K$4&lt;&gt;"",IF(N28&lt;=Parametre_2018!K$4,"CL",""),"CL"),""),IF(Parametre_2018!K$4&lt;&gt;"",IF(N28&lt;=Parametre_2018!K$4,"CL",""),"CL")),""),IF(Parametre_2018!J$4&lt;&gt;"",IF(M28&lt;=Parametre_2018!J$4,IF(Parametre_2018!K$4&lt;&gt;"",IF(N28&lt;=Parametre_2018!K$4,"CL",""),"CL"),""),IF(Parametre_2018!K$4&lt;&gt;"",IF(N28&lt;=Parametre_2018!K$4,"CL",""),"CL"))),""),"")),"")</f>
        <v/>
      </c>
      <c r="AA28" s="127"/>
      <c r="AB28" s="128"/>
      <c r="AC28" s="136"/>
    </row>
    <row r="29" spans="1:29" s="53" customFormat="1" x14ac:dyDescent="0.25">
      <c r="A29" s="370">
        <v>41</v>
      </c>
      <c r="B29" s="352" t="s">
        <v>28</v>
      </c>
      <c r="C29" s="130" t="s">
        <v>340</v>
      </c>
      <c r="D29" s="230" t="s">
        <v>555</v>
      </c>
      <c r="E29" s="116">
        <v>43270</v>
      </c>
      <c r="F29" s="61" t="s">
        <v>62</v>
      </c>
      <c r="G29" s="46" t="s">
        <v>32</v>
      </c>
      <c r="H29" s="37" t="s">
        <v>331</v>
      </c>
      <c r="I29" s="119" t="s">
        <v>341</v>
      </c>
      <c r="J29" s="124" t="s">
        <v>173</v>
      </c>
      <c r="K29" s="155" t="s">
        <v>168</v>
      </c>
      <c r="L29" s="54" t="s">
        <v>28</v>
      </c>
      <c r="M29" s="55" t="s">
        <v>28</v>
      </c>
      <c r="N29" s="186" t="s">
        <v>28</v>
      </c>
      <c r="O29" s="190">
        <v>1.69</v>
      </c>
      <c r="P29" s="230">
        <v>1.66</v>
      </c>
      <c r="Q29" s="127"/>
      <c r="R29" s="128"/>
      <c r="S29" s="192" t="str">
        <f t="shared" si="0"/>
        <v/>
      </c>
      <c r="T29" s="321"/>
      <c r="U29" s="56"/>
      <c r="V29" s="40"/>
      <c r="W29" s="195" t="str">
        <f>IF(P29&lt;&gt;"",IF(P29&lt;=1.2,IF(N29="A","CR",IF(T29&lt;&gt;"",IF(Parametre_2018!N$4=1,IF(LEFT(T29,1)="1",IF(T29&lt;&gt;"",IF(Parametre_2018!O$4&lt;&gt;"",IF(L29&lt;=Parametre_2018!O$4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,"")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),""),""),IF(T29&lt;&gt;"",IF(Parametre_2018!O$4&lt;&gt;"",IF(L29&lt;=Parametre_2018!O$4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,"")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),"")),"")),IF(T29&lt;&gt;"",IF(Parametre_2018!N$4=1,IF(LEFT(T29,1)="1",IF(T29&lt;&gt;"",IF(Parametre_2018!O$4&lt;&gt;"",IF(L29&lt;=Parametre_2018!O$4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,"")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),""),""),IF(T29&lt;&gt;"",IF(Parametre_2018!O$4&lt;&gt;"",IF(L29&lt;=Parametre_2018!O$4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,""),IF(T29&lt;&gt;"",IF(Parametre_2018!P$4&lt;&gt;"",IF(M29&lt;=Parametre_2018!P$4,IF(T29&lt;&gt;"",IF(Parametre_2018!Q$4&lt;&gt;"",IF(N29&lt;=Parametre_2018!Q$4,"PLD",""),"PLD"),""),""),IF(T29&lt;&gt;"",IF(Parametre_2018!Q$4&lt;&gt;"",IF(N29&lt;=Parametre_2018!Q$4,"PLD",""),"PLD"),"")),"")),"")),"")),"")</f>
        <v/>
      </c>
      <c r="X29" s="54"/>
      <c r="Y29" s="163"/>
      <c r="Z29" s="196" t="str">
        <f>IF(P29&lt;&gt;"",IF(P29&lt;=Parametre_2018!B$4,IF(Parametre_2018!C$4&lt;&gt;"",IF(L29&lt;=Parametre_2018!C$4,IF(Parametre_2018!D$4&lt;&gt;"",IF(M29&lt;=Parametre_2018!D$4,IF(Parametre_2018!E$4&lt;&gt;"",IF(N29&lt;=Parametre_2018!E$4,"MCL"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"MCL")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IF(Parametre_2018!E$4&lt;&gt;"",IF(N29&lt;=Parametre_2018!E$4,"MCL"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"MCL"))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IF(Parametre_2018!D$4&lt;&gt;"",IF(M29&lt;=Parametre_2018!D$4,IF(Parametre_2018!E$4&lt;&gt;"",IF(N29&lt;=Parametre_2018!E$4,"MCL"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"MCL")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IF(Parametre_2018!E$4&lt;&gt;"",IF(N29&lt;=Parametre_2018!E$4,"MCL"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),"MCL"))),IF(P29&lt;&gt;"",IF(AND(P29&gt;Parametre_2018!B$4,P29&lt;=Parametre_2018!H$4),IF(Parametre_2018!I$4&lt;&gt;"",IF(L29&lt;=Parametre_2018!I$4,IF(Parametre_2018!J$4&lt;&gt;"",IF(M29&lt;=Parametre_2018!J$4,IF(Parametre_2018!K$4&lt;&gt;"",IF(N29&lt;=Parametre_2018!K$4,"CL",""),"CL"),""),IF(Parametre_2018!K$4&lt;&gt;"",IF(N29&lt;=Parametre_2018!K$4,"CL",""),"CL")),""),IF(Parametre_2018!J$4&lt;&gt;"",IF(M29&lt;=Parametre_2018!J$4,IF(Parametre_2018!K$4&lt;&gt;"",IF(N29&lt;=Parametre_2018!K$4,"CL",""),"CL"),""),IF(Parametre_2018!K$4&lt;&gt;"",IF(N29&lt;=Parametre_2018!K$4,"CL",""),"CL"))),""),"")),"")</f>
        <v/>
      </c>
      <c r="AA29" s="127"/>
      <c r="AB29" s="128"/>
      <c r="AC29" s="136"/>
    </row>
    <row r="30" spans="1:29" s="53" customFormat="1" ht="39.6" x14ac:dyDescent="0.25">
      <c r="A30" s="370">
        <v>124</v>
      </c>
      <c r="B30" s="352" t="s">
        <v>28</v>
      </c>
      <c r="C30" s="130" t="s">
        <v>373</v>
      </c>
      <c r="D30" s="230" t="s">
        <v>554</v>
      </c>
      <c r="E30" s="116">
        <v>43271</v>
      </c>
      <c r="F30" s="61" t="s">
        <v>60</v>
      </c>
      <c r="G30" s="46" t="s">
        <v>63</v>
      </c>
      <c r="H30" s="37" t="s">
        <v>162</v>
      </c>
      <c r="I30" s="119" t="s">
        <v>371</v>
      </c>
      <c r="J30" s="124" t="s">
        <v>85</v>
      </c>
      <c r="K30" s="155" t="s">
        <v>372</v>
      </c>
      <c r="L30" s="54" t="s">
        <v>28</v>
      </c>
      <c r="M30" s="55" t="s">
        <v>28</v>
      </c>
      <c r="N30" s="186" t="s">
        <v>28</v>
      </c>
      <c r="O30" s="189">
        <v>1.67</v>
      </c>
      <c r="P30" s="230">
        <v>1.66</v>
      </c>
      <c r="Q30" s="365" t="s">
        <v>221</v>
      </c>
      <c r="R30" s="128"/>
      <c r="S30" s="192" t="str">
        <f t="shared" si="0"/>
        <v>Navrh</v>
      </c>
      <c r="T30" s="321">
        <v>1</v>
      </c>
      <c r="U30" s="56"/>
      <c r="V30" s="40" t="s">
        <v>221</v>
      </c>
      <c r="W30" s="195" t="str">
        <f>IF(P30&lt;&gt;"",IF(P30&lt;=1.2,IF(N30="A","CR",IF(T30&lt;&gt;"",IF(Parametre_2018!N$4=1,IF(LEFT(T30,1)="1",IF(T30&lt;&gt;"",IF(Parametre_2018!O$4&lt;&gt;"",IF(L30&lt;=Parametre_2018!O$4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,"")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),""),""),IF(T30&lt;&gt;"",IF(Parametre_2018!O$4&lt;&gt;"",IF(L30&lt;=Parametre_2018!O$4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,"")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),"")),"")),IF(T30&lt;&gt;"",IF(Parametre_2018!N$4=1,IF(LEFT(T30,1)="1",IF(T30&lt;&gt;"",IF(Parametre_2018!O$4&lt;&gt;"",IF(L30&lt;=Parametre_2018!O$4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,"")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),""),""),IF(T30&lt;&gt;"",IF(Parametre_2018!O$4&lt;&gt;"",IF(L30&lt;=Parametre_2018!O$4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,""),IF(T30&lt;&gt;"",IF(Parametre_2018!P$4&lt;&gt;"",IF(M30&lt;=Parametre_2018!P$4,IF(T30&lt;&gt;"",IF(Parametre_2018!Q$4&lt;&gt;"",IF(N30&lt;=Parametre_2018!Q$4,"PLD",""),"PLD"),""),""),IF(T30&lt;&gt;"",IF(Parametre_2018!Q$4&lt;&gt;"",IF(N30&lt;=Parametre_2018!Q$4,"PLD",""),"PLD"),"")),"")),"")),"")),"")</f>
        <v>PLD</v>
      </c>
      <c r="X30" s="54" t="s">
        <v>68</v>
      </c>
      <c r="Y30" s="163"/>
      <c r="Z30" s="196" t="str">
        <f>IF(P30&lt;&gt;"",IF(P30&lt;=Parametre_2018!B$4,IF(Parametre_2018!C$4&lt;&gt;"",IF(L30&lt;=Parametre_2018!C$4,IF(Parametre_2018!D$4&lt;&gt;"",IF(M30&lt;=Parametre_2018!D$4,IF(Parametre_2018!E$4&lt;&gt;"",IF(N30&lt;=Parametre_2018!E$4,"MCL"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"MCL")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IF(Parametre_2018!E$4&lt;&gt;"",IF(N30&lt;=Parametre_2018!E$4,"MCL"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"MCL"))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IF(Parametre_2018!D$4&lt;&gt;"",IF(M30&lt;=Parametre_2018!D$4,IF(Parametre_2018!E$4&lt;&gt;"",IF(N30&lt;=Parametre_2018!E$4,"MCL"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"MCL")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IF(Parametre_2018!E$4&lt;&gt;"",IF(N30&lt;=Parametre_2018!E$4,"MCL"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),"MCL"))),IF(P30&lt;&gt;"",IF(AND(P30&gt;Parametre_2018!B$4,P30&lt;=Parametre_2018!H$4),IF(Parametre_2018!I$4&lt;&gt;"",IF(L30&lt;=Parametre_2018!I$4,IF(Parametre_2018!J$4&lt;&gt;"",IF(M30&lt;=Parametre_2018!J$4,IF(Parametre_2018!K$4&lt;&gt;"",IF(N30&lt;=Parametre_2018!K$4,"CL",""),"CL"),""),IF(Parametre_2018!K$4&lt;&gt;"",IF(N30&lt;=Parametre_2018!K$4,"CL",""),"CL")),""),IF(Parametre_2018!J$4&lt;&gt;"",IF(M30&lt;=Parametre_2018!J$4,IF(Parametre_2018!K$4&lt;&gt;"",IF(N30&lt;=Parametre_2018!K$4,"CL",""),"CL"),""),IF(Parametre_2018!K$4&lt;&gt;"",IF(N30&lt;=Parametre_2018!K$4,"CL",""),"CL"))),""),"")),"")</f>
        <v/>
      </c>
      <c r="AA30" s="127"/>
      <c r="AB30" s="128"/>
      <c r="AC30" s="136"/>
    </row>
    <row r="31" spans="1:29" ht="26.4" x14ac:dyDescent="0.25">
      <c r="A31" s="370">
        <v>140</v>
      </c>
      <c r="B31" s="352" t="s">
        <v>28</v>
      </c>
      <c r="C31" s="130" t="s">
        <v>474</v>
      </c>
      <c r="D31" s="294" t="s">
        <v>554</v>
      </c>
      <c r="E31" s="116">
        <v>43272</v>
      </c>
      <c r="F31" s="61" t="s">
        <v>65</v>
      </c>
      <c r="G31" s="46" t="s">
        <v>182</v>
      </c>
      <c r="H31" s="37" t="s">
        <v>66</v>
      </c>
      <c r="I31" s="119" t="s">
        <v>475</v>
      </c>
      <c r="J31" s="124" t="s">
        <v>193</v>
      </c>
      <c r="K31" s="240" t="s">
        <v>67</v>
      </c>
      <c r="L31" s="54" t="s">
        <v>28</v>
      </c>
      <c r="M31" s="55" t="s">
        <v>28</v>
      </c>
      <c r="N31" s="186" t="s">
        <v>28</v>
      </c>
      <c r="O31" s="189">
        <v>1.74</v>
      </c>
      <c r="P31" s="230">
        <v>1.66</v>
      </c>
      <c r="Q31" s="127"/>
      <c r="R31" s="128"/>
      <c r="S31" s="192" t="str">
        <f t="shared" si="0"/>
        <v>Navrh</v>
      </c>
      <c r="T31" s="321">
        <v>2</v>
      </c>
      <c r="U31" s="56" t="s">
        <v>221</v>
      </c>
      <c r="V31" s="40"/>
      <c r="W31" s="195" t="str">
        <f>IF(P31&lt;&gt;"",IF(P31&lt;=1.2,IF(N31="A","CR",IF(T31&lt;&gt;"",IF(Parametre_2018!N$4=1,IF(LEFT(T31,1)="1",IF(T31&lt;&gt;"",IF(Parametre_2018!O$4&lt;&gt;"",IF(L31&lt;=Parametre_2018!O$4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,"")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),""),""),IF(T31&lt;&gt;"",IF(Parametre_2018!O$4&lt;&gt;"",IF(L31&lt;=Parametre_2018!O$4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,"")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),"")),"")),IF(T31&lt;&gt;"",IF(Parametre_2018!N$4=1,IF(LEFT(T31,1)="1",IF(T31&lt;&gt;"",IF(Parametre_2018!O$4&lt;&gt;"",IF(L31&lt;=Parametre_2018!O$4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,"")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),""),""),IF(T31&lt;&gt;"",IF(Parametre_2018!O$4&lt;&gt;"",IF(L31&lt;=Parametre_2018!O$4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,""),IF(T31&lt;&gt;"",IF(Parametre_2018!P$4&lt;&gt;"",IF(M31&lt;=Parametre_2018!P$4,IF(T31&lt;&gt;"",IF(Parametre_2018!Q$4&lt;&gt;"",IF(N31&lt;=Parametre_2018!Q$4,"PLD",""),"PLD"),""),""),IF(T31&lt;&gt;"",IF(Parametre_2018!Q$4&lt;&gt;"",IF(N31&lt;=Parametre_2018!Q$4,"PLD",""),"PLD"),"")),"")),"")),"")),"")</f>
        <v>PLD</v>
      </c>
      <c r="X31" s="54" t="s">
        <v>68</v>
      </c>
      <c r="Y31" s="163"/>
      <c r="Z31" s="196" t="str">
        <f>IF(P31&lt;&gt;"",IF(P31&lt;=Parametre_2018!B$4,IF(Parametre_2018!C$4&lt;&gt;"",IF(L31&lt;=Parametre_2018!C$4,IF(Parametre_2018!D$4&lt;&gt;"",IF(M31&lt;=Parametre_2018!D$4,IF(Parametre_2018!E$4&lt;&gt;"",IF(N31&lt;=Parametre_2018!E$4,"MCL"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"MCL")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IF(Parametre_2018!E$4&lt;&gt;"",IF(N31&lt;=Parametre_2018!E$4,"MCL"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"MCL"))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IF(Parametre_2018!D$4&lt;&gt;"",IF(M31&lt;=Parametre_2018!D$4,IF(Parametre_2018!E$4&lt;&gt;"",IF(N31&lt;=Parametre_2018!E$4,"MCL"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"MCL")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IF(Parametre_2018!E$4&lt;&gt;"",IF(N31&lt;=Parametre_2018!E$4,"MCL"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),"MCL"))),IF(P31&lt;&gt;"",IF(AND(P31&gt;Parametre_2018!B$4,P31&lt;=Parametre_2018!H$4),IF(Parametre_2018!I$4&lt;&gt;"",IF(L31&lt;=Parametre_2018!I$4,IF(Parametre_2018!J$4&lt;&gt;"",IF(M31&lt;=Parametre_2018!J$4,IF(Parametre_2018!K$4&lt;&gt;"",IF(N31&lt;=Parametre_2018!K$4,"CL",""),"CL"),""),IF(Parametre_2018!K$4&lt;&gt;"",IF(N31&lt;=Parametre_2018!K$4,"CL",""),"CL")),""),IF(Parametre_2018!J$4&lt;&gt;"",IF(M31&lt;=Parametre_2018!J$4,IF(Parametre_2018!K$4&lt;&gt;"",IF(N31&lt;=Parametre_2018!K$4,"CL",""),"CL"),""),IF(Parametre_2018!K$4&lt;&gt;"",IF(N31&lt;=Parametre_2018!K$4,"CL",""),"CL"))),""),"")),"")</f>
        <v/>
      </c>
      <c r="AA31" s="127"/>
      <c r="AB31" s="128"/>
      <c r="AC31" s="136"/>
    </row>
    <row r="32" spans="1:29" ht="26.4" x14ac:dyDescent="0.25">
      <c r="A32" s="370">
        <v>29</v>
      </c>
      <c r="B32" s="352" t="s">
        <v>28</v>
      </c>
      <c r="C32" s="130" t="s">
        <v>456</v>
      </c>
      <c r="D32" s="230" t="s">
        <v>554</v>
      </c>
      <c r="E32" s="116">
        <v>43272</v>
      </c>
      <c r="F32" s="61" t="s">
        <v>55</v>
      </c>
      <c r="G32" s="46" t="s">
        <v>45</v>
      </c>
      <c r="H32" s="37" t="s">
        <v>148</v>
      </c>
      <c r="I32" s="119" t="s">
        <v>457</v>
      </c>
      <c r="J32" s="124" t="s">
        <v>150</v>
      </c>
      <c r="K32" s="155" t="s">
        <v>107</v>
      </c>
      <c r="L32" s="54" t="s">
        <v>28</v>
      </c>
      <c r="M32" s="55" t="s">
        <v>33</v>
      </c>
      <c r="N32" s="186" t="s">
        <v>28</v>
      </c>
      <c r="O32" s="189">
        <v>1.72</v>
      </c>
      <c r="P32" s="230">
        <v>1.68</v>
      </c>
      <c r="Q32" s="127"/>
      <c r="R32" s="128"/>
      <c r="S32" s="192" t="str">
        <f t="shared" si="0"/>
        <v/>
      </c>
      <c r="T32" s="321"/>
      <c r="U32" s="56"/>
      <c r="V32" s="40"/>
      <c r="W32" s="195" t="str">
        <f>IF(P32&lt;&gt;"",IF(P32&lt;=1.2,IF(N32="A","CR",IF(T32&lt;&gt;"",IF(Parametre_2018!N$4=1,IF(LEFT(T32,1)="1",IF(T32&lt;&gt;"",IF(Parametre_2018!O$4&lt;&gt;"",IF(L32&lt;=Parametre_2018!O$4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,"")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),""),""),IF(T32&lt;&gt;"",IF(Parametre_2018!O$4&lt;&gt;"",IF(L32&lt;=Parametre_2018!O$4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,"")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),"")),"")),IF(T32&lt;&gt;"",IF(Parametre_2018!N$4=1,IF(LEFT(T32,1)="1",IF(T32&lt;&gt;"",IF(Parametre_2018!O$4&lt;&gt;"",IF(L32&lt;=Parametre_2018!O$4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,"")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),""),""),IF(T32&lt;&gt;"",IF(Parametre_2018!O$4&lt;&gt;"",IF(L32&lt;=Parametre_2018!O$4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,""),IF(T32&lt;&gt;"",IF(Parametre_2018!P$4&lt;&gt;"",IF(M32&lt;=Parametre_2018!P$4,IF(T32&lt;&gt;"",IF(Parametre_2018!Q$4&lt;&gt;"",IF(N32&lt;=Parametre_2018!Q$4,"PLD",""),"PLD"),""),""),IF(T32&lt;&gt;"",IF(Parametre_2018!Q$4&lt;&gt;"",IF(N32&lt;=Parametre_2018!Q$4,"PLD",""),"PLD"),"")),"")),"")),"")),"")</f>
        <v/>
      </c>
      <c r="X32" s="54"/>
      <c r="Y32" s="163"/>
      <c r="Z32" s="196" t="str">
        <f>IF(P32&lt;&gt;"",IF(P32&lt;=Parametre_2018!B$4,IF(Parametre_2018!C$4&lt;&gt;"",IF(L32&lt;=Parametre_2018!C$4,IF(Parametre_2018!D$4&lt;&gt;"",IF(M32&lt;=Parametre_2018!D$4,IF(Parametre_2018!E$4&lt;&gt;"",IF(N32&lt;=Parametre_2018!E$4,"MCL"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"MCL")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IF(Parametre_2018!E$4&lt;&gt;"",IF(N32&lt;=Parametre_2018!E$4,"MCL"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"MCL"))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IF(Parametre_2018!D$4&lt;&gt;"",IF(M32&lt;=Parametre_2018!D$4,IF(Parametre_2018!E$4&lt;&gt;"",IF(N32&lt;=Parametre_2018!E$4,"MCL"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"MCL")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IF(Parametre_2018!E$4&lt;&gt;"",IF(N32&lt;=Parametre_2018!E$4,"MCL"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),"MCL"))),IF(P32&lt;&gt;"",IF(AND(P32&gt;Parametre_2018!B$4,P32&lt;=Parametre_2018!H$4),IF(Parametre_2018!I$4&lt;&gt;"",IF(L32&lt;=Parametre_2018!I$4,IF(Parametre_2018!J$4&lt;&gt;"",IF(M32&lt;=Parametre_2018!J$4,IF(Parametre_2018!K$4&lt;&gt;"",IF(N32&lt;=Parametre_2018!K$4,"CL",""),"CL"),""),IF(Parametre_2018!K$4&lt;&gt;"",IF(N32&lt;=Parametre_2018!K$4,"CL",""),"CL")),""),IF(Parametre_2018!J$4&lt;&gt;"",IF(M32&lt;=Parametre_2018!J$4,IF(Parametre_2018!K$4&lt;&gt;"",IF(N32&lt;=Parametre_2018!K$4,"CL",""),"CL"),""),IF(Parametre_2018!K$4&lt;&gt;"",IF(N32&lt;=Parametre_2018!K$4,"CL",""),"CL"))),""),"")),"")</f>
        <v/>
      </c>
      <c r="AA32" s="127"/>
      <c r="AB32" s="128"/>
      <c r="AC32" s="136"/>
    </row>
    <row r="33" spans="1:29" ht="26.4" x14ac:dyDescent="0.25">
      <c r="A33" s="370">
        <v>160</v>
      </c>
      <c r="B33" s="352" t="s">
        <v>28</v>
      </c>
      <c r="C33" s="130" t="s">
        <v>428</v>
      </c>
      <c r="D33" s="230" t="s">
        <v>554</v>
      </c>
      <c r="E33" s="116">
        <v>43271</v>
      </c>
      <c r="F33" s="61" t="s">
        <v>71</v>
      </c>
      <c r="G33" s="46" t="s">
        <v>429</v>
      </c>
      <c r="H33" s="37" t="s">
        <v>430</v>
      </c>
      <c r="I33" s="119" t="s">
        <v>187</v>
      </c>
      <c r="J33" s="124" t="s">
        <v>431</v>
      </c>
      <c r="K33" s="155" t="s">
        <v>432</v>
      </c>
      <c r="L33" s="54" t="s">
        <v>28</v>
      </c>
      <c r="M33" s="55" t="s">
        <v>33</v>
      </c>
      <c r="N33" s="186" t="s">
        <v>28</v>
      </c>
      <c r="O33" s="189">
        <v>1.75</v>
      </c>
      <c r="P33" s="230">
        <v>1.71</v>
      </c>
      <c r="Q33" s="127"/>
      <c r="R33" s="128" t="s">
        <v>543</v>
      </c>
      <c r="S33" s="192" t="str">
        <f t="shared" si="0"/>
        <v/>
      </c>
      <c r="T33" s="321"/>
      <c r="U33" s="56"/>
      <c r="V33" s="40"/>
      <c r="W33" s="195" t="str">
        <f>IF(P33&lt;&gt;"",IF(P33&lt;=1.2,IF(N33="A","CR",IF(T33&lt;&gt;"",IF(Parametre_2018!N$4=1,IF(LEFT(T33,1)="1",IF(T33&lt;&gt;"",IF(Parametre_2018!O$4&lt;&gt;"",IF(L33&lt;=Parametre_2018!O$4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,"")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),""),""),IF(T33&lt;&gt;"",IF(Parametre_2018!O$4&lt;&gt;"",IF(L33&lt;=Parametre_2018!O$4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,"")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),"")),"")),IF(T33&lt;&gt;"",IF(Parametre_2018!N$4=1,IF(LEFT(T33,1)="1",IF(T33&lt;&gt;"",IF(Parametre_2018!O$4&lt;&gt;"",IF(L33&lt;=Parametre_2018!O$4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,"")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),""),""),IF(T33&lt;&gt;"",IF(Parametre_2018!O$4&lt;&gt;"",IF(L33&lt;=Parametre_2018!O$4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,""),IF(T33&lt;&gt;"",IF(Parametre_2018!P$4&lt;&gt;"",IF(M33&lt;=Parametre_2018!P$4,IF(T33&lt;&gt;"",IF(Parametre_2018!Q$4&lt;&gt;"",IF(N33&lt;=Parametre_2018!Q$4,"PLD",""),"PLD"),""),""),IF(T33&lt;&gt;"",IF(Parametre_2018!Q$4&lt;&gt;"",IF(N33&lt;=Parametre_2018!Q$4,"PLD",""),"PLD"),"")),"")),"")),"")),"")</f>
        <v/>
      </c>
      <c r="X33" s="54"/>
      <c r="Y33" s="163"/>
      <c r="Z33" s="196" t="str">
        <f>IF(P33&lt;&gt;"",IF(P33&lt;=Parametre_2018!B$4,IF(Parametre_2018!C$4&lt;&gt;"",IF(L33&lt;=Parametre_2018!C$4,IF(Parametre_2018!D$4&lt;&gt;"",IF(M33&lt;=Parametre_2018!D$4,IF(Parametre_2018!E$4&lt;&gt;"",IF(N33&lt;=Parametre_2018!E$4,"MCL"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"MCL")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IF(Parametre_2018!E$4&lt;&gt;"",IF(N33&lt;=Parametre_2018!E$4,"MCL"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"MCL"))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IF(Parametre_2018!D$4&lt;&gt;"",IF(M33&lt;=Parametre_2018!D$4,IF(Parametre_2018!E$4&lt;&gt;"",IF(N33&lt;=Parametre_2018!E$4,"MCL"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"MCL")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IF(Parametre_2018!E$4&lt;&gt;"",IF(N33&lt;=Parametre_2018!E$4,"MCL"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),"MCL"))),IF(P33&lt;&gt;"",IF(AND(P33&gt;Parametre_2018!B$4,P33&lt;=Parametre_2018!H$4),IF(Parametre_2018!I$4&lt;&gt;"",IF(L33&lt;=Parametre_2018!I$4,IF(Parametre_2018!J$4&lt;&gt;"",IF(M33&lt;=Parametre_2018!J$4,IF(Parametre_2018!K$4&lt;&gt;"",IF(N33&lt;=Parametre_2018!K$4,"CL",""),"CL"),""),IF(Parametre_2018!K$4&lt;&gt;"",IF(N33&lt;=Parametre_2018!K$4,"CL",""),"CL")),""),IF(Parametre_2018!J$4&lt;&gt;"",IF(M33&lt;=Parametre_2018!J$4,IF(Parametre_2018!K$4&lt;&gt;"",IF(N33&lt;=Parametre_2018!K$4,"CL",""),"CL"),""),IF(Parametre_2018!K$4&lt;&gt;"",IF(N33&lt;=Parametre_2018!K$4,"CL",""),"CL"))),""),"")),"")</f>
        <v/>
      </c>
      <c r="AA33" s="127"/>
      <c r="AB33" s="128"/>
      <c r="AC33" s="136"/>
    </row>
    <row r="34" spans="1:29" ht="52.8" x14ac:dyDescent="0.25">
      <c r="A34" s="370">
        <v>120</v>
      </c>
      <c r="B34" s="352" t="s">
        <v>28</v>
      </c>
      <c r="C34" s="130" t="s">
        <v>368</v>
      </c>
      <c r="D34" s="230" t="s">
        <v>554</v>
      </c>
      <c r="E34" s="118">
        <v>43270</v>
      </c>
      <c r="F34" s="117" t="s">
        <v>165</v>
      </c>
      <c r="G34" s="46" t="s">
        <v>349</v>
      </c>
      <c r="H34" s="37" t="s">
        <v>154</v>
      </c>
      <c r="I34" s="153" t="s">
        <v>369</v>
      </c>
      <c r="J34" s="124" t="s">
        <v>367</v>
      </c>
      <c r="K34" s="155" t="s">
        <v>185</v>
      </c>
      <c r="L34" s="54" t="s">
        <v>28</v>
      </c>
      <c r="M34" s="55" t="s">
        <v>40</v>
      </c>
      <c r="N34" s="186" t="s">
        <v>34</v>
      </c>
      <c r="O34" s="189">
        <v>1.7</v>
      </c>
      <c r="P34" s="230">
        <v>1.74</v>
      </c>
      <c r="Q34" s="127"/>
      <c r="R34" s="128"/>
      <c r="S34" s="192" t="str">
        <f t="shared" si="0"/>
        <v/>
      </c>
      <c r="T34" s="321"/>
      <c r="U34" s="56"/>
      <c r="V34" s="40"/>
      <c r="W34" s="195" t="str">
        <f>IF(P34&lt;&gt;"",IF(P34&lt;=1.2,IF(N34="A","CR",IF(T34&lt;&gt;"",IF(Parametre_2018!N$4=1,IF(LEFT(T34,1)="1",IF(T34&lt;&gt;"",IF(Parametre_2018!O$4&lt;&gt;"",IF(L34&lt;=Parametre_2018!O$4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,"")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),""),""),IF(T34&lt;&gt;"",IF(Parametre_2018!O$4&lt;&gt;"",IF(L34&lt;=Parametre_2018!O$4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,"")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),"")),"")),IF(T34&lt;&gt;"",IF(Parametre_2018!N$4=1,IF(LEFT(T34,1)="1",IF(T34&lt;&gt;"",IF(Parametre_2018!O$4&lt;&gt;"",IF(L34&lt;=Parametre_2018!O$4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,"")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),""),""),IF(T34&lt;&gt;"",IF(Parametre_2018!O$4&lt;&gt;"",IF(L34&lt;=Parametre_2018!O$4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,""),IF(T34&lt;&gt;"",IF(Parametre_2018!P$4&lt;&gt;"",IF(M34&lt;=Parametre_2018!P$4,IF(T34&lt;&gt;"",IF(Parametre_2018!Q$4&lt;&gt;"",IF(N34&lt;=Parametre_2018!Q$4,"PLD",""),"PLD"),""),""),IF(T34&lt;&gt;"",IF(Parametre_2018!Q$4&lt;&gt;"",IF(N34&lt;=Parametre_2018!Q$4,"PLD",""),"PLD"),"")),"")),"")),"")),"")</f>
        <v/>
      </c>
      <c r="X34" s="54"/>
      <c r="Y34" s="163"/>
      <c r="Z34" s="196" t="str">
        <f>IF(P34&lt;&gt;"",IF(P34&lt;=Parametre_2018!B$4,IF(Parametre_2018!C$4&lt;&gt;"",IF(L34&lt;=Parametre_2018!C$4,IF(Parametre_2018!D$4&lt;&gt;"",IF(M34&lt;=Parametre_2018!D$4,IF(Parametre_2018!E$4&lt;&gt;"",IF(N34&lt;=Parametre_2018!E$4,"MCL"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"MCL")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IF(Parametre_2018!E$4&lt;&gt;"",IF(N34&lt;=Parametre_2018!E$4,"MCL"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"MCL"))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IF(Parametre_2018!D$4&lt;&gt;"",IF(M34&lt;=Parametre_2018!D$4,IF(Parametre_2018!E$4&lt;&gt;"",IF(N34&lt;=Parametre_2018!E$4,"MCL"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"MCL")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IF(Parametre_2018!E$4&lt;&gt;"",IF(N34&lt;=Parametre_2018!E$4,"MCL"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),"MCL"))),IF(P34&lt;&gt;"",IF(AND(P34&gt;Parametre_2018!B$4,P34&lt;=Parametre_2018!H$4),IF(Parametre_2018!I$4&lt;&gt;"",IF(L34&lt;=Parametre_2018!I$4,IF(Parametre_2018!J$4&lt;&gt;"",IF(M34&lt;=Parametre_2018!J$4,IF(Parametre_2018!K$4&lt;&gt;"",IF(N34&lt;=Parametre_2018!K$4,"CL",""),"CL"),""),IF(Parametre_2018!K$4&lt;&gt;"",IF(N34&lt;=Parametre_2018!K$4,"CL",""),"CL")),""),IF(Parametre_2018!J$4&lt;&gt;"",IF(M34&lt;=Parametre_2018!J$4,IF(Parametre_2018!K$4&lt;&gt;"",IF(N34&lt;=Parametre_2018!K$4,"CL",""),"CL"),""),IF(Parametre_2018!K$4&lt;&gt;"",IF(N34&lt;=Parametre_2018!K$4,"CL",""),"CL"))),""),"")),"")</f>
        <v/>
      </c>
      <c r="AA34" s="127"/>
      <c r="AB34" s="128"/>
      <c r="AC34" s="136"/>
    </row>
    <row r="35" spans="1:29" ht="26.4" x14ac:dyDescent="0.25">
      <c r="A35" s="370">
        <v>64</v>
      </c>
      <c r="B35" s="352" t="s">
        <v>28</v>
      </c>
      <c r="C35" s="130" t="s">
        <v>445</v>
      </c>
      <c r="D35" s="230" t="s">
        <v>554</v>
      </c>
      <c r="E35" s="118">
        <v>43271</v>
      </c>
      <c r="F35" s="117" t="s">
        <v>71</v>
      </c>
      <c r="G35" s="46" t="s">
        <v>429</v>
      </c>
      <c r="H35" s="37" t="s">
        <v>430</v>
      </c>
      <c r="I35" s="119" t="s">
        <v>443</v>
      </c>
      <c r="J35" s="124" t="s">
        <v>432</v>
      </c>
      <c r="K35" s="155" t="s">
        <v>444</v>
      </c>
      <c r="L35" s="54" t="s">
        <v>33</v>
      </c>
      <c r="M35" s="55" t="s">
        <v>34</v>
      </c>
      <c r="N35" s="186" t="s">
        <v>34</v>
      </c>
      <c r="O35" s="189">
        <v>1.66</v>
      </c>
      <c r="P35" s="230">
        <v>1.75</v>
      </c>
      <c r="Q35" s="127"/>
      <c r="R35" s="128"/>
      <c r="S35" s="192" t="str">
        <f t="shared" si="0"/>
        <v/>
      </c>
      <c r="T35" s="321"/>
      <c r="U35" s="56"/>
      <c r="V35" s="40"/>
      <c r="W35" s="195" t="str">
        <f>IF(P35&lt;&gt;"",IF(P35&lt;=1.2,IF(N35="A","CR",IF(T35&lt;&gt;"",IF(Parametre_2018!N$4=1,IF(LEFT(T35,1)="1",IF(T35&lt;&gt;"",IF(Parametre_2018!O$4&lt;&gt;"",IF(L35&lt;=Parametre_2018!O$4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,"")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),""),""),IF(T35&lt;&gt;"",IF(Parametre_2018!O$4&lt;&gt;"",IF(L35&lt;=Parametre_2018!O$4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,"")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),"")),"")),IF(T35&lt;&gt;"",IF(Parametre_2018!N$4=1,IF(LEFT(T35,1)="1",IF(T35&lt;&gt;"",IF(Parametre_2018!O$4&lt;&gt;"",IF(L35&lt;=Parametre_2018!O$4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,"")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),""),""),IF(T35&lt;&gt;"",IF(Parametre_2018!O$4&lt;&gt;"",IF(L35&lt;=Parametre_2018!O$4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,""),IF(T35&lt;&gt;"",IF(Parametre_2018!P$4&lt;&gt;"",IF(M35&lt;=Parametre_2018!P$4,IF(T35&lt;&gt;"",IF(Parametre_2018!Q$4&lt;&gt;"",IF(N35&lt;=Parametre_2018!Q$4,"PLD",""),"PLD"),""),""),IF(T35&lt;&gt;"",IF(Parametre_2018!Q$4&lt;&gt;"",IF(N35&lt;=Parametre_2018!Q$4,"PLD",""),"PLD"),"")),"")),"")),"")),"")</f>
        <v/>
      </c>
      <c r="X35" s="54"/>
      <c r="Y35" s="163"/>
      <c r="Z35" s="196" t="str">
        <f>IF(P35&lt;&gt;"",IF(P35&lt;=Parametre_2018!B$4,IF(Parametre_2018!C$4&lt;&gt;"",IF(L35&lt;=Parametre_2018!C$4,IF(Parametre_2018!D$4&lt;&gt;"",IF(M35&lt;=Parametre_2018!D$4,IF(Parametre_2018!E$4&lt;&gt;"",IF(N35&lt;=Parametre_2018!E$4,"MCL"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"MCL")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IF(Parametre_2018!E$4&lt;&gt;"",IF(N35&lt;=Parametre_2018!E$4,"MCL"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"MCL"))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IF(Parametre_2018!D$4&lt;&gt;"",IF(M35&lt;=Parametre_2018!D$4,IF(Parametre_2018!E$4&lt;&gt;"",IF(N35&lt;=Parametre_2018!E$4,"MCL"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"MCL")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IF(Parametre_2018!E$4&lt;&gt;"",IF(N35&lt;=Parametre_2018!E$4,"MCL"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),"MCL"))),IF(P35&lt;&gt;"",IF(AND(P35&gt;Parametre_2018!B$4,P35&lt;=Parametre_2018!H$4),IF(Parametre_2018!I$4&lt;&gt;"",IF(L35&lt;=Parametre_2018!I$4,IF(Parametre_2018!J$4&lt;&gt;"",IF(M35&lt;=Parametre_2018!J$4,IF(Parametre_2018!K$4&lt;&gt;"",IF(N35&lt;=Parametre_2018!K$4,"CL",""),"CL"),""),IF(Parametre_2018!K$4&lt;&gt;"",IF(N35&lt;=Parametre_2018!K$4,"CL",""),"CL")),""),IF(Parametre_2018!J$4&lt;&gt;"",IF(M35&lt;=Parametre_2018!J$4,IF(Parametre_2018!K$4&lt;&gt;"",IF(N35&lt;=Parametre_2018!K$4,"CL",""),"CL"),""),IF(Parametre_2018!K$4&lt;&gt;"",IF(N35&lt;=Parametre_2018!K$4,"CL",""),"CL"))),""),"")),"")</f>
        <v/>
      </c>
      <c r="AA35" s="127"/>
      <c r="AB35" s="128"/>
      <c r="AC35" s="136"/>
    </row>
    <row r="36" spans="1:29" ht="26.4" x14ac:dyDescent="0.25">
      <c r="A36" s="370">
        <v>80</v>
      </c>
      <c r="B36" s="352" t="s">
        <v>28</v>
      </c>
      <c r="C36" s="130" t="s">
        <v>321</v>
      </c>
      <c r="D36" s="230" t="s">
        <v>555</v>
      </c>
      <c r="E36" s="118">
        <v>43270</v>
      </c>
      <c r="F36" s="117" t="s">
        <v>52</v>
      </c>
      <c r="G36" s="46" t="s">
        <v>59</v>
      </c>
      <c r="H36" s="37" t="s">
        <v>166</v>
      </c>
      <c r="I36" s="119" t="s">
        <v>322</v>
      </c>
      <c r="J36" s="124" t="s">
        <v>173</v>
      </c>
      <c r="K36" s="155" t="s">
        <v>70</v>
      </c>
      <c r="L36" s="54" t="s">
        <v>28</v>
      </c>
      <c r="M36" s="55" t="s">
        <v>28</v>
      </c>
      <c r="N36" s="186" t="s">
        <v>28</v>
      </c>
      <c r="O36" s="190">
        <v>1.81</v>
      </c>
      <c r="P36" s="230">
        <v>1.75</v>
      </c>
      <c r="Q36" s="127"/>
      <c r="R36" s="128"/>
      <c r="S36" s="192" t="str">
        <f t="shared" si="0"/>
        <v/>
      </c>
      <c r="T36" s="321"/>
      <c r="U36" s="56"/>
      <c r="V36" s="40"/>
      <c r="W36" s="195" t="str">
        <f>IF(P36&lt;&gt;"",IF(P36&lt;=1.2,IF(N36="A","CR",IF(T36&lt;&gt;"",IF(Parametre_2018!N$4=1,IF(LEFT(T36,1)="1",IF(T36&lt;&gt;"",IF(Parametre_2018!O$4&lt;&gt;"",IF(L36&lt;=Parametre_2018!O$4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,"")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),""),""),IF(T36&lt;&gt;"",IF(Parametre_2018!O$4&lt;&gt;"",IF(L36&lt;=Parametre_2018!O$4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,"")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),"")),"")),IF(T36&lt;&gt;"",IF(Parametre_2018!N$4=1,IF(LEFT(T36,1)="1",IF(T36&lt;&gt;"",IF(Parametre_2018!O$4&lt;&gt;"",IF(L36&lt;=Parametre_2018!O$4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,"")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),""),""),IF(T36&lt;&gt;"",IF(Parametre_2018!O$4&lt;&gt;"",IF(L36&lt;=Parametre_2018!O$4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,""),IF(T36&lt;&gt;"",IF(Parametre_2018!P$4&lt;&gt;"",IF(M36&lt;=Parametre_2018!P$4,IF(T36&lt;&gt;"",IF(Parametre_2018!Q$4&lt;&gt;"",IF(N36&lt;=Parametre_2018!Q$4,"PLD",""),"PLD"),""),""),IF(T36&lt;&gt;"",IF(Parametre_2018!Q$4&lt;&gt;"",IF(N36&lt;=Parametre_2018!Q$4,"PLD",""),"PLD"),"")),"")),"")),"")),"")</f>
        <v/>
      </c>
      <c r="X36" s="54"/>
      <c r="Y36" s="163"/>
      <c r="Z36" s="196" t="str">
        <f>IF(P36&lt;&gt;"",IF(P36&lt;=Parametre_2018!B$4,IF(Parametre_2018!C$4&lt;&gt;"",IF(L36&lt;=Parametre_2018!C$4,IF(Parametre_2018!D$4&lt;&gt;"",IF(M36&lt;=Parametre_2018!D$4,IF(Parametre_2018!E$4&lt;&gt;"",IF(N36&lt;=Parametre_2018!E$4,"MCL"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"MCL")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IF(Parametre_2018!E$4&lt;&gt;"",IF(N36&lt;=Parametre_2018!E$4,"MCL"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"MCL"))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IF(Parametre_2018!D$4&lt;&gt;"",IF(M36&lt;=Parametre_2018!D$4,IF(Parametre_2018!E$4&lt;&gt;"",IF(N36&lt;=Parametre_2018!E$4,"MCL"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"MCL")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IF(Parametre_2018!E$4&lt;&gt;"",IF(N36&lt;=Parametre_2018!E$4,"MCL"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),"MCL"))),IF(P36&lt;&gt;"",IF(AND(P36&gt;Parametre_2018!B$4,P36&lt;=Parametre_2018!H$4),IF(Parametre_2018!I$4&lt;&gt;"",IF(L36&lt;=Parametre_2018!I$4,IF(Parametre_2018!J$4&lt;&gt;"",IF(M36&lt;=Parametre_2018!J$4,IF(Parametre_2018!K$4&lt;&gt;"",IF(N36&lt;=Parametre_2018!K$4,"CL",""),"CL"),""),IF(Parametre_2018!K$4&lt;&gt;"",IF(N36&lt;=Parametre_2018!K$4,"CL",""),"CL")),""),IF(Parametre_2018!J$4&lt;&gt;"",IF(M36&lt;=Parametre_2018!J$4,IF(Parametre_2018!K$4&lt;&gt;"",IF(N36&lt;=Parametre_2018!K$4,"CL",""),"CL"),""),IF(Parametre_2018!K$4&lt;&gt;"",IF(N36&lt;=Parametre_2018!K$4,"CL",""),"CL"))),""),"")),"")</f>
        <v/>
      </c>
      <c r="AA36" s="127"/>
      <c r="AB36" s="128"/>
      <c r="AC36" s="136"/>
    </row>
    <row r="37" spans="1:29" ht="26.4" x14ac:dyDescent="0.25">
      <c r="A37" s="370">
        <v>121</v>
      </c>
      <c r="B37" s="352" t="s">
        <v>28</v>
      </c>
      <c r="C37" s="130" t="s">
        <v>407</v>
      </c>
      <c r="D37" s="230" t="s">
        <v>554</v>
      </c>
      <c r="E37" s="118">
        <v>43270</v>
      </c>
      <c r="F37" s="117" t="s">
        <v>35</v>
      </c>
      <c r="G37" s="46" t="s">
        <v>175</v>
      </c>
      <c r="H37" s="37" t="s">
        <v>104</v>
      </c>
      <c r="I37" s="119" t="s">
        <v>408</v>
      </c>
      <c r="J37" s="124" t="s">
        <v>96</v>
      </c>
      <c r="K37" s="155" t="s">
        <v>179</v>
      </c>
      <c r="L37" s="54" t="s">
        <v>28</v>
      </c>
      <c r="M37" s="55" t="s">
        <v>33</v>
      </c>
      <c r="N37" s="186" t="s">
        <v>28</v>
      </c>
      <c r="O37" s="189">
        <v>1.82</v>
      </c>
      <c r="P37" s="230">
        <v>1.75</v>
      </c>
      <c r="Q37" s="127"/>
      <c r="R37" s="128"/>
      <c r="S37" s="192" t="str">
        <f t="shared" si="0"/>
        <v/>
      </c>
      <c r="T37" s="321"/>
      <c r="U37" s="56"/>
      <c r="V37" s="40"/>
      <c r="W37" s="195" t="str">
        <f>IF(P37&lt;&gt;"",IF(P37&lt;=1.2,IF(N37="A","CR",IF(T37&lt;&gt;"",IF(Parametre_2018!N$4=1,IF(LEFT(T37,1)="1",IF(T37&lt;&gt;"",IF(Parametre_2018!O$4&lt;&gt;"",IF(L37&lt;=Parametre_2018!O$4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,"")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),""),""),IF(T37&lt;&gt;"",IF(Parametre_2018!O$4&lt;&gt;"",IF(L37&lt;=Parametre_2018!O$4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,"")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),"")),"")),IF(T37&lt;&gt;"",IF(Parametre_2018!N$4=1,IF(LEFT(T37,1)="1",IF(T37&lt;&gt;"",IF(Parametre_2018!O$4&lt;&gt;"",IF(L37&lt;=Parametre_2018!O$4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,"")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),""),""),IF(T37&lt;&gt;"",IF(Parametre_2018!O$4&lt;&gt;"",IF(L37&lt;=Parametre_2018!O$4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,""),IF(T37&lt;&gt;"",IF(Parametre_2018!P$4&lt;&gt;"",IF(M37&lt;=Parametre_2018!P$4,IF(T37&lt;&gt;"",IF(Parametre_2018!Q$4&lt;&gt;"",IF(N37&lt;=Parametre_2018!Q$4,"PLD",""),"PLD"),""),""),IF(T37&lt;&gt;"",IF(Parametre_2018!Q$4&lt;&gt;"",IF(N37&lt;=Parametre_2018!Q$4,"PLD",""),"PLD"),"")),"")),"")),"")),"")</f>
        <v/>
      </c>
      <c r="X37" s="54"/>
      <c r="Y37" s="163"/>
      <c r="Z37" s="196" t="str">
        <f>IF(P37&lt;&gt;"",IF(P37&lt;=Parametre_2018!B$4,IF(Parametre_2018!C$4&lt;&gt;"",IF(L37&lt;=Parametre_2018!C$4,IF(Parametre_2018!D$4&lt;&gt;"",IF(M37&lt;=Parametre_2018!D$4,IF(Parametre_2018!E$4&lt;&gt;"",IF(N37&lt;=Parametre_2018!E$4,"MCL"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"MCL")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IF(Parametre_2018!E$4&lt;&gt;"",IF(N37&lt;=Parametre_2018!E$4,"MCL"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"MCL"))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IF(Parametre_2018!D$4&lt;&gt;"",IF(M37&lt;=Parametre_2018!D$4,IF(Parametre_2018!E$4&lt;&gt;"",IF(N37&lt;=Parametre_2018!E$4,"MCL"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"MCL")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IF(Parametre_2018!E$4&lt;&gt;"",IF(N37&lt;=Parametre_2018!E$4,"MCL"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),"MCL"))),IF(P37&lt;&gt;"",IF(AND(P37&gt;Parametre_2018!B$4,P37&lt;=Parametre_2018!H$4),IF(Parametre_2018!I$4&lt;&gt;"",IF(L37&lt;=Parametre_2018!I$4,IF(Parametre_2018!J$4&lt;&gt;"",IF(M37&lt;=Parametre_2018!J$4,IF(Parametre_2018!K$4&lt;&gt;"",IF(N37&lt;=Parametre_2018!K$4,"CL",""),"CL"),""),IF(Parametre_2018!K$4&lt;&gt;"",IF(N37&lt;=Parametre_2018!K$4,"CL",""),"CL")),""),IF(Parametre_2018!J$4&lt;&gt;"",IF(M37&lt;=Parametre_2018!J$4,IF(Parametre_2018!K$4&lt;&gt;"",IF(N37&lt;=Parametre_2018!K$4,"CL",""),"CL"),""),IF(Parametre_2018!K$4&lt;&gt;"",IF(N37&lt;=Parametre_2018!K$4,"CL",""),"CL"))),""),"")),"")</f>
        <v/>
      </c>
      <c r="AA37" s="127"/>
      <c r="AB37" s="128"/>
      <c r="AC37" s="136"/>
    </row>
    <row r="38" spans="1:29" x14ac:dyDescent="0.25">
      <c r="A38" s="370">
        <v>148</v>
      </c>
      <c r="B38" s="352" t="s">
        <v>28</v>
      </c>
      <c r="C38" s="130" t="s">
        <v>333</v>
      </c>
      <c r="D38" s="230" t="s">
        <v>554</v>
      </c>
      <c r="E38" s="118">
        <v>43270</v>
      </c>
      <c r="F38" s="117" t="s">
        <v>62</v>
      </c>
      <c r="G38" s="46" t="s">
        <v>32</v>
      </c>
      <c r="H38" s="37" t="s">
        <v>331</v>
      </c>
      <c r="I38" s="119" t="s">
        <v>334</v>
      </c>
      <c r="J38" s="124" t="s">
        <v>57</v>
      </c>
      <c r="K38" s="155" t="s">
        <v>97</v>
      </c>
      <c r="L38" s="54" t="s">
        <v>28</v>
      </c>
      <c r="M38" s="55" t="s">
        <v>33</v>
      </c>
      <c r="N38" s="186" t="s">
        <v>28</v>
      </c>
      <c r="O38" s="189">
        <v>1.82</v>
      </c>
      <c r="P38" s="230">
        <v>1.75</v>
      </c>
      <c r="Q38" s="127"/>
      <c r="R38" s="128"/>
      <c r="S38" s="192" t="str">
        <f t="shared" si="0"/>
        <v>Navrh</v>
      </c>
      <c r="T38" s="321">
        <v>1</v>
      </c>
      <c r="U38" s="56" t="s">
        <v>221</v>
      </c>
      <c r="V38" s="40"/>
      <c r="W38" s="195" t="str">
        <f>IF(P38&lt;&gt;"",IF(P38&lt;=1.2,IF(N38="A","CR",IF(T38&lt;&gt;"",IF(Parametre_2018!N$4=1,IF(LEFT(T38,1)="1",IF(T38&lt;&gt;"",IF(Parametre_2018!O$4&lt;&gt;"",IF(L38&lt;=Parametre_2018!O$4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,"")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),""),""),IF(T38&lt;&gt;"",IF(Parametre_2018!O$4&lt;&gt;"",IF(L38&lt;=Parametre_2018!O$4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,"")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),"")),"")),IF(T38&lt;&gt;"",IF(Parametre_2018!N$4=1,IF(LEFT(T38,1)="1",IF(T38&lt;&gt;"",IF(Parametre_2018!O$4&lt;&gt;"",IF(L38&lt;=Parametre_2018!O$4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,"")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),""),""),IF(T38&lt;&gt;"",IF(Parametre_2018!O$4&lt;&gt;"",IF(L38&lt;=Parametre_2018!O$4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,""),IF(T38&lt;&gt;"",IF(Parametre_2018!P$4&lt;&gt;"",IF(M38&lt;=Parametre_2018!P$4,IF(T38&lt;&gt;"",IF(Parametre_2018!Q$4&lt;&gt;"",IF(N38&lt;=Parametre_2018!Q$4,"PLD",""),"PLD"),""),""),IF(T38&lt;&gt;"",IF(Parametre_2018!Q$4&lt;&gt;"",IF(N38&lt;=Parametre_2018!Q$4,"PLD",""),"PLD"),"")),"")),"")),"")),"")</f>
        <v>PLD</v>
      </c>
      <c r="X38" s="54" t="s">
        <v>68</v>
      </c>
      <c r="Y38" s="163"/>
      <c r="Z38" s="196" t="str">
        <f>IF(P38&lt;&gt;"",IF(P38&lt;=Parametre_2018!B$4,IF(Parametre_2018!C$4&lt;&gt;"",IF(L38&lt;=Parametre_2018!C$4,IF(Parametre_2018!D$4&lt;&gt;"",IF(M38&lt;=Parametre_2018!D$4,IF(Parametre_2018!E$4&lt;&gt;"",IF(N38&lt;=Parametre_2018!E$4,"MCL"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"MCL")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IF(Parametre_2018!E$4&lt;&gt;"",IF(N38&lt;=Parametre_2018!E$4,"MCL"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"MCL"))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IF(Parametre_2018!D$4&lt;&gt;"",IF(M38&lt;=Parametre_2018!D$4,IF(Parametre_2018!E$4&lt;&gt;"",IF(N38&lt;=Parametre_2018!E$4,"MCL"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"MCL")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IF(Parametre_2018!E$4&lt;&gt;"",IF(N38&lt;=Parametre_2018!E$4,"MCL"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),"MCL"))),IF(P38&lt;&gt;"",IF(AND(P38&gt;Parametre_2018!B$4,P38&lt;=Parametre_2018!H$4),IF(Parametre_2018!I$4&lt;&gt;"",IF(L38&lt;=Parametre_2018!I$4,IF(Parametre_2018!J$4&lt;&gt;"",IF(M38&lt;=Parametre_2018!J$4,IF(Parametre_2018!K$4&lt;&gt;"",IF(N38&lt;=Parametre_2018!K$4,"CL",""),"CL"),""),IF(Parametre_2018!K$4&lt;&gt;"",IF(N38&lt;=Parametre_2018!K$4,"CL",""),"CL")),""),IF(Parametre_2018!J$4&lt;&gt;"",IF(M38&lt;=Parametre_2018!J$4,IF(Parametre_2018!K$4&lt;&gt;"",IF(N38&lt;=Parametre_2018!K$4,"CL",""),"CL"),""),IF(Parametre_2018!K$4&lt;&gt;"",IF(N38&lt;=Parametre_2018!K$4,"CL",""),"CL"))),""),"")),"")</f>
        <v/>
      </c>
      <c r="AA38" s="127"/>
      <c r="AB38" s="128"/>
      <c r="AC38" s="136"/>
    </row>
    <row r="39" spans="1:29" ht="39.6" x14ac:dyDescent="0.25">
      <c r="A39" s="370">
        <v>35</v>
      </c>
      <c r="B39" s="352" t="s">
        <v>28</v>
      </c>
      <c r="C39" s="130" t="s">
        <v>370</v>
      </c>
      <c r="D39" s="230" t="s">
        <v>554</v>
      </c>
      <c r="E39" s="118">
        <v>43271</v>
      </c>
      <c r="F39" s="117" t="s">
        <v>60</v>
      </c>
      <c r="G39" s="46" t="s">
        <v>63</v>
      </c>
      <c r="H39" s="37" t="s">
        <v>162</v>
      </c>
      <c r="I39" s="119" t="s">
        <v>371</v>
      </c>
      <c r="J39" s="124" t="s">
        <v>85</v>
      </c>
      <c r="K39" s="155" t="s">
        <v>372</v>
      </c>
      <c r="L39" s="54" t="s">
        <v>28</v>
      </c>
      <c r="M39" s="55" t="s">
        <v>28</v>
      </c>
      <c r="N39" s="186" t="s">
        <v>28</v>
      </c>
      <c r="O39" s="189">
        <v>1.79</v>
      </c>
      <c r="P39" s="230">
        <v>1.76</v>
      </c>
      <c r="Q39" s="127"/>
      <c r="R39" s="128"/>
      <c r="S39" s="192" t="str">
        <f t="shared" si="0"/>
        <v>Navrh</v>
      </c>
      <c r="T39" s="321">
        <v>2</v>
      </c>
      <c r="U39" s="56" t="s">
        <v>221</v>
      </c>
      <c r="V39" s="40"/>
      <c r="W39" s="195" t="str">
        <f>IF(P39&lt;&gt;"",IF(P39&lt;=1.2,IF(N39="A","CR",IF(T39&lt;&gt;"",IF(Parametre_2018!N$4=1,IF(LEFT(T39,1)="1",IF(T39&lt;&gt;"",IF(Parametre_2018!O$4&lt;&gt;"",IF(L39&lt;=Parametre_2018!O$4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,"")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),""),""),IF(T39&lt;&gt;"",IF(Parametre_2018!O$4&lt;&gt;"",IF(L39&lt;=Parametre_2018!O$4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,"")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),"")),"")),IF(T39&lt;&gt;"",IF(Parametre_2018!N$4=1,IF(LEFT(T39,1)="1",IF(T39&lt;&gt;"",IF(Parametre_2018!O$4&lt;&gt;"",IF(L39&lt;=Parametre_2018!O$4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,"")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),""),""),IF(T39&lt;&gt;"",IF(Parametre_2018!O$4&lt;&gt;"",IF(L39&lt;=Parametre_2018!O$4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,""),IF(T39&lt;&gt;"",IF(Parametre_2018!P$4&lt;&gt;"",IF(M39&lt;=Parametre_2018!P$4,IF(T39&lt;&gt;"",IF(Parametre_2018!Q$4&lt;&gt;"",IF(N39&lt;=Parametre_2018!Q$4,"PLD",""),"PLD"),""),""),IF(T39&lt;&gt;"",IF(Parametre_2018!Q$4&lt;&gt;"",IF(N39&lt;=Parametre_2018!Q$4,"PLD",""),"PLD"),"")),"")),"")),"")),"")</f>
        <v>PLD</v>
      </c>
      <c r="X39" s="54" t="s">
        <v>68</v>
      </c>
      <c r="Y39" s="163"/>
      <c r="Z39" s="196" t="str">
        <f>IF(P39&lt;&gt;"",IF(P39&lt;=Parametre_2018!B$4,IF(Parametre_2018!C$4&lt;&gt;"",IF(L39&lt;=Parametre_2018!C$4,IF(Parametre_2018!D$4&lt;&gt;"",IF(M39&lt;=Parametre_2018!D$4,IF(Parametre_2018!E$4&lt;&gt;"",IF(N39&lt;=Parametre_2018!E$4,"MCL"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"MCL")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IF(Parametre_2018!E$4&lt;&gt;"",IF(N39&lt;=Parametre_2018!E$4,"MCL"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"MCL"))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IF(Parametre_2018!D$4&lt;&gt;"",IF(M39&lt;=Parametre_2018!D$4,IF(Parametre_2018!E$4&lt;&gt;"",IF(N39&lt;=Parametre_2018!E$4,"MCL"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"MCL")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IF(Parametre_2018!E$4&lt;&gt;"",IF(N39&lt;=Parametre_2018!E$4,"MCL"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),"MCL"))),IF(P39&lt;&gt;"",IF(AND(P39&gt;Parametre_2018!B$4,P39&lt;=Parametre_2018!H$4),IF(Parametre_2018!I$4&lt;&gt;"",IF(L39&lt;=Parametre_2018!I$4,IF(Parametre_2018!J$4&lt;&gt;"",IF(M39&lt;=Parametre_2018!J$4,IF(Parametre_2018!K$4&lt;&gt;"",IF(N39&lt;=Parametre_2018!K$4,"CL",""),"CL"),""),IF(Parametre_2018!K$4&lt;&gt;"",IF(N39&lt;=Parametre_2018!K$4,"CL",""),"CL")),""),IF(Parametre_2018!J$4&lt;&gt;"",IF(M39&lt;=Parametre_2018!J$4,IF(Parametre_2018!K$4&lt;&gt;"",IF(N39&lt;=Parametre_2018!K$4,"CL",""),"CL"),""),IF(Parametre_2018!K$4&lt;&gt;"",IF(N39&lt;=Parametre_2018!K$4,"CL",""),"CL"))),""),"")),"")</f>
        <v/>
      </c>
      <c r="AA39" s="127"/>
      <c r="AB39" s="128"/>
      <c r="AC39" s="136"/>
    </row>
    <row r="40" spans="1:29" x14ac:dyDescent="0.25">
      <c r="A40" s="370">
        <v>36</v>
      </c>
      <c r="B40" s="352" t="s">
        <v>28</v>
      </c>
      <c r="C40" s="130" t="s">
        <v>417</v>
      </c>
      <c r="D40" s="230" t="s">
        <v>554</v>
      </c>
      <c r="E40" s="118">
        <v>43271</v>
      </c>
      <c r="F40" s="117" t="s">
        <v>51</v>
      </c>
      <c r="G40" s="46" t="s">
        <v>169</v>
      </c>
      <c r="H40" s="37" t="s">
        <v>189</v>
      </c>
      <c r="I40" s="119" t="s">
        <v>418</v>
      </c>
      <c r="J40" s="124" t="s">
        <v>89</v>
      </c>
      <c r="K40" s="155" t="s">
        <v>174</v>
      </c>
      <c r="L40" s="54" t="s">
        <v>28</v>
      </c>
      <c r="M40" s="55" t="s">
        <v>28</v>
      </c>
      <c r="N40" s="186" t="s">
        <v>28</v>
      </c>
      <c r="O40" s="189">
        <v>1.83</v>
      </c>
      <c r="P40" s="230">
        <v>1.76</v>
      </c>
      <c r="Q40" s="127"/>
      <c r="R40" s="128"/>
      <c r="S40" s="192" t="str">
        <f t="shared" si="0"/>
        <v>Navrh</v>
      </c>
      <c r="T40" s="321">
        <v>1</v>
      </c>
      <c r="U40" s="56"/>
      <c r="V40" s="40" t="s">
        <v>221</v>
      </c>
      <c r="W40" s="195" t="str">
        <f>IF(P40&lt;&gt;"",IF(P40&lt;=1.2,IF(N40="A","CR",IF(T40&lt;&gt;"",IF(Parametre_2018!N$4=1,IF(LEFT(T40,1)="1",IF(T40&lt;&gt;"",IF(Parametre_2018!O$4&lt;&gt;"",IF(L40&lt;=Parametre_2018!O$4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,"")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),""),""),IF(T40&lt;&gt;"",IF(Parametre_2018!O$4&lt;&gt;"",IF(L40&lt;=Parametre_2018!O$4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,"")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),"")),"")),IF(T40&lt;&gt;"",IF(Parametre_2018!N$4=1,IF(LEFT(T40,1)="1",IF(T40&lt;&gt;"",IF(Parametre_2018!O$4&lt;&gt;"",IF(L40&lt;=Parametre_2018!O$4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,"")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),""),""),IF(T40&lt;&gt;"",IF(Parametre_2018!O$4&lt;&gt;"",IF(L40&lt;=Parametre_2018!O$4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,""),IF(T40&lt;&gt;"",IF(Parametre_2018!P$4&lt;&gt;"",IF(M40&lt;=Parametre_2018!P$4,IF(T40&lt;&gt;"",IF(Parametre_2018!Q$4&lt;&gt;"",IF(N40&lt;=Parametre_2018!Q$4,"PLD",""),"PLD"),""),""),IF(T40&lt;&gt;"",IF(Parametre_2018!Q$4&lt;&gt;"",IF(N40&lt;=Parametre_2018!Q$4,"PLD",""),"PLD"),"")),"")),"")),"")),"")</f>
        <v>PLD</v>
      </c>
      <c r="X40" s="54" t="s">
        <v>68</v>
      </c>
      <c r="Y40" s="163"/>
      <c r="Z40" s="196" t="str">
        <f>IF(P40&lt;&gt;"",IF(P40&lt;=Parametre_2018!B$4,IF(Parametre_2018!C$4&lt;&gt;"",IF(L40&lt;=Parametre_2018!C$4,IF(Parametre_2018!D$4&lt;&gt;"",IF(M40&lt;=Parametre_2018!D$4,IF(Parametre_2018!E$4&lt;&gt;"",IF(N40&lt;=Parametre_2018!E$4,"MCL"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"MCL")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IF(Parametre_2018!E$4&lt;&gt;"",IF(N40&lt;=Parametre_2018!E$4,"MCL"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"MCL"))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IF(Parametre_2018!D$4&lt;&gt;"",IF(M40&lt;=Parametre_2018!D$4,IF(Parametre_2018!E$4&lt;&gt;"",IF(N40&lt;=Parametre_2018!E$4,"MCL"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"MCL")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IF(Parametre_2018!E$4&lt;&gt;"",IF(N40&lt;=Parametre_2018!E$4,"MCL"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),"MCL"))),IF(P40&lt;&gt;"",IF(AND(P40&gt;Parametre_2018!B$4,P40&lt;=Parametre_2018!H$4),IF(Parametre_2018!I$4&lt;&gt;"",IF(L40&lt;=Parametre_2018!I$4,IF(Parametre_2018!J$4&lt;&gt;"",IF(M40&lt;=Parametre_2018!J$4,IF(Parametre_2018!K$4&lt;&gt;"",IF(N40&lt;=Parametre_2018!K$4,"CL",""),"CL"),""),IF(Parametre_2018!K$4&lt;&gt;"",IF(N40&lt;=Parametre_2018!K$4,"CL",""),"CL")),""),IF(Parametre_2018!J$4&lt;&gt;"",IF(M40&lt;=Parametre_2018!J$4,IF(Parametre_2018!K$4&lt;&gt;"",IF(N40&lt;=Parametre_2018!K$4,"CL",""),"CL"),""),IF(Parametre_2018!K$4&lt;&gt;"",IF(N40&lt;=Parametre_2018!K$4,"CL",""),"CL"))),""),"")),"")</f>
        <v/>
      </c>
      <c r="AA40" s="127"/>
      <c r="AB40" s="128"/>
      <c r="AC40" s="136"/>
    </row>
    <row r="41" spans="1:29" x14ac:dyDescent="0.25">
      <c r="A41" s="371"/>
      <c r="B41" s="352"/>
      <c r="C41" s="250" t="s">
        <v>181</v>
      </c>
      <c r="D41" s="289" t="s">
        <v>555</v>
      </c>
      <c r="E41" s="255">
        <v>42908</v>
      </c>
      <c r="F41" s="232" t="s">
        <v>55</v>
      </c>
      <c r="G41" s="170" t="s">
        <v>182</v>
      </c>
      <c r="H41" s="166" t="s">
        <v>183</v>
      </c>
      <c r="I41" s="261" t="s">
        <v>106</v>
      </c>
      <c r="J41" s="269" t="s">
        <v>94</v>
      </c>
      <c r="K41" s="301" t="s">
        <v>185</v>
      </c>
      <c r="L41" s="167" t="s">
        <v>33</v>
      </c>
      <c r="M41" s="168" t="s">
        <v>33</v>
      </c>
      <c r="N41" s="273" t="s">
        <v>33</v>
      </c>
      <c r="O41" s="225">
        <v>1.72</v>
      </c>
      <c r="P41" s="168">
        <v>1.76</v>
      </c>
      <c r="Q41" s="278" t="s">
        <v>547</v>
      </c>
      <c r="R41" s="128" t="s">
        <v>550</v>
      </c>
      <c r="S41" s="349"/>
      <c r="T41" s="133"/>
      <c r="U41" s="55"/>
      <c r="V41" s="135"/>
      <c r="W41" s="350"/>
      <c r="X41" s="54"/>
      <c r="Y41" s="163"/>
      <c r="Z41" s="351"/>
      <c r="AA41" s="127"/>
      <c r="AB41" s="128"/>
      <c r="AC41" s="136"/>
    </row>
    <row r="42" spans="1:29" ht="26.4" x14ac:dyDescent="0.25">
      <c r="A42" s="370">
        <v>21</v>
      </c>
      <c r="B42" s="352" t="s">
        <v>28</v>
      </c>
      <c r="C42" s="140" t="s">
        <v>439</v>
      </c>
      <c r="D42" s="230" t="s">
        <v>554</v>
      </c>
      <c r="E42" s="118">
        <v>43271</v>
      </c>
      <c r="F42" s="117" t="s">
        <v>71</v>
      </c>
      <c r="G42" s="46" t="s">
        <v>429</v>
      </c>
      <c r="H42" s="37" t="s">
        <v>430</v>
      </c>
      <c r="I42" s="153" t="s">
        <v>440</v>
      </c>
      <c r="J42" s="124" t="s">
        <v>431</v>
      </c>
      <c r="K42" s="155" t="s">
        <v>107</v>
      </c>
      <c r="L42" s="54" t="s">
        <v>28</v>
      </c>
      <c r="M42" s="55" t="s">
        <v>28</v>
      </c>
      <c r="N42" s="186" t="s">
        <v>28</v>
      </c>
      <c r="O42" s="189">
        <v>1.83</v>
      </c>
      <c r="P42" s="230">
        <v>1.78</v>
      </c>
      <c r="Q42" s="127"/>
      <c r="R42" s="128"/>
      <c r="S42" s="192" t="str">
        <f t="shared" ref="S42:S73" si="1">IF(OR(T42&lt;&gt;"",W42&lt;&gt;"",Z42&lt;&gt;""),"Navrh","")</f>
        <v/>
      </c>
      <c r="T42" s="133"/>
      <c r="U42" s="55"/>
      <c r="V42" s="135"/>
      <c r="W42" s="195" t="str">
        <f>IF(P42&lt;&gt;"",IF(P42&lt;=1.2,IF(N42="A","CR",IF(T42&lt;&gt;"",IF(Parametre_2018!N$4=1,IF(LEFT(T42,1)="1",IF(T42&lt;&gt;"",IF(Parametre_2018!O$4&lt;&gt;"",IF(L42&lt;=Parametre_2018!O$4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,"")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),""),""),IF(T42&lt;&gt;"",IF(Parametre_2018!O$4&lt;&gt;"",IF(L42&lt;=Parametre_2018!O$4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,"")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),"")),"")),IF(T42&lt;&gt;"",IF(Parametre_2018!N$4=1,IF(LEFT(T42,1)="1",IF(T42&lt;&gt;"",IF(Parametre_2018!O$4&lt;&gt;"",IF(L42&lt;=Parametre_2018!O$4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,"")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),""),""),IF(T42&lt;&gt;"",IF(Parametre_2018!O$4&lt;&gt;"",IF(L42&lt;=Parametre_2018!O$4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,""),IF(T42&lt;&gt;"",IF(Parametre_2018!P$4&lt;&gt;"",IF(M42&lt;=Parametre_2018!P$4,IF(T42&lt;&gt;"",IF(Parametre_2018!Q$4&lt;&gt;"",IF(N42&lt;=Parametre_2018!Q$4,"PLD",""),"PLD"),""),""),IF(T42&lt;&gt;"",IF(Parametre_2018!Q$4&lt;&gt;"",IF(N42&lt;=Parametre_2018!Q$4,"PLD",""),"PLD"),"")),"")),"")),"")),"")</f>
        <v/>
      </c>
      <c r="X42" s="54"/>
      <c r="Y42" s="163"/>
      <c r="Z42" s="196" t="str">
        <f>IF(P42&lt;&gt;"",IF(P42&lt;=Parametre_2018!B$4,IF(Parametre_2018!C$4&lt;&gt;"",IF(L42&lt;=Parametre_2018!C$4,IF(Parametre_2018!D$4&lt;&gt;"",IF(M42&lt;=Parametre_2018!D$4,IF(Parametre_2018!E$4&lt;&gt;"",IF(N42&lt;=Parametre_2018!E$4,"MCL"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"MCL")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IF(Parametre_2018!E$4&lt;&gt;"",IF(N42&lt;=Parametre_2018!E$4,"MCL"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"MCL"))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IF(Parametre_2018!D$4&lt;&gt;"",IF(M42&lt;=Parametre_2018!D$4,IF(Parametre_2018!E$4&lt;&gt;"",IF(N42&lt;=Parametre_2018!E$4,"MCL"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"MCL")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IF(Parametre_2018!E$4&lt;&gt;"",IF(N42&lt;=Parametre_2018!E$4,"MCL"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),"MCL"))),IF(P42&lt;&gt;"",IF(AND(P42&gt;Parametre_2018!B$4,P42&lt;=Parametre_2018!H$4),IF(Parametre_2018!I$4&lt;&gt;"",IF(L42&lt;=Parametre_2018!I$4,IF(Parametre_2018!J$4&lt;&gt;"",IF(M42&lt;=Parametre_2018!J$4,IF(Parametre_2018!K$4&lt;&gt;"",IF(N42&lt;=Parametre_2018!K$4,"CL",""),"CL"),""),IF(Parametre_2018!K$4&lt;&gt;"",IF(N42&lt;=Parametre_2018!K$4,"CL",""),"CL")),""),IF(Parametre_2018!J$4&lt;&gt;"",IF(M42&lt;=Parametre_2018!J$4,IF(Parametre_2018!K$4&lt;&gt;"",IF(N42&lt;=Parametre_2018!K$4,"CL",""),"CL"),""),IF(Parametre_2018!K$4&lt;&gt;"",IF(N42&lt;=Parametre_2018!K$4,"CL",""),"CL"))),""),"")),"")</f>
        <v/>
      </c>
      <c r="AA42" s="127"/>
      <c r="AB42" s="128"/>
      <c r="AC42" s="136"/>
    </row>
    <row r="43" spans="1:29" ht="26.4" x14ac:dyDescent="0.25">
      <c r="A43" s="370">
        <v>97</v>
      </c>
      <c r="B43" s="352" t="s">
        <v>28</v>
      </c>
      <c r="C43" s="130" t="s">
        <v>357</v>
      </c>
      <c r="D43" s="230" t="s">
        <v>554</v>
      </c>
      <c r="E43" s="118">
        <v>43270</v>
      </c>
      <c r="F43" s="117" t="s">
        <v>165</v>
      </c>
      <c r="G43" s="46" t="s">
        <v>349</v>
      </c>
      <c r="H43" s="37" t="s">
        <v>154</v>
      </c>
      <c r="I43" s="119" t="s">
        <v>354</v>
      </c>
      <c r="J43" s="124" t="s">
        <v>185</v>
      </c>
      <c r="K43" s="155" t="s">
        <v>352</v>
      </c>
      <c r="L43" s="54" t="s">
        <v>33</v>
      </c>
      <c r="M43" s="55" t="s">
        <v>33</v>
      </c>
      <c r="N43" s="186" t="s">
        <v>33</v>
      </c>
      <c r="O43" s="189">
        <v>1.68</v>
      </c>
      <c r="P43" s="230">
        <v>1.78</v>
      </c>
      <c r="Q43" s="127"/>
      <c r="R43" s="128"/>
      <c r="S43" s="192" t="str">
        <f t="shared" si="1"/>
        <v/>
      </c>
      <c r="T43" s="133"/>
      <c r="U43" s="55"/>
      <c r="V43" s="135"/>
      <c r="W43" s="195" t="str">
        <f>IF(P43&lt;&gt;"",IF(P43&lt;=1.2,IF(N43="A","CR",IF(T43&lt;&gt;"",IF(Parametre_2018!N$4=1,IF(LEFT(T43,1)="1",IF(T43&lt;&gt;"",IF(Parametre_2018!O$4&lt;&gt;"",IF(L43&lt;=Parametre_2018!O$4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,"")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),""),""),IF(T43&lt;&gt;"",IF(Parametre_2018!O$4&lt;&gt;"",IF(L43&lt;=Parametre_2018!O$4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,"")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),"")),"")),IF(T43&lt;&gt;"",IF(Parametre_2018!N$4=1,IF(LEFT(T43,1)="1",IF(T43&lt;&gt;"",IF(Parametre_2018!O$4&lt;&gt;"",IF(L43&lt;=Parametre_2018!O$4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,"")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),""),""),IF(T43&lt;&gt;"",IF(Parametre_2018!O$4&lt;&gt;"",IF(L43&lt;=Parametre_2018!O$4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,""),IF(T43&lt;&gt;"",IF(Parametre_2018!P$4&lt;&gt;"",IF(M43&lt;=Parametre_2018!P$4,IF(T43&lt;&gt;"",IF(Parametre_2018!Q$4&lt;&gt;"",IF(N43&lt;=Parametre_2018!Q$4,"PLD",""),"PLD"),""),""),IF(T43&lt;&gt;"",IF(Parametre_2018!Q$4&lt;&gt;"",IF(N43&lt;=Parametre_2018!Q$4,"PLD",""),"PLD"),"")),"")),"")),"")),"")</f>
        <v/>
      </c>
      <c r="X43" s="54"/>
      <c r="Y43" s="163"/>
      <c r="Z43" s="196" t="str">
        <f>IF(P43&lt;&gt;"",IF(P43&lt;=Parametre_2018!B$4,IF(Parametre_2018!C$4&lt;&gt;"",IF(L43&lt;=Parametre_2018!C$4,IF(Parametre_2018!D$4&lt;&gt;"",IF(M43&lt;=Parametre_2018!D$4,IF(Parametre_2018!E$4&lt;&gt;"",IF(N43&lt;=Parametre_2018!E$4,"MCL"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"MCL")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IF(Parametre_2018!E$4&lt;&gt;"",IF(N43&lt;=Parametre_2018!E$4,"MCL"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"MCL"))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IF(Parametre_2018!D$4&lt;&gt;"",IF(M43&lt;=Parametre_2018!D$4,IF(Parametre_2018!E$4&lt;&gt;"",IF(N43&lt;=Parametre_2018!E$4,"MCL"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"MCL")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IF(Parametre_2018!E$4&lt;&gt;"",IF(N43&lt;=Parametre_2018!E$4,"MCL"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),"MCL"))),IF(P43&lt;&gt;"",IF(AND(P43&gt;Parametre_2018!B$4,P43&lt;=Parametre_2018!H$4),IF(Parametre_2018!I$4&lt;&gt;"",IF(L43&lt;=Parametre_2018!I$4,IF(Parametre_2018!J$4&lt;&gt;"",IF(M43&lt;=Parametre_2018!J$4,IF(Parametre_2018!K$4&lt;&gt;"",IF(N43&lt;=Parametre_2018!K$4,"CL",""),"CL"),""),IF(Parametre_2018!K$4&lt;&gt;"",IF(N43&lt;=Parametre_2018!K$4,"CL",""),"CL")),""),IF(Parametre_2018!J$4&lt;&gt;"",IF(M43&lt;=Parametre_2018!J$4,IF(Parametre_2018!K$4&lt;&gt;"",IF(N43&lt;=Parametre_2018!K$4,"CL",""),"CL"),""),IF(Parametre_2018!K$4&lt;&gt;"",IF(N43&lt;=Parametre_2018!K$4,"CL",""),"CL"))),""),"")),"")</f>
        <v/>
      </c>
      <c r="AA43" s="127"/>
      <c r="AB43" s="128"/>
      <c r="AC43" s="136"/>
    </row>
    <row r="44" spans="1:29" ht="39.6" x14ac:dyDescent="0.25">
      <c r="A44" s="370">
        <v>17</v>
      </c>
      <c r="B44" s="375" t="s">
        <v>28</v>
      </c>
      <c r="C44" s="138" t="s">
        <v>270</v>
      </c>
      <c r="D44" s="230" t="s">
        <v>553</v>
      </c>
      <c r="E44" s="118">
        <v>43270</v>
      </c>
      <c r="F44" s="117" t="s">
        <v>75</v>
      </c>
      <c r="G44" s="46" t="s">
        <v>72</v>
      </c>
      <c r="H44" s="37" t="s">
        <v>252</v>
      </c>
      <c r="I44" s="149" t="s">
        <v>269</v>
      </c>
      <c r="J44" s="236" t="s">
        <v>267</v>
      </c>
      <c r="K44" s="224" t="s">
        <v>266</v>
      </c>
      <c r="L44" s="54" t="s">
        <v>28</v>
      </c>
      <c r="M44" s="55" t="s">
        <v>33</v>
      </c>
      <c r="N44" s="186" t="s">
        <v>28</v>
      </c>
      <c r="O44" s="184">
        <v>1.9</v>
      </c>
      <c r="P44" s="230">
        <v>1.78</v>
      </c>
      <c r="Q44" s="126"/>
      <c r="R44" s="40"/>
      <c r="S44" s="192" t="str">
        <f t="shared" si="1"/>
        <v>Navrh</v>
      </c>
      <c r="T44" s="132">
        <v>1</v>
      </c>
      <c r="U44" s="56"/>
      <c r="V44" s="40" t="s">
        <v>221</v>
      </c>
      <c r="W44" s="195" t="str">
        <f>IF(P44&lt;&gt;"",IF(P44&lt;=1.2,IF(N44="A","CR",IF(T44&lt;&gt;"",IF(Parametre_2018!N$4=1,IF(LEFT(T44,1)="1",IF(T44&lt;&gt;"",IF(Parametre_2018!O$4&lt;&gt;"",IF(L44&lt;=Parametre_2018!O$4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,"")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),""),""),IF(T44&lt;&gt;"",IF(Parametre_2018!O$4&lt;&gt;"",IF(L44&lt;=Parametre_2018!O$4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,"")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),"")),"")),IF(T44&lt;&gt;"",IF(Parametre_2018!N$4=1,IF(LEFT(T44,1)="1",IF(T44&lt;&gt;"",IF(Parametre_2018!O$4&lt;&gt;"",IF(L44&lt;=Parametre_2018!O$4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,"")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),""),""),IF(T44&lt;&gt;"",IF(Parametre_2018!O$4&lt;&gt;"",IF(L44&lt;=Parametre_2018!O$4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,""),IF(T44&lt;&gt;"",IF(Parametre_2018!P$4&lt;&gt;"",IF(M44&lt;=Parametre_2018!P$4,IF(T44&lt;&gt;"",IF(Parametre_2018!Q$4&lt;&gt;"",IF(N44&lt;=Parametre_2018!Q$4,"PLD",""),"PLD"),""),""),IF(T44&lt;&gt;"",IF(Parametre_2018!Q$4&lt;&gt;"",IF(N44&lt;=Parametre_2018!Q$4,"PLD",""),"PLD"),"")),"")),"")),"")),"")</f>
        <v>PLD</v>
      </c>
      <c r="X44" s="54" t="s">
        <v>68</v>
      </c>
      <c r="Y44" s="49"/>
      <c r="Z44" s="196" t="str">
        <f>IF(P44&lt;&gt;"",IF(P44&lt;=Parametre_2018!B$4,IF(Parametre_2018!C$4&lt;&gt;"",IF(L44&lt;=Parametre_2018!C$4,IF(Parametre_2018!D$4&lt;&gt;"",IF(M44&lt;=Parametre_2018!D$4,IF(Parametre_2018!E$4&lt;&gt;"",IF(N44&lt;=Parametre_2018!E$4,"MCL"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"MCL")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IF(Parametre_2018!E$4&lt;&gt;"",IF(N44&lt;=Parametre_2018!E$4,"MCL"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"MCL"))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IF(Parametre_2018!D$4&lt;&gt;"",IF(M44&lt;=Parametre_2018!D$4,IF(Parametre_2018!E$4&lt;&gt;"",IF(N44&lt;=Parametre_2018!E$4,"MCL"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"MCL")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IF(Parametre_2018!E$4&lt;&gt;"",IF(N44&lt;=Parametre_2018!E$4,"MCL"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),"MCL"))),IF(P44&lt;&gt;"",IF(AND(P44&gt;Parametre_2018!B$4,P44&lt;=Parametre_2018!H$4),IF(Parametre_2018!I$4&lt;&gt;"",IF(L44&lt;=Parametre_2018!I$4,IF(Parametre_2018!J$4&lt;&gt;"",IF(M44&lt;=Parametre_2018!J$4,IF(Parametre_2018!K$4&lt;&gt;"",IF(N44&lt;=Parametre_2018!K$4,"CL",""),"CL"),""),IF(Parametre_2018!K$4&lt;&gt;"",IF(N44&lt;=Parametre_2018!K$4,"CL",""),"CL")),""),IF(Parametre_2018!J$4&lt;&gt;"",IF(M44&lt;=Parametre_2018!J$4,IF(Parametre_2018!K$4&lt;&gt;"",IF(N44&lt;=Parametre_2018!K$4,"CL",""),"CL"),""),IF(Parametre_2018!K$4&lt;&gt;"",IF(N44&lt;=Parametre_2018!K$4,"CL",""),"CL"))),""),"")),"")</f>
        <v/>
      </c>
      <c r="AA44" s="126"/>
      <c r="AB44" s="40"/>
      <c r="AC44" s="57"/>
    </row>
    <row r="45" spans="1:29" ht="26.4" x14ac:dyDescent="0.25">
      <c r="A45" s="370">
        <v>13</v>
      </c>
      <c r="B45" s="375" t="s">
        <v>28</v>
      </c>
      <c r="C45" s="131" t="s">
        <v>260</v>
      </c>
      <c r="D45" s="230" t="s">
        <v>553</v>
      </c>
      <c r="E45" s="118">
        <v>43270</v>
      </c>
      <c r="F45" s="117" t="s">
        <v>75</v>
      </c>
      <c r="G45" s="46" t="s">
        <v>72</v>
      </c>
      <c r="H45" s="37" t="s">
        <v>252</v>
      </c>
      <c r="I45" s="122" t="s">
        <v>261</v>
      </c>
      <c r="J45" s="144" t="s">
        <v>255</v>
      </c>
      <c r="K45" s="150" t="s">
        <v>254</v>
      </c>
      <c r="L45" s="59" t="s">
        <v>28</v>
      </c>
      <c r="M45" s="48" t="s">
        <v>28</v>
      </c>
      <c r="N45" s="185" t="s">
        <v>28</v>
      </c>
      <c r="O45" s="184">
        <v>1.97</v>
      </c>
      <c r="P45" s="230">
        <v>1.79</v>
      </c>
      <c r="Q45" s="126"/>
      <c r="R45" s="40"/>
      <c r="S45" s="192" t="str">
        <f t="shared" si="1"/>
        <v/>
      </c>
      <c r="T45" s="132"/>
      <c r="U45" s="50"/>
      <c r="V45" s="51"/>
      <c r="W45" s="195" t="str">
        <f>IF(P45&lt;&gt;"",IF(P45&lt;=1.2,IF(N45="A","CR",IF(T45&lt;&gt;"",IF(Parametre_2018!N$4=1,IF(LEFT(T45,1)="1",IF(T45&lt;&gt;"",IF(Parametre_2018!O$4&lt;&gt;"",IF(L45&lt;=Parametre_2018!O$4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,"")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),""),""),IF(T45&lt;&gt;"",IF(Parametre_2018!O$4&lt;&gt;"",IF(L45&lt;=Parametre_2018!O$4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,"")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),"")),"")),IF(T45&lt;&gt;"",IF(Parametre_2018!N$4=1,IF(LEFT(T45,1)="1",IF(T45&lt;&gt;"",IF(Parametre_2018!O$4&lt;&gt;"",IF(L45&lt;=Parametre_2018!O$4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,"")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),""),""),IF(T45&lt;&gt;"",IF(Parametre_2018!O$4&lt;&gt;"",IF(L45&lt;=Parametre_2018!O$4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,""),IF(T45&lt;&gt;"",IF(Parametre_2018!P$4&lt;&gt;"",IF(M45&lt;=Parametre_2018!P$4,IF(T45&lt;&gt;"",IF(Parametre_2018!Q$4&lt;&gt;"",IF(N45&lt;=Parametre_2018!Q$4,"PLD",""),"PLD"),""),""),IF(T45&lt;&gt;"",IF(Parametre_2018!Q$4&lt;&gt;"",IF(N45&lt;=Parametre_2018!Q$4,"PLD",""),"PLD"),"")),"")),"")),"")),"")</f>
        <v/>
      </c>
      <c r="X45" s="126"/>
      <c r="Y45" s="49"/>
      <c r="Z45" s="196" t="str">
        <f>IF(P45&lt;&gt;"",IF(P45&lt;=Parametre_2018!B$4,IF(Parametre_2018!C$4&lt;&gt;"",IF(L45&lt;=Parametre_2018!C$4,IF(Parametre_2018!D$4&lt;&gt;"",IF(M45&lt;=Parametre_2018!D$4,IF(Parametre_2018!E$4&lt;&gt;"",IF(N45&lt;=Parametre_2018!E$4,"MCL"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"MCL")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IF(Parametre_2018!E$4&lt;&gt;"",IF(N45&lt;=Parametre_2018!E$4,"MCL"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"MCL"))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IF(Parametre_2018!D$4&lt;&gt;"",IF(M45&lt;=Parametre_2018!D$4,IF(Parametre_2018!E$4&lt;&gt;"",IF(N45&lt;=Parametre_2018!E$4,"MCL"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"MCL")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IF(Parametre_2018!E$4&lt;&gt;"",IF(N45&lt;=Parametre_2018!E$4,"MCL"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),"MCL"))),IF(P45&lt;&gt;"",IF(AND(P45&gt;Parametre_2018!B$4,P45&lt;=Parametre_2018!H$4),IF(Parametre_2018!I$4&lt;&gt;"",IF(L45&lt;=Parametre_2018!I$4,IF(Parametre_2018!J$4&lt;&gt;"",IF(M45&lt;=Parametre_2018!J$4,IF(Parametre_2018!K$4&lt;&gt;"",IF(N45&lt;=Parametre_2018!K$4,"CL",""),"CL"),""),IF(Parametre_2018!K$4&lt;&gt;"",IF(N45&lt;=Parametre_2018!K$4,"CL",""),"CL")),""),IF(Parametre_2018!J$4&lt;&gt;"",IF(M45&lt;=Parametre_2018!J$4,IF(Parametre_2018!K$4&lt;&gt;"",IF(N45&lt;=Parametre_2018!K$4,"CL",""),"CL"),""),IF(Parametre_2018!K$4&lt;&gt;"",IF(N45&lt;=Parametre_2018!K$4,"CL",""),"CL"))),""),"")),"")</f>
        <v/>
      </c>
      <c r="AA45" s="126"/>
      <c r="AB45" s="40"/>
      <c r="AC45" s="60"/>
    </row>
    <row r="46" spans="1:29" ht="26.4" x14ac:dyDescent="0.25">
      <c r="A46" s="370">
        <v>152</v>
      </c>
      <c r="B46" s="352" t="s">
        <v>28</v>
      </c>
      <c r="C46" s="130" t="s">
        <v>427</v>
      </c>
      <c r="D46" s="230" t="s">
        <v>554</v>
      </c>
      <c r="E46" s="118">
        <v>43271</v>
      </c>
      <c r="F46" s="117" t="s">
        <v>51</v>
      </c>
      <c r="G46" s="46" t="s">
        <v>169</v>
      </c>
      <c r="H46" s="37" t="s">
        <v>189</v>
      </c>
      <c r="I46" s="119" t="s">
        <v>170</v>
      </c>
      <c r="J46" s="124" t="s">
        <v>174</v>
      </c>
      <c r="K46" s="155" t="s">
        <v>82</v>
      </c>
      <c r="L46" s="54" t="s">
        <v>33</v>
      </c>
      <c r="M46" s="55" t="s">
        <v>34</v>
      </c>
      <c r="N46" s="186" t="s">
        <v>40</v>
      </c>
      <c r="O46" s="189">
        <v>1.76</v>
      </c>
      <c r="P46" s="230">
        <v>1.79</v>
      </c>
      <c r="Q46" s="127"/>
      <c r="R46" s="128"/>
      <c r="S46" s="192" t="str">
        <f t="shared" si="1"/>
        <v/>
      </c>
      <c r="T46" s="133"/>
      <c r="U46" s="55"/>
      <c r="V46" s="135"/>
      <c r="W46" s="195" t="str">
        <f>IF(P46&lt;&gt;"",IF(P46&lt;=1.2,IF(N46="A","CR",IF(T46&lt;&gt;"",IF(Parametre_2018!N$4=1,IF(LEFT(T46,1)="1",IF(T46&lt;&gt;"",IF(Parametre_2018!O$4&lt;&gt;"",IF(L46&lt;=Parametre_2018!O$4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,"")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),""),""),IF(T46&lt;&gt;"",IF(Parametre_2018!O$4&lt;&gt;"",IF(L46&lt;=Parametre_2018!O$4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,"")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),"")),"")),IF(T46&lt;&gt;"",IF(Parametre_2018!N$4=1,IF(LEFT(T46,1)="1",IF(T46&lt;&gt;"",IF(Parametre_2018!O$4&lt;&gt;"",IF(L46&lt;=Parametre_2018!O$4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,"")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),""),""),IF(T46&lt;&gt;"",IF(Parametre_2018!O$4&lt;&gt;"",IF(L46&lt;=Parametre_2018!O$4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,""),IF(T46&lt;&gt;"",IF(Parametre_2018!P$4&lt;&gt;"",IF(M46&lt;=Parametre_2018!P$4,IF(T46&lt;&gt;"",IF(Parametre_2018!Q$4&lt;&gt;"",IF(N46&lt;=Parametre_2018!Q$4,"PLD",""),"PLD"),""),""),IF(T46&lt;&gt;"",IF(Parametre_2018!Q$4&lt;&gt;"",IF(N46&lt;=Parametre_2018!Q$4,"PLD",""),"PLD"),"")),"")),"")),"")),"")</f>
        <v/>
      </c>
      <c r="X46" s="54"/>
      <c r="Y46" s="163"/>
      <c r="Z46" s="196" t="str">
        <f>IF(P46&lt;&gt;"",IF(P46&lt;=Parametre_2018!B$4,IF(Parametre_2018!C$4&lt;&gt;"",IF(L46&lt;=Parametre_2018!C$4,IF(Parametre_2018!D$4&lt;&gt;"",IF(M46&lt;=Parametre_2018!D$4,IF(Parametre_2018!E$4&lt;&gt;"",IF(N46&lt;=Parametre_2018!E$4,"MCL"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"MCL")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IF(Parametre_2018!E$4&lt;&gt;"",IF(N46&lt;=Parametre_2018!E$4,"MCL"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"MCL"))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IF(Parametre_2018!D$4&lt;&gt;"",IF(M46&lt;=Parametre_2018!D$4,IF(Parametre_2018!E$4&lt;&gt;"",IF(N46&lt;=Parametre_2018!E$4,"MCL"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"MCL")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IF(Parametre_2018!E$4&lt;&gt;"",IF(N46&lt;=Parametre_2018!E$4,"MCL"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),"MCL"))),IF(P46&lt;&gt;"",IF(AND(P46&gt;Parametre_2018!B$4,P46&lt;=Parametre_2018!H$4),IF(Parametre_2018!I$4&lt;&gt;"",IF(L46&lt;=Parametre_2018!I$4,IF(Parametre_2018!J$4&lt;&gt;"",IF(M46&lt;=Parametre_2018!J$4,IF(Parametre_2018!K$4&lt;&gt;"",IF(N46&lt;=Parametre_2018!K$4,"CL",""),"CL"),""),IF(Parametre_2018!K$4&lt;&gt;"",IF(N46&lt;=Parametre_2018!K$4,"CL",""),"CL")),""),IF(Parametre_2018!J$4&lt;&gt;"",IF(M46&lt;=Parametre_2018!J$4,IF(Parametre_2018!K$4&lt;&gt;"",IF(N46&lt;=Parametre_2018!K$4,"CL",""),"CL"),""),IF(Parametre_2018!K$4&lt;&gt;"",IF(N46&lt;=Parametre_2018!K$4,"CL",""),"CL"))),""),"")),"")</f>
        <v/>
      </c>
      <c r="AA46" s="127"/>
      <c r="AB46" s="128"/>
      <c r="AC46" s="136"/>
    </row>
    <row r="47" spans="1:29" x14ac:dyDescent="0.25">
      <c r="A47" s="370">
        <v>67</v>
      </c>
      <c r="B47" s="352" t="s">
        <v>28</v>
      </c>
      <c r="C47" s="130" t="s">
        <v>153</v>
      </c>
      <c r="D47" s="294" t="s">
        <v>554</v>
      </c>
      <c r="E47" s="118">
        <v>43272</v>
      </c>
      <c r="F47" s="117" t="s">
        <v>55</v>
      </c>
      <c r="G47" s="46" t="s">
        <v>45</v>
      </c>
      <c r="H47" s="37" t="s">
        <v>148</v>
      </c>
      <c r="I47" s="119" t="s">
        <v>157</v>
      </c>
      <c r="J47" s="124" t="s">
        <v>88</v>
      </c>
      <c r="K47" s="240" t="s">
        <v>89</v>
      </c>
      <c r="L47" s="54" t="s">
        <v>40</v>
      </c>
      <c r="M47" s="55" t="s">
        <v>33</v>
      </c>
      <c r="N47" s="186" t="s">
        <v>58</v>
      </c>
      <c r="O47" s="189">
        <v>1.74</v>
      </c>
      <c r="P47" s="230">
        <v>1.8</v>
      </c>
      <c r="Q47" s="127"/>
      <c r="R47" s="128" t="s">
        <v>84</v>
      </c>
      <c r="S47" s="192" t="str">
        <f t="shared" si="1"/>
        <v/>
      </c>
      <c r="T47" s="133"/>
      <c r="U47" s="55"/>
      <c r="V47" s="135"/>
      <c r="W47" s="195" t="str">
        <f>IF(P47&lt;&gt;"",IF(P47&lt;=1.2,IF(N47="A","CR",IF(T47&lt;&gt;"",IF(Parametre_2018!N$4=1,IF(LEFT(T47,1)="1",IF(T47&lt;&gt;"",IF(Parametre_2018!O$4&lt;&gt;"",IF(L47&lt;=Parametre_2018!O$4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,"")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),""),""),IF(T47&lt;&gt;"",IF(Parametre_2018!O$4&lt;&gt;"",IF(L47&lt;=Parametre_2018!O$4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,"")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),"")),"")),IF(T47&lt;&gt;"",IF(Parametre_2018!N$4=1,IF(LEFT(T47,1)="1",IF(T47&lt;&gt;"",IF(Parametre_2018!O$4&lt;&gt;"",IF(L47&lt;=Parametre_2018!O$4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,"")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),""),""),IF(T47&lt;&gt;"",IF(Parametre_2018!O$4&lt;&gt;"",IF(L47&lt;=Parametre_2018!O$4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,""),IF(T47&lt;&gt;"",IF(Parametre_2018!P$4&lt;&gt;"",IF(M47&lt;=Parametre_2018!P$4,IF(T47&lt;&gt;"",IF(Parametre_2018!Q$4&lt;&gt;"",IF(N47&lt;=Parametre_2018!Q$4,"PLD",""),"PLD"),""),""),IF(T47&lt;&gt;"",IF(Parametre_2018!Q$4&lt;&gt;"",IF(N47&lt;=Parametre_2018!Q$4,"PLD",""),"PLD"),"")),"")),"")),"")),"")</f>
        <v/>
      </c>
      <c r="X47" s="54"/>
      <c r="Y47" s="163"/>
      <c r="Z47" s="196" t="str">
        <f>IF(P47&lt;&gt;"",IF(P47&lt;=Parametre_2018!B$4,IF(Parametre_2018!C$4&lt;&gt;"",IF(L47&lt;=Parametre_2018!C$4,IF(Parametre_2018!D$4&lt;&gt;"",IF(M47&lt;=Parametre_2018!D$4,IF(Parametre_2018!E$4&lt;&gt;"",IF(N47&lt;=Parametre_2018!E$4,"MCL"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"MCL")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IF(Parametre_2018!E$4&lt;&gt;"",IF(N47&lt;=Parametre_2018!E$4,"MCL"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"MCL"))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IF(Parametre_2018!D$4&lt;&gt;"",IF(M47&lt;=Parametre_2018!D$4,IF(Parametre_2018!E$4&lt;&gt;"",IF(N47&lt;=Parametre_2018!E$4,"MCL"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"MCL")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IF(Parametre_2018!E$4&lt;&gt;"",IF(N47&lt;=Parametre_2018!E$4,"MCL"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),"MCL"))),IF(P47&lt;&gt;"",IF(AND(P47&gt;Parametre_2018!B$4,P47&lt;=Parametre_2018!H$4),IF(Parametre_2018!I$4&lt;&gt;"",IF(L47&lt;=Parametre_2018!I$4,IF(Parametre_2018!J$4&lt;&gt;"",IF(M47&lt;=Parametre_2018!J$4,IF(Parametre_2018!K$4&lt;&gt;"",IF(N47&lt;=Parametre_2018!K$4,"CL",""),"CL"),""),IF(Parametre_2018!K$4&lt;&gt;"",IF(N47&lt;=Parametre_2018!K$4,"CL",""),"CL")),""),IF(Parametre_2018!J$4&lt;&gt;"",IF(M47&lt;=Parametre_2018!J$4,IF(Parametre_2018!K$4&lt;&gt;"",IF(N47&lt;=Parametre_2018!K$4,"CL",""),"CL"),""),IF(Parametre_2018!K$4&lt;&gt;"",IF(N47&lt;=Parametre_2018!K$4,"CL",""),"CL"))),""),"")),"")</f>
        <v/>
      </c>
      <c r="AA47" s="127"/>
      <c r="AB47" s="128"/>
      <c r="AC47" s="136"/>
    </row>
    <row r="48" spans="1:29" ht="26.4" x14ac:dyDescent="0.25">
      <c r="A48" s="370">
        <v>57</v>
      </c>
      <c r="B48" s="352" t="s">
        <v>28</v>
      </c>
      <c r="C48" s="130" t="s">
        <v>517</v>
      </c>
      <c r="D48" s="230" t="s">
        <v>554</v>
      </c>
      <c r="E48" s="118">
        <v>43271</v>
      </c>
      <c r="F48" s="117" t="s">
        <v>192</v>
      </c>
      <c r="G48" s="46" t="s">
        <v>36</v>
      </c>
      <c r="H48" s="37" t="s">
        <v>146</v>
      </c>
      <c r="I48" s="153" t="s">
        <v>516</v>
      </c>
      <c r="J48" s="123" t="s">
        <v>73</v>
      </c>
      <c r="K48" s="155" t="s">
        <v>506</v>
      </c>
      <c r="L48" s="54" t="s">
        <v>33</v>
      </c>
      <c r="M48" s="55" t="s">
        <v>33</v>
      </c>
      <c r="N48" s="186" t="s">
        <v>33</v>
      </c>
      <c r="O48" s="189">
        <v>1.91</v>
      </c>
      <c r="P48" s="230">
        <v>1.81</v>
      </c>
      <c r="Q48" s="127"/>
      <c r="R48" s="128"/>
      <c r="S48" s="192" t="str">
        <f t="shared" si="1"/>
        <v/>
      </c>
      <c r="T48" s="133"/>
      <c r="U48" s="55"/>
      <c r="V48" s="135"/>
      <c r="W48" s="195" t="str">
        <f>IF(P48&lt;&gt;"",IF(P48&lt;=1.2,IF(N48="A","CR",IF(T48&lt;&gt;"",IF(Parametre_2018!N$4=1,IF(LEFT(T48,1)="1",IF(T48&lt;&gt;"",IF(Parametre_2018!O$4&lt;&gt;"",IF(L48&lt;=Parametre_2018!O$4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,"")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),""),""),IF(T48&lt;&gt;"",IF(Parametre_2018!O$4&lt;&gt;"",IF(L48&lt;=Parametre_2018!O$4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,"")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),"")),"")),IF(T48&lt;&gt;"",IF(Parametre_2018!N$4=1,IF(LEFT(T48,1)="1",IF(T48&lt;&gt;"",IF(Parametre_2018!O$4&lt;&gt;"",IF(L48&lt;=Parametre_2018!O$4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,"")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),""),""),IF(T48&lt;&gt;"",IF(Parametre_2018!O$4&lt;&gt;"",IF(L48&lt;=Parametre_2018!O$4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,""),IF(T48&lt;&gt;"",IF(Parametre_2018!P$4&lt;&gt;"",IF(M48&lt;=Parametre_2018!P$4,IF(T48&lt;&gt;"",IF(Parametre_2018!Q$4&lt;&gt;"",IF(N48&lt;=Parametre_2018!Q$4,"PLD",""),"PLD"),""),""),IF(T48&lt;&gt;"",IF(Parametre_2018!Q$4&lt;&gt;"",IF(N48&lt;=Parametre_2018!Q$4,"PLD",""),"PLD"),"")),"")),"")),"")),"")</f>
        <v/>
      </c>
      <c r="X48" s="54"/>
      <c r="Y48" s="163"/>
      <c r="Z48" s="196" t="str">
        <f>IF(P48&lt;&gt;"",IF(P48&lt;=Parametre_2018!B$4,IF(Parametre_2018!C$4&lt;&gt;"",IF(L48&lt;=Parametre_2018!C$4,IF(Parametre_2018!D$4&lt;&gt;"",IF(M48&lt;=Parametre_2018!D$4,IF(Parametre_2018!E$4&lt;&gt;"",IF(N48&lt;=Parametre_2018!E$4,"MCL"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"MCL")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IF(Parametre_2018!E$4&lt;&gt;"",IF(N48&lt;=Parametre_2018!E$4,"MCL"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"MCL"))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IF(Parametre_2018!D$4&lt;&gt;"",IF(M48&lt;=Parametre_2018!D$4,IF(Parametre_2018!E$4&lt;&gt;"",IF(N48&lt;=Parametre_2018!E$4,"MCL"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"MCL")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IF(Parametre_2018!E$4&lt;&gt;"",IF(N48&lt;=Parametre_2018!E$4,"MCL"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),"MCL"))),IF(P48&lt;&gt;"",IF(AND(P48&gt;Parametre_2018!B$4,P48&lt;=Parametre_2018!H$4),IF(Parametre_2018!I$4&lt;&gt;"",IF(L48&lt;=Parametre_2018!I$4,IF(Parametre_2018!J$4&lt;&gt;"",IF(M48&lt;=Parametre_2018!J$4,IF(Parametre_2018!K$4&lt;&gt;"",IF(N48&lt;=Parametre_2018!K$4,"CL",""),"CL"),""),IF(Parametre_2018!K$4&lt;&gt;"",IF(N48&lt;=Parametre_2018!K$4,"CL",""),"CL")),""),IF(Parametre_2018!J$4&lt;&gt;"",IF(M48&lt;=Parametre_2018!J$4,IF(Parametre_2018!K$4&lt;&gt;"",IF(N48&lt;=Parametre_2018!K$4,"CL",""),"CL"),""),IF(Parametre_2018!K$4&lt;&gt;"",IF(N48&lt;=Parametre_2018!K$4,"CL",""),"CL"))),""),"")),"")</f>
        <v/>
      </c>
      <c r="AA48" s="127"/>
      <c r="AB48" s="128"/>
      <c r="AC48" s="136"/>
    </row>
    <row r="49" spans="1:29" x14ac:dyDescent="0.25">
      <c r="A49" s="370">
        <v>95</v>
      </c>
      <c r="B49" s="352" t="s">
        <v>28</v>
      </c>
      <c r="C49" s="130" t="s">
        <v>360</v>
      </c>
      <c r="D49" s="230" t="s">
        <v>554</v>
      </c>
      <c r="E49" s="118">
        <v>43270</v>
      </c>
      <c r="F49" s="117" t="s">
        <v>165</v>
      </c>
      <c r="G49" s="46" t="s">
        <v>349</v>
      </c>
      <c r="H49" s="37" t="s">
        <v>154</v>
      </c>
      <c r="I49" s="119" t="s">
        <v>106</v>
      </c>
      <c r="J49" s="124" t="s">
        <v>352</v>
      </c>
      <c r="K49" s="155" t="s">
        <v>351</v>
      </c>
      <c r="L49" s="54" t="s">
        <v>28</v>
      </c>
      <c r="M49" s="55" t="s">
        <v>28</v>
      </c>
      <c r="N49" s="186" t="s">
        <v>28</v>
      </c>
      <c r="O49" s="189">
        <v>1.88</v>
      </c>
      <c r="P49" s="230">
        <v>1.81</v>
      </c>
      <c r="Q49" s="127"/>
      <c r="R49" s="128"/>
      <c r="S49" s="192" t="str">
        <f t="shared" si="1"/>
        <v/>
      </c>
      <c r="T49" s="133"/>
      <c r="U49" s="55"/>
      <c r="V49" s="135"/>
      <c r="W49" s="195" t="str">
        <f>IF(P49&lt;&gt;"",IF(P49&lt;=1.2,IF(N49="A","CR",IF(T49&lt;&gt;"",IF(Parametre_2018!N$4=1,IF(LEFT(T49,1)="1",IF(T49&lt;&gt;"",IF(Parametre_2018!O$4&lt;&gt;"",IF(L49&lt;=Parametre_2018!O$4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,"")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),""),""),IF(T49&lt;&gt;"",IF(Parametre_2018!O$4&lt;&gt;"",IF(L49&lt;=Parametre_2018!O$4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,"")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),"")),"")),IF(T49&lt;&gt;"",IF(Parametre_2018!N$4=1,IF(LEFT(T49,1)="1",IF(T49&lt;&gt;"",IF(Parametre_2018!O$4&lt;&gt;"",IF(L49&lt;=Parametre_2018!O$4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,"")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),""),""),IF(T49&lt;&gt;"",IF(Parametre_2018!O$4&lt;&gt;"",IF(L49&lt;=Parametre_2018!O$4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,""),IF(T49&lt;&gt;"",IF(Parametre_2018!P$4&lt;&gt;"",IF(M49&lt;=Parametre_2018!P$4,IF(T49&lt;&gt;"",IF(Parametre_2018!Q$4&lt;&gt;"",IF(N49&lt;=Parametre_2018!Q$4,"PLD",""),"PLD"),""),""),IF(T49&lt;&gt;"",IF(Parametre_2018!Q$4&lt;&gt;"",IF(N49&lt;=Parametre_2018!Q$4,"PLD",""),"PLD"),"")),"")),"")),"")),"")</f>
        <v/>
      </c>
      <c r="X49" s="54"/>
      <c r="Y49" s="163"/>
      <c r="Z49" s="196" t="str">
        <f>IF(P49&lt;&gt;"",IF(P49&lt;=Parametre_2018!B$4,IF(Parametre_2018!C$4&lt;&gt;"",IF(L49&lt;=Parametre_2018!C$4,IF(Parametre_2018!D$4&lt;&gt;"",IF(M49&lt;=Parametre_2018!D$4,IF(Parametre_2018!E$4&lt;&gt;"",IF(N49&lt;=Parametre_2018!E$4,"MCL"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"MCL")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IF(Parametre_2018!E$4&lt;&gt;"",IF(N49&lt;=Parametre_2018!E$4,"MCL"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"MCL"))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IF(Parametre_2018!D$4&lt;&gt;"",IF(M49&lt;=Parametre_2018!D$4,IF(Parametre_2018!E$4&lt;&gt;"",IF(N49&lt;=Parametre_2018!E$4,"MCL"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"MCL")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IF(Parametre_2018!E$4&lt;&gt;"",IF(N49&lt;=Parametre_2018!E$4,"MCL"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),"MCL"))),IF(P49&lt;&gt;"",IF(AND(P49&gt;Parametre_2018!B$4,P49&lt;=Parametre_2018!H$4),IF(Parametre_2018!I$4&lt;&gt;"",IF(L49&lt;=Parametre_2018!I$4,IF(Parametre_2018!J$4&lt;&gt;"",IF(M49&lt;=Parametre_2018!J$4,IF(Parametre_2018!K$4&lt;&gt;"",IF(N49&lt;=Parametre_2018!K$4,"CL",""),"CL"),""),IF(Parametre_2018!K$4&lt;&gt;"",IF(N49&lt;=Parametre_2018!K$4,"CL",""),"CL")),""),IF(Parametre_2018!J$4&lt;&gt;"",IF(M49&lt;=Parametre_2018!J$4,IF(Parametre_2018!K$4&lt;&gt;"",IF(N49&lt;=Parametre_2018!K$4,"CL",""),"CL"),""),IF(Parametre_2018!K$4&lt;&gt;"",IF(N49&lt;=Parametre_2018!K$4,"CL",""),"CL"))),""),"")),"")</f>
        <v/>
      </c>
      <c r="AA49" s="127"/>
      <c r="AB49" s="128"/>
      <c r="AC49" s="136"/>
    </row>
    <row r="50" spans="1:29" ht="26.4" x14ac:dyDescent="0.25">
      <c r="A50" s="370">
        <v>91</v>
      </c>
      <c r="B50" s="352" t="s">
        <v>28</v>
      </c>
      <c r="C50" s="130" t="s">
        <v>454</v>
      </c>
      <c r="D50" s="230" t="s">
        <v>554</v>
      </c>
      <c r="E50" s="118">
        <v>43272</v>
      </c>
      <c r="F50" s="117" t="s">
        <v>55</v>
      </c>
      <c r="G50" s="46" t="s">
        <v>45</v>
      </c>
      <c r="H50" s="37" t="s">
        <v>148</v>
      </c>
      <c r="I50" s="119" t="s">
        <v>455</v>
      </c>
      <c r="J50" s="124" t="s">
        <v>150</v>
      </c>
      <c r="K50" s="155" t="s">
        <v>281</v>
      </c>
      <c r="L50" s="54" t="s">
        <v>28</v>
      </c>
      <c r="M50" s="55" t="s">
        <v>33</v>
      </c>
      <c r="N50" s="186" t="s">
        <v>33</v>
      </c>
      <c r="O50" s="189">
        <v>1.88</v>
      </c>
      <c r="P50" s="230">
        <v>1.82</v>
      </c>
      <c r="Q50" s="127"/>
      <c r="R50" s="128"/>
      <c r="S50" s="192" t="str">
        <f t="shared" si="1"/>
        <v/>
      </c>
      <c r="T50" s="133"/>
      <c r="U50" s="55"/>
      <c r="V50" s="135"/>
      <c r="W50" s="195" t="str">
        <f>IF(P50&lt;&gt;"",IF(P50&lt;=1.2,IF(N50="A","CR",IF(T50&lt;&gt;"",IF(Parametre_2018!N$4=1,IF(LEFT(T50,1)="1",IF(T50&lt;&gt;"",IF(Parametre_2018!O$4&lt;&gt;"",IF(L50&lt;=Parametre_2018!O$4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,"")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),""),""),IF(T50&lt;&gt;"",IF(Parametre_2018!O$4&lt;&gt;"",IF(L50&lt;=Parametre_2018!O$4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,"")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),"")),"")),IF(T50&lt;&gt;"",IF(Parametre_2018!N$4=1,IF(LEFT(T50,1)="1",IF(T50&lt;&gt;"",IF(Parametre_2018!O$4&lt;&gt;"",IF(L50&lt;=Parametre_2018!O$4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,"")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),""),""),IF(T50&lt;&gt;"",IF(Parametre_2018!O$4&lt;&gt;"",IF(L50&lt;=Parametre_2018!O$4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,""),IF(T50&lt;&gt;"",IF(Parametre_2018!P$4&lt;&gt;"",IF(M50&lt;=Parametre_2018!P$4,IF(T50&lt;&gt;"",IF(Parametre_2018!Q$4&lt;&gt;"",IF(N50&lt;=Parametre_2018!Q$4,"PLD",""),"PLD"),""),""),IF(T50&lt;&gt;"",IF(Parametre_2018!Q$4&lt;&gt;"",IF(N50&lt;=Parametre_2018!Q$4,"PLD",""),"PLD"),"")),"")),"")),"")),"")</f>
        <v/>
      </c>
      <c r="X50" s="54"/>
      <c r="Y50" s="163"/>
      <c r="Z50" s="196" t="str">
        <f>IF(P50&lt;&gt;"",IF(P50&lt;=Parametre_2018!B$4,IF(Parametre_2018!C$4&lt;&gt;"",IF(L50&lt;=Parametre_2018!C$4,IF(Parametre_2018!D$4&lt;&gt;"",IF(M50&lt;=Parametre_2018!D$4,IF(Parametre_2018!E$4&lt;&gt;"",IF(N50&lt;=Parametre_2018!E$4,"MCL"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"MCL")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IF(Parametre_2018!E$4&lt;&gt;"",IF(N50&lt;=Parametre_2018!E$4,"MCL"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"MCL"))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IF(Parametre_2018!D$4&lt;&gt;"",IF(M50&lt;=Parametre_2018!D$4,IF(Parametre_2018!E$4&lt;&gt;"",IF(N50&lt;=Parametre_2018!E$4,"MCL"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"MCL")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IF(Parametre_2018!E$4&lt;&gt;"",IF(N50&lt;=Parametre_2018!E$4,"MCL"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),"MCL"))),IF(P50&lt;&gt;"",IF(AND(P50&gt;Parametre_2018!B$4,P50&lt;=Parametre_2018!H$4),IF(Parametre_2018!I$4&lt;&gt;"",IF(L50&lt;=Parametre_2018!I$4,IF(Parametre_2018!J$4&lt;&gt;"",IF(M50&lt;=Parametre_2018!J$4,IF(Parametre_2018!K$4&lt;&gt;"",IF(N50&lt;=Parametre_2018!K$4,"CL",""),"CL"),""),IF(Parametre_2018!K$4&lt;&gt;"",IF(N50&lt;=Parametre_2018!K$4,"CL",""),"CL")),""),IF(Parametre_2018!J$4&lt;&gt;"",IF(M50&lt;=Parametre_2018!J$4,IF(Parametre_2018!K$4&lt;&gt;"",IF(N50&lt;=Parametre_2018!K$4,"CL",""),"CL"),""),IF(Parametre_2018!K$4&lt;&gt;"",IF(N50&lt;=Parametre_2018!K$4,"CL",""),"CL"))),""),"")),"")</f>
        <v/>
      </c>
      <c r="AA50" s="127"/>
      <c r="AB50" s="128"/>
      <c r="AC50" s="136"/>
    </row>
    <row r="51" spans="1:29" ht="26.4" x14ac:dyDescent="0.25">
      <c r="A51" s="370">
        <v>94</v>
      </c>
      <c r="B51" s="375" t="s">
        <v>28</v>
      </c>
      <c r="C51" s="130" t="s">
        <v>284</v>
      </c>
      <c r="D51" s="230" t="s">
        <v>554</v>
      </c>
      <c r="E51" s="118">
        <v>43271</v>
      </c>
      <c r="F51" s="117" t="s">
        <v>41</v>
      </c>
      <c r="G51" s="46" t="s">
        <v>45</v>
      </c>
      <c r="H51" s="37" t="s">
        <v>278</v>
      </c>
      <c r="I51" s="151" t="s">
        <v>30</v>
      </c>
      <c r="J51" s="124" t="s">
        <v>31</v>
      </c>
      <c r="K51" s="155" t="s">
        <v>150</v>
      </c>
      <c r="L51" s="241" t="s">
        <v>28</v>
      </c>
      <c r="M51" s="180" t="s">
        <v>28</v>
      </c>
      <c r="N51" s="185" t="s">
        <v>28</v>
      </c>
      <c r="O51" s="189">
        <v>1.88</v>
      </c>
      <c r="P51" s="230">
        <v>1.82</v>
      </c>
      <c r="Q51" s="126" t="s">
        <v>221</v>
      </c>
      <c r="R51" s="40"/>
      <c r="S51" s="192" t="str">
        <f t="shared" si="1"/>
        <v/>
      </c>
      <c r="T51" s="132"/>
      <c r="U51" s="50"/>
      <c r="V51" s="51"/>
      <c r="W51" s="195" t="str">
        <f>IF(P51&lt;&gt;"",IF(P51&lt;=1.2,IF(N51="A","CR",IF(T51&lt;&gt;"",IF(Parametre_2018!N$4=1,IF(LEFT(T51,1)="1",IF(T51&lt;&gt;"",IF(Parametre_2018!O$4&lt;&gt;"",IF(L51&lt;=Parametre_2018!O$4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,"")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),""),""),IF(T51&lt;&gt;"",IF(Parametre_2018!O$4&lt;&gt;"",IF(L51&lt;=Parametre_2018!O$4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,"")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),"")),"")),IF(T51&lt;&gt;"",IF(Parametre_2018!N$4=1,IF(LEFT(T51,1)="1",IF(T51&lt;&gt;"",IF(Parametre_2018!O$4&lt;&gt;"",IF(L51&lt;=Parametre_2018!O$4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,"")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),""),""),IF(T51&lt;&gt;"",IF(Parametre_2018!O$4&lt;&gt;"",IF(L51&lt;=Parametre_2018!O$4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,""),IF(T51&lt;&gt;"",IF(Parametre_2018!P$4&lt;&gt;"",IF(M51&lt;=Parametre_2018!P$4,IF(T51&lt;&gt;"",IF(Parametre_2018!Q$4&lt;&gt;"",IF(N51&lt;=Parametre_2018!Q$4,"PLD",""),"PLD"),""),""),IF(T51&lt;&gt;"",IF(Parametre_2018!Q$4&lt;&gt;"",IF(N51&lt;=Parametre_2018!Q$4,"PLD",""),"PLD"),"")),"")),"")),"")),"")</f>
        <v/>
      </c>
      <c r="X51" s="126"/>
      <c r="Y51" s="49"/>
      <c r="Z51" s="196" t="str">
        <f>IF(P51&lt;&gt;"",IF(P51&lt;=Parametre_2018!B$4,IF(Parametre_2018!C$4&lt;&gt;"",IF(L51&lt;=Parametre_2018!C$4,IF(Parametre_2018!D$4&lt;&gt;"",IF(M51&lt;=Parametre_2018!D$4,IF(Parametre_2018!E$4&lt;&gt;"",IF(N51&lt;=Parametre_2018!E$4,"MCL"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"MCL")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IF(Parametre_2018!E$4&lt;&gt;"",IF(N51&lt;=Parametre_2018!E$4,"MCL"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"MCL"))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IF(Parametre_2018!D$4&lt;&gt;"",IF(M51&lt;=Parametre_2018!D$4,IF(Parametre_2018!E$4&lt;&gt;"",IF(N51&lt;=Parametre_2018!E$4,"MCL"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"MCL")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IF(Parametre_2018!E$4&lt;&gt;"",IF(N51&lt;=Parametre_2018!E$4,"MCL"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),"MCL"))),IF(P51&lt;&gt;"",IF(AND(P51&gt;Parametre_2018!B$4,P51&lt;=Parametre_2018!H$4),IF(Parametre_2018!I$4&lt;&gt;"",IF(L51&lt;=Parametre_2018!I$4,IF(Parametre_2018!J$4&lt;&gt;"",IF(M51&lt;=Parametre_2018!J$4,IF(Parametre_2018!K$4&lt;&gt;"",IF(N51&lt;=Parametre_2018!K$4,"CL",""),"CL"),""),IF(Parametre_2018!K$4&lt;&gt;"",IF(N51&lt;=Parametre_2018!K$4,"CL",""),"CL")),""),IF(Parametre_2018!J$4&lt;&gt;"",IF(M51&lt;=Parametre_2018!J$4,IF(Parametre_2018!K$4&lt;&gt;"",IF(N51&lt;=Parametre_2018!K$4,"CL",""),"CL"),""),IF(Parametre_2018!K$4&lt;&gt;"",IF(N51&lt;=Parametre_2018!K$4,"CL",""),"CL"))),""),"")),"")</f>
        <v/>
      </c>
      <c r="AA51" s="126"/>
      <c r="AB51" s="40"/>
      <c r="AC51" s="60"/>
    </row>
    <row r="52" spans="1:29" ht="26.4" x14ac:dyDescent="0.25">
      <c r="A52" s="370">
        <v>110</v>
      </c>
      <c r="B52" s="352" t="s">
        <v>28</v>
      </c>
      <c r="C52" s="130" t="s">
        <v>383</v>
      </c>
      <c r="D52" s="230" t="s">
        <v>554</v>
      </c>
      <c r="E52" s="118">
        <v>43271</v>
      </c>
      <c r="F52" s="117" t="s">
        <v>60</v>
      </c>
      <c r="G52" s="46" t="s">
        <v>63</v>
      </c>
      <c r="H52" s="37" t="s">
        <v>162</v>
      </c>
      <c r="I52" s="119" t="s">
        <v>384</v>
      </c>
      <c r="J52" s="124" t="s">
        <v>385</v>
      </c>
      <c r="K52" s="155" t="s">
        <v>85</v>
      </c>
      <c r="L52" s="54" t="s">
        <v>28</v>
      </c>
      <c r="M52" s="55" t="s">
        <v>33</v>
      </c>
      <c r="N52" s="186" t="s">
        <v>33</v>
      </c>
      <c r="O52" s="189">
        <v>1.89</v>
      </c>
      <c r="P52" s="230">
        <v>1.83</v>
      </c>
      <c r="Q52" s="127"/>
      <c r="R52" s="128"/>
      <c r="S52" s="192" t="str">
        <f t="shared" si="1"/>
        <v/>
      </c>
      <c r="T52" s="133"/>
      <c r="U52" s="55"/>
      <c r="V52" s="135"/>
      <c r="W52" s="195" t="str">
        <f>IF(P52&lt;&gt;"",IF(P52&lt;=1.2,IF(N52="A","CR",IF(T52&lt;&gt;"",IF(Parametre_2018!N$4=1,IF(LEFT(T52,1)="1",IF(T52&lt;&gt;"",IF(Parametre_2018!O$4&lt;&gt;"",IF(L52&lt;=Parametre_2018!O$4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,"")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),""),""),IF(T52&lt;&gt;"",IF(Parametre_2018!O$4&lt;&gt;"",IF(L52&lt;=Parametre_2018!O$4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,"")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),"")),"")),IF(T52&lt;&gt;"",IF(Parametre_2018!N$4=1,IF(LEFT(T52,1)="1",IF(T52&lt;&gt;"",IF(Parametre_2018!O$4&lt;&gt;"",IF(L52&lt;=Parametre_2018!O$4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,"")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),""),""),IF(T52&lt;&gt;"",IF(Parametre_2018!O$4&lt;&gt;"",IF(L52&lt;=Parametre_2018!O$4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,""),IF(T52&lt;&gt;"",IF(Parametre_2018!P$4&lt;&gt;"",IF(M52&lt;=Parametre_2018!P$4,IF(T52&lt;&gt;"",IF(Parametre_2018!Q$4&lt;&gt;"",IF(N52&lt;=Parametre_2018!Q$4,"PLD",""),"PLD"),""),""),IF(T52&lt;&gt;"",IF(Parametre_2018!Q$4&lt;&gt;"",IF(N52&lt;=Parametre_2018!Q$4,"PLD",""),"PLD"),"")),"")),"")),"")),"")</f>
        <v/>
      </c>
      <c r="X52" s="54"/>
      <c r="Y52" s="163"/>
      <c r="Z52" s="196" t="str">
        <f>IF(P52&lt;&gt;"",IF(P52&lt;=Parametre_2018!B$4,IF(Parametre_2018!C$4&lt;&gt;"",IF(L52&lt;=Parametre_2018!C$4,IF(Parametre_2018!D$4&lt;&gt;"",IF(M52&lt;=Parametre_2018!D$4,IF(Parametre_2018!E$4&lt;&gt;"",IF(N52&lt;=Parametre_2018!E$4,"MCL"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"MCL")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IF(Parametre_2018!E$4&lt;&gt;"",IF(N52&lt;=Parametre_2018!E$4,"MCL"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"MCL"))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IF(Parametre_2018!D$4&lt;&gt;"",IF(M52&lt;=Parametre_2018!D$4,IF(Parametre_2018!E$4&lt;&gt;"",IF(N52&lt;=Parametre_2018!E$4,"MCL"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"MCL")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IF(Parametre_2018!E$4&lt;&gt;"",IF(N52&lt;=Parametre_2018!E$4,"MCL"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),"MCL"))),IF(P52&lt;&gt;"",IF(AND(P52&gt;Parametre_2018!B$4,P52&lt;=Parametre_2018!H$4),IF(Parametre_2018!I$4&lt;&gt;"",IF(L52&lt;=Parametre_2018!I$4,IF(Parametre_2018!J$4&lt;&gt;"",IF(M52&lt;=Parametre_2018!J$4,IF(Parametre_2018!K$4&lt;&gt;"",IF(N52&lt;=Parametre_2018!K$4,"CL",""),"CL"),""),IF(Parametre_2018!K$4&lt;&gt;"",IF(N52&lt;=Parametre_2018!K$4,"CL",""),"CL")),""),IF(Parametre_2018!J$4&lt;&gt;"",IF(M52&lt;=Parametre_2018!J$4,IF(Parametre_2018!K$4&lt;&gt;"",IF(N52&lt;=Parametre_2018!K$4,"CL",""),"CL"),""),IF(Parametre_2018!K$4&lt;&gt;"",IF(N52&lt;=Parametre_2018!K$4,"CL",""),"CL"))),""),"")),"")</f>
        <v/>
      </c>
      <c r="AA52" s="127"/>
      <c r="AB52" s="128"/>
      <c r="AC52" s="136"/>
    </row>
    <row r="53" spans="1:29" ht="39.6" x14ac:dyDescent="0.25">
      <c r="A53" s="370">
        <v>15</v>
      </c>
      <c r="B53" s="375" t="s">
        <v>28</v>
      </c>
      <c r="C53" s="295" t="s">
        <v>264</v>
      </c>
      <c r="D53" s="230" t="s">
        <v>553</v>
      </c>
      <c r="E53" s="118">
        <v>43270</v>
      </c>
      <c r="F53" s="117" t="s">
        <v>75</v>
      </c>
      <c r="G53" s="46" t="s">
        <v>72</v>
      </c>
      <c r="H53" s="37" t="s">
        <v>252</v>
      </c>
      <c r="I53" s="149" t="s">
        <v>265</v>
      </c>
      <c r="J53" s="236" t="s">
        <v>266</v>
      </c>
      <c r="K53" s="302" t="s">
        <v>267</v>
      </c>
      <c r="L53" s="59" t="s">
        <v>28</v>
      </c>
      <c r="M53" s="48" t="s">
        <v>34</v>
      </c>
      <c r="N53" s="185" t="s">
        <v>34</v>
      </c>
      <c r="O53" s="184">
        <v>1.88</v>
      </c>
      <c r="P53" s="296">
        <v>1.86</v>
      </c>
      <c r="Q53" s="126"/>
      <c r="R53" s="40"/>
      <c r="S53" s="192" t="str">
        <f t="shared" si="1"/>
        <v/>
      </c>
      <c r="T53" s="132"/>
      <c r="U53" s="50"/>
      <c r="V53" s="51"/>
      <c r="W53" s="195" t="str">
        <f>IF(P53&lt;&gt;"",IF(P53&lt;=1.2,IF(N53="A","CR",IF(T53&lt;&gt;"",IF(Parametre_2018!N$4=1,IF(LEFT(T53,1)="1",IF(T53&lt;&gt;"",IF(Parametre_2018!O$4&lt;&gt;"",IF(L53&lt;=Parametre_2018!O$4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,"")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),""),""),IF(T53&lt;&gt;"",IF(Parametre_2018!O$4&lt;&gt;"",IF(L53&lt;=Parametre_2018!O$4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,"")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),"")),"")),IF(T53&lt;&gt;"",IF(Parametre_2018!N$4=1,IF(LEFT(T53,1)="1",IF(T53&lt;&gt;"",IF(Parametre_2018!O$4&lt;&gt;"",IF(L53&lt;=Parametre_2018!O$4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,"")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),""),""),IF(T53&lt;&gt;"",IF(Parametre_2018!O$4&lt;&gt;"",IF(L53&lt;=Parametre_2018!O$4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,""),IF(T53&lt;&gt;"",IF(Parametre_2018!P$4&lt;&gt;"",IF(M53&lt;=Parametre_2018!P$4,IF(T53&lt;&gt;"",IF(Parametre_2018!Q$4&lt;&gt;"",IF(N53&lt;=Parametre_2018!Q$4,"PLD",""),"PLD"),""),""),IF(T53&lt;&gt;"",IF(Parametre_2018!Q$4&lt;&gt;"",IF(N53&lt;=Parametre_2018!Q$4,"PLD",""),"PLD"),"")),"")),"")),"")),"")</f>
        <v/>
      </c>
      <c r="X53" s="126"/>
      <c r="Y53" s="49"/>
      <c r="Z53" s="196" t="str">
        <f>IF(P53&lt;&gt;"",IF(P53&lt;=Parametre_2018!B$4,IF(Parametre_2018!C$4&lt;&gt;"",IF(L53&lt;=Parametre_2018!C$4,IF(Parametre_2018!D$4&lt;&gt;"",IF(M53&lt;=Parametre_2018!D$4,IF(Parametre_2018!E$4&lt;&gt;"",IF(N53&lt;=Parametre_2018!E$4,"MCL"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"MCL")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IF(Parametre_2018!E$4&lt;&gt;"",IF(N53&lt;=Parametre_2018!E$4,"MCL"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"MCL"))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IF(Parametre_2018!D$4&lt;&gt;"",IF(M53&lt;=Parametre_2018!D$4,IF(Parametre_2018!E$4&lt;&gt;"",IF(N53&lt;=Parametre_2018!E$4,"MCL"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"MCL")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IF(Parametre_2018!E$4&lt;&gt;"",IF(N53&lt;=Parametre_2018!E$4,"MCL"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),"MCL"))),IF(P53&lt;&gt;"",IF(AND(P53&gt;Parametre_2018!B$4,P53&lt;=Parametre_2018!H$4),IF(Parametre_2018!I$4&lt;&gt;"",IF(L53&lt;=Parametre_2018!I$4,IF(Parametre_2018!J$4&lt;&gt;"",IF(M53&lt;=Parametre_2018!J$4,IF(Parametre_2018!K$4&lt;&gt;"",IF(N53&lt;=Parametre_2018!K$4,"CL",""),"CL"),""),IF(Parametre_2018!K$4&lt;&gt;"",IF(N53&lt;=Parametre_2018!K$4,"CL",""),"CL")),""),IF(Parametre_2018!J$4&lt;&gt;"",IF(M53&lt;=Parametre_2018!J$4,IF(Parametre_2018!K$4&lt;&gt;"",IF(N53&lt;=Parametre_2018!K$4,"CL",""),"CL"),""),IF(Parametre_2018!K$4&lt;&gt;"",IF(N53&lt;=Parametre_2018!K$4,"CL",""),"CL"))),""),"")),"")</f>
        <v/>
      </c>
      <c r="AA53" s="126"/>
      <c r="AB53" s="40"/>
      <c r="AC53" s="60"/>
    </row>
    <row r="54" spans="1:29" ht="26.4" x14ac:dyDescent="0.25">
      <c r="A54" s="370">
        <v>58</v>
      </c>
      <c r="B54" s="352" t="s">
        <v>28</v>
      </c>
      <c r="C54" s="130" t="s">
        <v>452</v>
      </c>
      <c r="D54" s="230" t="s">
        <v>555</v>
      </c>
      <c r="E54" s="118">
        <v>43272</v>
      </c>
      <c r="F54" s="117" t="s">
        <v>55</v>
      </c>
      <c r="G54" s="46" t="s">
        <v>45</v>
      </c>
      <c r="H54" s="37" t="s">
        <v>148</v>
      </c>
      <c r="I54" s="119" t="s">
        <v>453</v>
      </c>
      <c r="J54" s="124" t="s">
        <v>150</v>
      </c>
      <c r="K54" s="155" t="s">
        <v>281</v>
      </c>
      <c r="L54" s="54" t="s">
        <v>28</v>
      </c>
      <c r="M54" s="55" t="s">
        <v>28</v>
      </c>
      <c r="N54" s="186" t="s">
        <v>28</v>
      </c>
      <c r="O54" s="190">
        <v>1.87</v>
      </c>
      <c r="P54" s="230">
        <v>1.86</v>
      </c>
      <c r="Q54" s="127"/>
      <c r="R54" s="128"/>
      <c r="S54" s="192" t="str">
        <f t="shared" si="1"/>
        <v/>
      </c>
      <c r="T54" s="133"/>
      <c r="U54" s="55"/>
      <c r="V54" s="135"/>
      <c r="W54" s="195" t="str">
        <f>IF(P54&lt;&gt;"",IF(P54&lt;=1.2,IF(N54="A","CR",IF(T54&lt;&gt;"",IF(Parametre_2018!N$4=1,IF(LEFT(T54,1)="1",IF(T54&lt;&gt;"",IF(Parametre_2018!O$4&lt;&gt;"",IF(L54&lt;=Parametre_2018!O$4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,"")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),""),""),IF(T54&lt;&gt;"",IF(Parametre_2018!O$4&lt;&gt;"",IF(L54&lt;=Parametre_2018!O$4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,"")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),"")),"")),IF(T54&lt;&gt;"",IF(Parametre_2018!N$4=1,IF(LEFT(T54,1)="1",IF(T54&lt;&gt;"",IF(Parametre_2018!O$4&lt;&gt;"",IF(L54&lt;=Parametre_2018!O$4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,"")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),""),""),IF(T54&lt;&gt;"",IF(Parametre_2018!O$4&lt;&gt;"",IF(L54&lt;=Parametre_2018!O$4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,""),IF(T54&lt;&gt;"",IF(Parametre_2018!P$4&lt;&gt;"",IF(M54&lt;=Parametre_2018!P$4,IF(T54&lt;&gt;"",IF(Parametre_2018!Q$4&lt;&gt;"",IF(N54&lt;=Parametre_2018!Q$4,"PLD",""),"PLD"),""),""),IF(T54&lt;&gt;"",IF(Parametre_2018!Q$4&lt;&gt;"",IF(N54&lt;=Parametre_2018!Q$4,"PLD",""),"PLD"),"")),"")),"")),"")),"")</f>
        <v/>
      </c>
      <c r="X54" s="54"/>
      <c r="Y54" s="163"/>
      <c r="Z54" s="196" t="str">
        <f>IF(P54&lt;&gt;"",IF(P54&lt;=Parametre_2018!B$4,IF(Parametre_2018!C$4&lt;&gt;"",IF(L54&lt;=Parametre_2018!C$4,IF(Parametre_2018!D$4&lt;&gt;"",IF(M54&lt;=Parametre_2018!D$4,IF(Parametre_2018!E$4&lt;&gt;"",IF(N54&lt;=Parametre_2018!E$4,"MCL"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"MCL")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IF(Parametre_2018!E$4&lt;&gt;"",IF(N54&lt;=Parametre_2018!E$4,"MCL"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"MCL"))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IF(Parametre_2018!D$4&lt;&gt;"",IF(M54&lt;=Parametre_2018!D$4,IF(Parametre_2018!E$4&lt;&gt;"",IF(N54&lt;=Parametre_2018!E$4,"MCL"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"MCL")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IF(Parametre_2018!E$4&lt;&gt;"",IF(N54&lt;=Parametre_2018!E$4,"MCL"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),"MCL"))),IF(P54&lt;&gt;"",IF(AND(P54&gt;Parametre_2018!B$4,P54&lt;=Parametre_2018!H$4),IF(Parametre_2018!I$4&lt;&gt;"",IF(L54&lt;=Parametre_2018!I$4,IF(Parametre_2018!J$4&lt;&gt;"",IF(M54&lt;=Parametre_2018!J$4,IF(Parametre_2018!K$4&lt;&gt;"",IF(N54&lt;=Parametre_2018!K$4,"CL",""),"CL"),""),IF(Parametre_2018!K$4&lt;&gt;"",IF(N54&lt;=Parametre_2018!K$4,"CL",""),"CL")),""),IF(Parametre_2018!J$4&lt;&gt;"",IF(M54&lt;=Parametre_2018!J$4,IF(Parametre_2018!K$4&lt;&gt;"",IF(N54&lt;=Parametre_2018!K$4,"CL",""),"CL"),""),IF(Parametre_2018!K$4&lt;&gt;"",IF(N54&lt;=Parametre_2018!K$4,"CL",""),"CL"))),""),"")),"")</f>
        <v/>
      </c>
      <c r="AA54" s="127"/>
      <c r="AB54" s="128"/>
      <c r="AC54" s="136"/>
    </row>
    <row r="55" spans="1:29" ht="26.4" x14ac:dyDescent="0.25">
      <c r="A55" s="370">
        <v>77</v>
      </c>
      <c r="B55" s="352" t="s">
        <v>28</v>
      </c>
      <c r="C55" s="130" t="s">
        <v>355</v>
      </c>
      <c r="D55" s="230" t="s">
        <v>554</v>
      </c>
      <c r="E55" s="118">
        <v>43270</v>
      </c>
      <c r="F55" s="117" t="s">
        <v>165</v>
      </c>
      <c r="G55" s="46" t="s">
        <v>349</v>
      </c>
      <c r="H55" s="37" t="s">
        <v>154</v>
      </c>
      <c r="I55" s="119" t="s">
        <v>356</v>
      </c>
      <c r="J55" s="124" t="s">
        <v>185</v>
      </c>
      <c r="K55" s="154" t="s">
        <v>352</v>
      </c>
      <c r="L55" s="54" t="s">
        <v>28</v>
      </c>
      <c r="M55" s="55" t="s">
        <v>28</v>
      </c>
      <c r="N55" s="186" t="s">
        <v>33</v>
      </c>
      <c r="O55" s="189">
        <v>1.83</v>
      </c>
      <c r="P55" s="230">
        <v>1.87</v>
      </c>
      <c r="Q55" s="127"/>
      <c r="R55" s="128"/>
      <c r="S55" s="192" t="str">
        <f t="shared" si="1"/>
        <v/>
      </c>
      <c r="T55" s="133"/>
      <c r="U55" s="55"/>
      <c r="V55" s="135"/>
      <c r="W55" s="195" t="str">
        <f>IF(P55&lt;&gt;"",IF(P55&lt;=1.2,IF(N55="A","CR",IF(T55&lt;&gt;"",IF(Parametre_2018!N$4=1,IF(LEFT(T55,1)="1",IF(T55&lt;&gt;"",IF(Parametre_2018!O$4&lt;&gt;"",IF(L55&lt;=Parametre_2018!O$4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,"")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),""),""),IF(T55&lt;&gt;"",IF(Parametre_2018!O$4&lt;&gt;"",IF(L55&lt;=Parametre_2018!O$4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,"")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),"")),"")),IF(T55&lt;&gt;"",IF(Parametre_2018!N$4=1,IF(LEFT(T55,1)="1",IF(T55&lt;&gt;"",IF(Parametre_2018!O$4&lt;&gt;"",IF(L55&lt;=Parametre_2018!O$4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,"")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),""),""),IF(T55&lt;&gt;"",IF(Parametre_2018!O$4&lt;&gt;"",IF(L55&lt;=Parametre_2018!O$4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,""),IF(T55&lt;&gt;"",IF(Parametre_2018!P$4&lt;&gt;"",IF(M55&lt;=Parametre_2018!P$4,IF(T55&lt;&gt;"",IF(Parametre_2018!Q$4&lt;&gt;"",IF(N55&lt;=Parametre_2018!Q$4,"PLD",""),"PLD"),""),""),IF(T55&lt;&gt;"",IF(Parametre_2018!Q$4&lt;&gt;"",IF(N55&lt;=Parametre_2018!Q$4,"PLD",""),"PLD"),"")),"")),"")),"")),"")</f>
        <v/>
      </c>
      <c r="X55" s="54"/>
      <c r="Y55" s="163"/>
      <c r="Z55" s="196" t="str">
        <f>IF(P55&lt;&gt;"",IF(P55&lt;=Parametre_2018!B$4,IF(Parametre_2018!C$4&lt;&gt;"",IF(L55&lt;=Parametre_2018!C$4,IF(Parametre_2018!D$4&lt;&gt;"",IF(M55&lt;=Parametre_2018!D$4,IF(Parametre_2018!E$4&lt;&gt;"",IF(N55&lt;=Parametre_2018!E$4,"MCL"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"MCL")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IF(Parametre_2018!E$4&lt;&gt;"",IF(N55&lt;=Parametre_2018!E$4,"MCL"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"MCL"))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IF(Parametre_2018!D$4&lt;&gt;"",IF(M55&lt;=Parametre_2018!D$4,IF(Parametre_2018!E$4&lt;&gt;"",IF(N55&lt;=Parametre_2018!E$4,"MCL"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"MCL")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IF(Parametre_2018!E$4&lt;&gt;"",IF(N55&lt;=Parametre_2018!E$4,"MCL"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),"MCL"))),IF(P55&lt;&gt;"",IF(AND(P55&gt;Parametre_2018!B$4,P55&lt;=Parametre_2018!H$4),IF(Parametre_2018!I$4&lt;&gt;"",IF(L55&lt;=Parametre_2018!I$4,IF(Parametre_2018!J$4&lt;&gt;"",IF(M55&lt;=Parametre_2018!J$4,IF(Parametre_2018!K$4&lt;&gt;"",IF(N55&lt;=Parametre_2018!K$4,"CL",""),"CL"),""),IF(Parametre_2018!K$4&lt;&gt;"",IF(N55&lt;=Parametre_2018!K$4,"CL",""),"CL")),""),IF(Parametre_2018!J$4&lt;&gt;"",IF(M55&lt;=Parametre_2018!J$4,IF(Parametre_2018!K$4&lt;&gt;"",IF(N55&lt;=Parametre_2018!K$4,"CL",""),"CL"),""),IF(Parametre_2018!K$4&lt;&gt;"",IF(N55&lt;=Parametre_2018!K$4,"CL",""),"CL"))),""),"")),"")</f>
        <v/>
      </c>
      <c r="AA55" s="127"/>
      <c r="AB55" s="128"/>
      <c r="AC55" s="136"/>
    </row>
    <row r="56" spans="1:29" ht="26.4" x14ac:dyDescent="0.25">
      <c r="A56" s="370">
        <v>3</v>
      </c>
      <c r="B56" s="375" t="s">
        <v>28</v>
      </c>
      <c r="C56" s="181" t="s">
        <v>231</v>
      </c>
      <c r="D56" s="230" t="s">
        <v>553</v>
      </c>
      <c r="E56" s="118">
        <v>43270</v>
      </c>
      <c r="F56" s="117" t="s">
        <v>80</v>
      </c>
      <c r="G56" s="45" t="s">
        <v>81</v>
      </c>
      <c r="H56" s="37" t="s">
        <v>224</v>
      </c>
      <c r="I56" s="122" t="s">
        <v>229</v>
      </c>
      <c r="J56" s="237" t="s">
        <v>226</v>
      </c>
      <c r="K56" s="148" t="s">
        <v>232</v>
      </c>
      <c r="L56" s="54" t="s">
        <v>33</v>
      </c>
      <c r="M56" s="55" t="s">
        <v>33</v>
      </c>
      <c r="N56" s="186" t="s">
        <v>33</v>
      </c>
      <c r="O56" s="184">
        <v>1.96</v>
      </c>
      <c r="P56" s="230">
        <v>1.87</v>
      </c>
      <c r="Q56" s="126"/>
      <c r="R56" s="40"/>
      <c r="S56" s="192" t="str">
        <f t="shared" si="1"/>
        <v/>
      </c>
      <c r="T56" s="132"/>
      <c r="U56" s="56"/>
      <c r="V56" s="40"/>
      <c r="W56" s="195" t="str">
        <f>IF(P56&lt;&gt;"",IF(P56&lt;=1.2,IF(N56="A","CR",IF(T56&lt;&gt;"",IF(Parametre_2018!N$4=1,IF(LEFT(T56,1)="1",IF(T56&lt;&gt;"",IF(Parametre_2018!O$4&lt;&gt;"",IF(L56&lt;=Parametre_2018!O$4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,"")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),""),""),IF(T56&lt;&gt;"",IF(Parametre_2018!O$4&lt;&gt;"",IF(L56&lt;=Parametre_2018!O$4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,"")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),"")),"")),IF(T56&lt;&gt;"",IF(Parametre_2018!N$4=1,IF(LEFT(T56,1)="1",IF(T56&lt;&gt;"",IF(Parametre_2018!O$4&lt;&gt;"",IF(L56&lt;=Parametre_2018!O$4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,"")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),""),""),IF(T56&lt;&gt;"",IF(Parametre_2018!O$4&lt;&gt;"",IF(L56&lt;=Parametre_2018!O$4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,""),IF(T56&lt;&gt;"",IF(Parametre_2018!P$4&lt;&gt;"",IF(M56&lt;=Parametre_2018!P$4,IF(T56&lt;&gt;"",IF(Parametre_2018!Q$4&lt;&gt;"",IF(N56&lt;=Parametre_2018!Q$4,"PLD",""),"PLD"),""),""),IF(T56&lt;&gt;"",IF(Parametre_2018!Q$4&lt;&gt;"",IF(N56&lt;=Parametre_2018!Q$4,"PLD",""),"PLD"),"")),"")),"")),"")),"")</f>
        <v/>
      </c>
      <c r="X56" s="126"/>
      <c r="Y56" s="41"/>
      <c r="Z56" s="196" t="str">
        <f>IF(P56&lt;&gt;"",IF(P56&lt;=Parametre_2018!B$4,IF(Parametre_2018!C$4&lt;&gt;"",IF(L56&lt;=Parametre_2018!C$4,IF(Parametre_2018!D$4&lt;&gt;"",IF(M56&lt;=Parametre_2018!D$4,IF(Parametre_2018!E$4&lt;&gt;"",IF(N56&lt;=Parametre_2018!E$4,"MCL"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"MCL")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IF(Parametre_2018!E$4&lt;&gt;"",IF(N56&lt;=Parametre_2018!E$4,"MCL"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"MCL"))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IF(Parametre_2018!D$4&lt;&gt;"",IF(M56&lt;=Parametre_2018!D$4,IF(Parametre_2018!E$4&lt;&gt;"",IF(N56&lt;=Parametre_2018!E$4,"MCL"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"MCL")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IF(Parametre_2018!E$4&lt;&gt;"",IF(N56&lt;=Parametre_2018!E$4,"MCL"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),"MCL"))),IF(P56&lt;&gt;"",IF(AND(P56&gt;Parametre_2018!B$4,P56&lt;=Parametre_2018!H$4),IF(Parametre_2018!I$4&lt;&gt;"",IF(L56&lt;=Parametre_2018!I$4,IF(Parametre_2018!J$4&lt;&gt;"",IF(M56&lt;=Parametre_2018!J$4,IF(Parametre_2018!K$4&lt;&gt;"",IF(N56&lt;=Parametre_2018!K$4,"CL",""),"CL"),""),IF(Parametre_2018!K$4&lt;&gt;"",IF(N56&lt;=Parametre_2018!K$4,"CL",""),"CL")),""),IF(Parametre_2018!J$4&lt;&gt;"",IF(M56&lt;=Parametre_2018!J$4,IF(Parametre_2018!K$4&lt;&gt;"",IF(N56&lt;=Parametre_2018!K$4,"CL",""),"CL"),""),IF(Parametre_2018!K$4&lt;&gt;"",IF(N56&lt;=Parametre_2018!K$4,"CL",""),"CL"))),""),"")),"")</f>
        <v/>
      </c>
      <c r="AA56" s="126"/>
      <c r="AB56" s="40"/>
      <c r="AC56" s="57"/>
    </row>
    <row r="57" spans="1:29" ht="26.4" x14ac:dyDescent="0.25">
      <c r="A57" s="370">
        <v>96</v>
      </c>
      <c r="B57" s="352" t="s">
        <v>28</v>
      </c>
      <c r="C57" s="130" t="s">
        <v>479</v>
      </c>
      <c r="D57" s="230" t="s">
        <v>554</v>
      </c>
      <c r="E57" s="118">
        <v>43272</v>
      </c>
      <c r="F57" s="117" t="s">
        <v>65</v>
      </c>
      <c r="G57" s="46" t="s">
        <v>182</v>
      </c>
      <c r="H57" s="37" t="s">
        <v>66</v>
      </c>
      <c r="I57" s="119" t="s">
        <v>478</v>
      </c>
      <c r="J57" s="157" t="s">
        <v>412</v>
      </c>
      <c r="K57" s="240" t="s">
        <v>67</v>
      </c>
      <c r="L57" s="54" t="s">
        <v>33</v>
      </c>
      <c r="M57" s="55" t="s">
        <v>33</v>
      </c>
      <c r="N57" s="186" t="s">
        <v>33</v>
      </c>
      <c r="O57" s="189">
        <v>1.98</v>
      </c>
      <c r="P57" s="230">
        <v>1.89</v>
      </c>
      <c r="Q57" s="127"/>
      <c r="R57" s="128"/>
      <c r="S57" s="192" t="str">
        <f t="shared" si="1"/>
        <v/>
      </c>
      <c r="T57" s="133"/>
      <c r="U57" s="55"/>
      <c r="V57" s="135"/>
      <c r="W57" s="195" t="str">
        <f>IF(P57&lt;&gt;"",IF(P57&lt;=1.2,IF(N57="A","CR",IF(T57&lt;&gt;"",IF(Parametre_2018!N$4=1,IF(LEFT(T57,1)="1",IF(T57&lt;&gt;"",IF(Parametre_2018!O$4&lt;&gt;"",IF(L57&lt;=Parametre_2018!O$4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,"")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),""),""),IF(T57&lt;&gt;"",IF(Parametre_2018!O$4&lt;&gt;"",IF(L57&lt;=Parametre_2018!O$4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,"")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),"")),"")),IF(T57&lt;&gt;"",IF(Parametre_2018!N$4=1,IF(LEFT(T57,1)="1",IF(T57&lt;&gt;"",IF(Parametre_2018!O$4&lt;&gt;"",IF(L57&lt;=Parametre_2018!O$4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,"")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),""),""),IF(T57&lt;&gt;"",IF(Parametre_2018!O$4&lt;&gt;"",IF(L57&lt;=Parametre_2018!O$4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,""),IF(T57&lt;&gt;"",IF(Parametre_2018!P$4&lt;&gt;"",IF(M57&lt;=Parametre_2018!P$4,IF(T57&lt;&gt;"",IF(Parametre_2018!Q$4&lt;&gt;"",IF(N57&lt;=Parametre_2018!Q$4,"PLD",""),"PLD"),""),""),IF(T57&lt;&gt;"",IF(Parametre_2018!Q$4&lt;&gt;"",IF(N57&lt;=Parametre_2018!Q$4,"PLD",""),"PLD"),"")),"")),"")),"")),"")</f>
        <v/>
      </c>
      <c r="X57" s="54"/>
      <c r="Y57" s="163"/>
      <c r="Z57" s="196" t="str">
        <f>IF(P57&lt;&gt;"",IF(P57&lt;=Parametre_2018!B$4,IF(Parametre_2018!C$4&lt;&gt;"",IF(L57&lt;=Parametre_2018!C$4,IF(Parametre_2018!D$4&lt;&gt;"",IF(M57&lt;=Parametre_2018!D$4,IF(Parametre_2018!E$4&lt;&gt;"",IF(N57&lt;=Parametre_2018!E$4,"MCL"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"MCL")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IF(Parametre_2018!E$4&lt;&gt;"",IF(N57&lt;=Parametre_2018!E$4,"MCL"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"MCL"))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IF(Parametre_2018!D$4&lt;&gt;"",IF(M57&lt;=Parametre_2018!D$4,IF(Parametre_2018!E$4&lt;&gt;"",IF(N57&lt;=Parametre_2018!E$4,"MCL"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"MCL")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IF(Parametre_2018!E$4&lt;&gt;"",IF(N57&lt;=Parametre_2018!E$4,"MCL"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),"MCL"))),IF(P57&lt;&gt;"",IF(AND(P57&gt;Parametre_2018!B$4,P57&lt;=Parametre_2018!H$4),IF(Parametre_2018!I$4&lt;&gt;"",IF(L57&lt;=Parametre_2018!I$4,IF(Parametre_2018!J$4&lt;&gt;"",IF(M57&lt;=Parametre_2018!J$4,IF(Parametre_2018!K$4&lt;&gt;"",IF(N57&lt;=Parametre_2018!K$4,"CL",""),"CL"),""),IF(Parametre_2018!K$4&lt;&gt;"",IF(N57&lt;=Parametre_2018!K$4,"CL",""),"CL")),""),IF(Parametre_2018!J$4&lt;&gt;"",IF(M57&lt;=Parametre_2018!J$4,IF(Parametre_2018!K$4&lt;&gt;"",IF(N57&lt;=Parametre_2018!K$4,"CL",""),"CL"),""),IF(Parametre_2018!K$4&lt;&gt;"",IF(N57&lt;=Parametre_2018!K$4,"CL",""),"CL"))),""),"")),"")</f>
        <v/>
      </c>
      <c r="AA57" s="127"/>
      <c r="AB57" s="128"/>
      <c r="AC57" s="136"/>
    </row>
    <row r="58" spans="1:29" ht="26.4" x14ac:dyDescent="0.25">
      <c r="A58" s="370">
        <v>142</v>
      </c>
      <c r="B58" s="352" t="s">
        <v>28</v>
      </c>
      <c r="C58" s="130" t="s">
        <v>406</v>
      </c>
      <c r="D58" s="230" t="s">
        <v>555</v>
      </c>
      <c r="E58" s="118">
        <v>43270</v>
      </c>
      <c r="F58" s="117" t="s">
        <v>35</v>
      </c>
      <c r="G58" s="46" t="s">
        <v>175</v>
      </c>
      <c r="H58" s="37" t="s">
        <v>104</v>
      </c>
      <c r="I58" s="119" t="s">
        <v>405</v>
      </c>
      <c r="J58" s="157" t="s">
        <v>179</v>
      </c>
      <c r="K58" s="155" t="s">
        <v>56</v>
      </c>
      <c r="L58" s="54" t="s">
        <v>28</v>
      </c>
      <c r="M58" s="55" t="s">
        <v>28</v>
      </c>
      <c r="N58" s="186" t="s">
        <v>28</v>
      </c>
      <c r="O58" s="190">
        <v>1.99</v>
      </c>
      <c r="P58" s="230">
        <v>1.89</v>
      </c>
      <c r="Q58" s="127"/>
      <c r="R58" s="128"/>
      <c r="S58" s="192" t="str">
        <f t="shared" si="1"/>
        <v>Navrh</v>
      </c>
      <c r="T58" s="321">
        <v>1</v>
      </c>
      <c r="U58" s="56"/>
      <c r="V58" s="40" t="s">
        <v>221</v>
      </c>
      <c r="W58" s="195" t="str">
        <f>IF(P58&lt;&gt;"",IF(P58&lt;=1.2,IF(N58="A","CR",IF(T58&lt;&gt;"",IF(Parametre_2018!N$4=1,IF(LEFT(T58,1)="1",IF(T58&lt;&gt;"",IF(Parametre_2018!O$4&lt;&gt;"",IF(L58&lt;=Parametre_2018!O$4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,"")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),""),""),IF(T58&lt;&gt;"",IF(Parametre_2018!O$4&lt;&gt;"",IF(L58&lt;=Parametre_2018!O$4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,"")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),"")),"")),IF(T58&lt;&gt;"",IF(Parametre_2018!N$4=1,IF(LEFT(T58,1)="1",IF(T58&lt;&gt;"",IF(Parametre_2018!O$4&lt;&gt;"",IF(L58&lt;=Parametre_2018!O$4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,"")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),""),""),IF(T58&lt;&gt;"",IF(Parametre_2018!O$4&lt;&gt;"",IF(L58&lt;=Parametre_2018!O$4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,""),IF(T58&lt;&gt;"",IF(Parametre_2018!P$4&lt;&gt;"",IF(M58&lt;=Parametre_2018!P$4,IF(T58&lt;&gt;"",IF(Parametre_2018!Q$4&lt;&gt;"",IF(N58&lt;=Parametre_2018!Q$4,"PLD",""),"PLD"),""),""),IF(T58&lt;&gt;"",IF(Parametre_2018!Q$4&lt;&gt;"",IF(N58&lt;=Parametre_2018!Q$4,"PLD",""),"PLD"),"")),"")),"")),"")),"")</f>
        <v>PLD</v>
      </c>
      <c r="X58" s="54" t="s">
        <v>68</v>
      </c>
      <c r="Y58" s="163"/>
      <c r="Z58" s="196" t="str">
        <f>IF(P58&lt;&gt;"",IF(P58&lt;=Parametre_2018!B$4,IF(Parametre_2018!C$4&lt;&gt;"",IF(L58&lt;=Parametre_2018!C$4,IF(Parametre_2018!D$4&lt;&gt;"",IF(M58&lt;=Parametre_2018!D$4,IF(Parametre_2018!E$4&lt;&gt;"",IF(N58&lt;=Parametre_2018!E$4,"MCL"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"MCL")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IF(Parametre_2018!E$4&lt;&gt;"",IF(N58&lt;=Parametre_2018!E$4,"MCL"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"MCL"))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IF(Parametre_2018!D$4&lt;&gt;"",IF(M58&lt;=Parametre_2018!D$4,IF(Parametre_2018!E$4&lt;&gt;"",IF(N58&lt;=Parametre_2018!E$4,"MCL"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"MCL")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IF(Parametre_2018!E$4&lt;&gt;"",IF(N58&lt;=Parametre_2018!E$4,"MCL"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),"MCL"))),IF(P58&lt;&gt;"",IF(AND(P58&gt;Parametre_2018!B$4,P58&lt;=Parametre_2018!H$4),IF(Parametre_2018!I$4&lt;&gt;"",IF(L58&lt;=Parametre_2018!I$4,IF(Parametre_2018!J$4&lt;&gt;"",IF(M58&lt;=Parametre_2018!J$4,IF(Parametre_2018!K$4&lt;&gt;"",IF(N58&lt;=Parametre_2018!K$4,"CL",""),"CL"),""),IF(Parametre_2018!K$4&lt;&gt;"",IF(N58&lt;=Parametre_2018!K$4,"CL",""),"CL")),""),IF(Parametre_2018!J$4&lt;&gt;"",IF(M58&lt;=Parametre_2018!J$4,IF(Parametre_2018!K$4&lt;&gt;"",IF(N58&lt;=Parametre_2018!K$4,"CL",""),"CL"),""),IF(Parametre_2018!K$4&lt;&gt;"",IF(N58&lt;=Parametre_2018!K$4,"CL",""),"CL"))),""),"")),"")</f>
        <v/>
      </c>
      <c r="AA58" s="127"/>
      <c r="AB58" s="128"/>
      <c r="AC58" s="136"/>
    </row>
    <row r="59" spans="1:29" ht="26.4" x14ac:dyDescent="0.25">
      <c r="A59" s="370">
        <v>22</v>
      </c>
      <c r="B59" s="352" t="s">
        <v>28</v>
      </c>
      <c r="C59" s="130" t="s">
        <v>323</v>
      </c>
      <c r="D59" s="230" t="s">
        <v>554</v>
      </c>
      <c r="E59" s="118">
        <v>43270</v>
      </c>
      <c r="F59" s="117" t="s">
        <v>52</v>
      </c>
      <c r="G59" s="46" t="s">
        <v>59</v>
      </c>
      <c r="H59" s="37" t="s">
        <v>166</v>
      </c>
      <c r="I59" s="119" t="s">
        <v>324</v>
      </c>
      <c r="J59" s="157" t="s">
        <v>70</v>
      </c>
      <c r="K59" s="155" t="s">
        <v>325</v>
      </c>
      <c r="L59" s="54" t="s">
        <v>28</v>
      </c>
      <c r="M59" s="55" t="s">
        <v>28</v>
      </c>
      <c r="N59" s="186" t="s">
        <v>28</v>
      </c>
      <c r="O59" s="189">
        <v>1.94</v>
      </c>
      <c r="P59" s="230">
        <v>1.9</v>
      </c>
      <c r="Q59" s="127"/>
      <c r="R59" s="128" t="s">
        <v>543</v>
      </c>
      <c r="S59" s="192" t="str">
        <f t="shared" si="1"/>
        <v>Navrh</v>
      </c>
      <c r="T59" s="321">
        <v>1</v>
      </c>
      <c r="U59" s="56"/>
      <c r="V59" s="40" t="s">
        <v>221</v>
      </c>
      <c r="W59" s="195" t="str">
        <f>IF(P59&lt;&gt;"",IF(P59&lt;=1.2,IF(N59="A","CR",IF(T59&lt;&gt;"",IF(Parametre_2018!N$4=1,IF(LEFT(T59,1)="1",IF(T59&lt;&gt;"",IF(Parametre_2018!O$4&lt;&gt;"",IF(L59&lt;=Parametre_2018!O$4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,"")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),""),""),IF(T59&lt;&gt;"",IF(Parametre_2018!O$4&lt;&gt;"",IF(L59&lt;=Parametre_2018!O$4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,"")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),"")),"")),IF(T59&lt;&gt;"",IF(Parametre_2018!N$4=1,IF(LEFT(T59,1)="1",IF(T59&lt;&gt;"",IF(Parametre_2018!O$4&lt;&gt;"",IF(L59&lt;=Parametre_2018!O$4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,"")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),""),""),IF(T59&lt;&gt;"",IF(Parametre_2018!O$4&lt;&gt;"",IF(L59&lt;=Parametre_2018!O$4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,""),IF(T59&lt;&gt;"",IF(Parametre_2018!P$4&lt;&gt;"",IF(M59&lt;=Parametre_2018!P$4,IF(T59&lt;&gt;"",IF(Parametre_2018!Q$4&lt;&gt;"",IF(N59&lt;=Parametre_2018!Q$4,"PLD",""),"PLD"),""),""),IF(T59&lt;&gt;"",IF(Parametre_2018!Q$4&lt;&gt;"",IF(N59&lt;=Parametre_2018!Q$4,"PLD",""),"PLD"),"")),"")),"")),"")),"")</f>
        <v>PLD</v>
      </c>
      <c r="X59" s="54" t="s">
        <v>68</v>
      </c>
      <c r="Y59" s="163"/>
      <c r="Z59" s="196" t="str">
        <f>IF(P59&lt;&gt;"",IF(P59&lt;=Parametre_2018!B$4,IF(Parametre_2018!C$4&lt;&gt;"",IF(L59&lt;=Parametre_2018!C$4,IF(Parametre_2018!D$4&lt;&gt;"",IF(M59&lt;=Parametre_2018!D$4,IF(Parametre_2018!E$4&lt;&gt;"",IF(N59&lt;=Parametre_2018!E$4,"MCL"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"MCL")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IF(Parametre_2018!E$4&lt;&gt;"",IF(N59&lt;=Parametre_2018!E$4,"MCL"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"MCL"))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IF(Parametre_2018!D$4&lt;&gt;"",IF(M59&lt;=Parametre_2018!D$4,IF(Parametre_2018!E$4&lt;&gt;"",IF(N59&lt;=Parametre_2018!E$4,"MCL"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"MCL")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IF(Parametre_2018!E$4&lt;&gt;"",IF(N59&lt;=Parametre_2018!E$4,"MCL"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),"MCL"))),IF(P59&lt;&gt;"",IF(AND(P59&gt;Parametre_2018!B$4,P59&lt;=Parametre_2018!H$4),IF(Parametre_2018!I$4&lt;&gt;"",IF(L59&lt;=Parametre_2018!I$4,IF(Parametre_2018!J$4&lt;&gt;"",IF(M59&lt;=Parametre_2018!J$4,IF(Parametre_2018!K$4&lt;&gt;"",IF(N59&lt;=Parametre_2018!K$4,"CL",""),"CL"),""),IF(Parametre_2018!K$4&lt;&gt;"",IF(N59&lt;=Parametre_2018!K$4,"CL",""),"CL")),""),IF(Parametre_2018!J$4&lt;&gt;"",IF(M59&lt;=Parametre_2018!J$4,IF(Parametre_2018!K$4&lt;&gt;"",IF(N59&lt;=Parametre_2018!K$4,"CL",""),"CL"),""),IF(Parametre_2018!K$4&lt;&gt;"",IF(N59&lt;=Parametre_2018!K$4,"CL",""),"CL"))),""),"")),"")</f>
        <v/>
      </c>
      <c r="AA59" s="127"/>
      <c r="AB59" s="128"/>
      <c r="AC59" s="136"/>
    </row>
    <row r="60" spans="1:29" ht="26.4" x14ac:dyDescent="0.25">
      <c r="A60" s="370">
        <v>102</v>
      </c>
      <c r="B60" s="352" t="s">
        <v>28</v>
      </c>
      <c r="C60" s="140" t="s">
        <v>472</v>
      </c>
      <c r="D60" s="230" t="s">
        <v>554</v>
      </c>
      <c r="E60" s="118">
        <v>43272</v>
      </c>
      <c r="F60" s="117" t="s">
        <v>65</v>
      </c>
      <c r="G60" s="46" t="s">
        <v>182</v>
      </c>
      <c r="H60" s="37" t="s">
        <v>66</v>
      </c>
      <c r="I60" s="153" t="s">
        <v>473</v>
      </c>
      <c r="J60" s="156" t="s">
        <v>465</v>
      </c>
      <c r="K60" s="239" t="s">
        <v>193</v>
      </c>
      <c r="L60" s="54" t="s">
        <v>28</v>
      </c>
      <c r="M60" s="55" t="s">
        <v>28</v>
      </c>
      <c r="N60" s="186" t="s">
        <v>28</v>
      </c>
      <c r="O60" s="189">
        <v>1.99</v>
      </c>
      <c r="P60" s="230">
        <v>1.9</v>
      </c>
      <c r="Q60" s="127"/>
      <c r="R60" s="128"/>
      <c r="S60" s="192" t="str">
        <f t="shared" si="1"/>
        <v/>
      </c>
      <c r="T60" s="321"/>
      <c r="U60" s="56"/>
      <c r="V60" s="40"/>
      <c r="W60" s="195" t="str">
        <f>IF(P60&lt;&gt;"",IF(P60&lt;=1.2,IF(N60="A","CR",IF(T60&lt;&gt;"",IF(Parametre_2018!N$4=1,IF(LEFT(T60,1)="1",IF(T60&lt;&gt;"",IF(Parametre_2018!O$4&lt;&gt;"",IF(L60&lt;=Parametre_2018!O$4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,"")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),""),""),IF(T60&lt;&gt;"",IF(Parametre_2018!O$4&lt;&gt;"",IF(L60&lt;=Parametre_2018!O$4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,"")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),"")),"")),IF(T60&lt;&gt;"",IF(Parametre_2018!N$4=1,IF(LEFT(T60,1)="1",IF(T60&lt;&gt;"",IF(Parametre_2018!O$4&lt;&gt;"",IF(L60&lt;=Parametre_2018!O$4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,"")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),""),""),IF(T60&lt;&gt;"",IF(Parametre_2018!O$4&lt;&gt;"",IF(L60&lt;=Parametre_2018!O$4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,""),IF(T60&lt;&gt;"",IF(Parametre_2018!P$4&lt;&gt;"",IF(M60&lt;=Parametre_2018!P$4,IF(T60&lt;&gt;"",IF(Parametre_2018!Q$4&lt;&gt;"",IF(N60&lt;=Parametre_2018!Q$4,"PLD",""),"PLD"),""),""),IF(T60&lt;&gt;"",IF(Parametre_2018!Q$4&lt;&gt;"",IF(N60&lt;=Parametre_2018!Q$4,"PLD",""),"PLD"),"")),"")),"")),"")),"")</f>
        <v/>
      </c>
      <c r="X60" s="54"/>
      <c r="Y60" s="163"/>
      <c r="Z60" s="196" t="str">
        <f>IF(P60&lt;&gt;"",IF(P60&lt;=Parametre_2018!B$4,IF(Parametre_2018!C$4&lt;&gt;"",IF(L60&lt;=Parametre_2018!C$4,IF(Parametre_2018!D$4&lt;&gt;"",IF(M60&lt;=Parametre_2018!D$4,IF(Parametre_2018!E$4&lt;&gt;"",IF(N60&lt;=Parametre_2018!E$4,"MCL"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"MCL")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IF(Parametre_2018!E$4&lt;&gt;"",IF(N60&lt;=Parametre_2018!E$4,"MCL"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"MCL"))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IF(Parametre_2018!D$4&lt;&gt;"",IF(M60&lt;=Parametre_2018!D$4,IF(Parametre_2018!E$4&lt;&gt;"",IF(N60&lt;=Parametre_2018!E$4,"MCL"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"MCL")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IF(Parametre_2018!E$4&lt;&gt;"",IF(N60&lt;=Parametre_2018!E$4,"MCL"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),"MCL"))),IF(P60&lt;&gt;"",IF(AND(P60&gt;Parametre_2018!B$4,P60&lt;=Parametre_2018!H$4),IF(Parametre_2018!I$4&lt;&gt;"",IF(L60&lt;=Parametre_2018!I$4,IF(Parametre_2018!J$4&lt;&gt;"",IF(M60&lt;=Parametre_2018!J$4,IF(Parametre_2018!K$4&lt;&gt;"",IF(N60&lt;=Parametre_2018!K$4,"CL",""),"CL"),""),IF(Parametre_2018!K$4&lt;&gt;"",IF(N60&lt;=Parametre_2018!K$4,"CL",""),"CL")),""),IF(Parametre_2018!J$4&lt;&gt;"",IF(M60&lt;=Parametre_2018!J$4,IF(Parametre_2018!K$4&lt;&gt;"",IF(N60&lt;=Parametre_2018!K$4,"CL",""),"CL"),""),IF(Parametre_2018!K$4&lt;&gt;"",IF(N60&lt;=Parametre_2018!K$4,"CL",""),"CL"))),""),"")),"")</f>
        <v/>
      </c>
      <c r="AA60" s="127"/>
      <c r="AB60" s="128"/>
      <c r="AC60" s="136"/>
    </row>
    <row r="61" spans="1:29" ht="26.4" x14ac:dyDescent="0.25">
      <c r="A61" s="370">
        <v>156</v>
      </c>
      <c r="B61" s="352" t="s">
        <v>28</v>
      </c>
      <c r="C61" s="130" t="s">
        <v>342</v>
      </c>
      <c r="D61" s="230" t="s">
        <v>554</v>
      </c>
      <c r="E61" s="118">
        <v>43270</v>
      </c>
      <c r="F61" s="117" t="s">
        <v>62</v>
      </c>
      <c r="G61" s="46" t="s">
        <v>32</v>
      </c>
      <c r="H61" s="37" t="s">
        <v>331</v>
      </c>
      <c r="I61" s="119" t="s">
        <v>100</v>
      </c>
      <c r="J61" s="157" t="s">
        <v>101</v>
      </c>
      <c r="K61" s="155" t="s">
        <v>173</v>
      </c>
      <c r="L61" s="54" t="s">
        <v>34</v>
      </c>
      <c r="M61" s="55" t="s">
        <v>34</v>
      </c>
      <c r="N61" s="186" t="s">
        <v>34</v>
      </c>
      <c r="O61" s="189">
        <v>1.9</v>
      </c>
      <c r="P61" s="230">
        <v>1.91</v>
      </c>
      <c r="Q61" s="127"/>
      <c r="R61" s="128"/>
      <c r="S61" s="192" t="str">
        <f t="shared" si="1"/>
        <v/>
      </c>
      <c r="T61" s="321"/>
      <c r="U61" s="56"/>
      <c r="V61" s="40"/>
      <c r="W61" s="195" t="str">
        <f>IF(P61&lt;&gt;"",IF(P61&lt;=1.2,IF(N61="A","CR",IF(T61&lt;&gt;"",IF(Parametre_2018!N$4=1,IF(LEFT(T61,1)="1",IF(T61&lt;&gt;"",IF(Parametre_2018!O$4&lt;&gt;"",IF(L61&lt;=Parametre_2018!O$4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,"")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),""),""),IF(T61&lt;&gt;"",IF(Parametre_2018!O$4&lt;&gt;"",IF(L61&lt;=Parametre_2018!O$4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,"")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),"")),"")),IF(T61&lt;&gt;"",IF(Parametre_2018!N$4=1,IF(LEFT(T61,1)="1",IF(T61&lt;&gt;"",IF(Parametre_2018!O$4&lt;&gt;"",IF(L61&lt;=Parametre_2018!O$4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,"")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),""),""),IF(T61&lt;&gt;"",IF(Parametre_2018!O$4&lt;&gt;"",IF(L61&lt;=Parametre_2018!O$4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,""),IF(T61&lt;&gt;"",IF(Parametre_2018!P$4&lt;&gt;"",IF(M61&lt;=Parametre_2018!P$4,IF(T61&lt;&gt;"",IF(Parametre_2018!Q$4&lt;&gt;"",IF(N61&lt;=Parametre_2018!Q$4,"PLD",""),"PLD"),""),""),IF(T61&lt;&gt;"",IF(Parametre_2018!Q$4&lt;&gt;"",IF(N61&lt;=Parametre_2018!Q$4,"PLD",""),"PLD"),"")),"")),"")),"")),"")</f>
        <v/>
      </c>
      <c r="X61" s="54"/>
      <c r="Y61" s="163"/>
      <c r="Z61" s="196" t="str">
        <f>IF(P61&lt;&gt;"",IF(P61&lt;=Parametre_2018!B$4,IF(Parametre_2018!C$4&lt;&gt;"",IF(L61&lt;=Parametre_2018!C$4,IF(Parametre_2018!D$4&lt;&gt;"",IF(M61&lt;=Parametre_2018!D$4,IF(Parametre_2018!E$4&lt;&gt;"",IF(N61&lt;=Parametre_2018!E$4,"MCL"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"MCL")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IF(Parametre_2018!E$4&lt;&gt;"",IF(N61&lt;=Parametre_2018!E$4,"MCL"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"MCL"))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IF(Parametre_2018!D$4&lt;&gt;"",IF(M61&lt;=Parametre_2018!D$4,IF(Parametre_2018!E$4&lt;&gt;"",IF(N61&lt;=Parametre_2018!E$4,"MCL"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"MCL")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IF(Parametre_2018!E$4&lt;&gt;"",IF(N61&lt;=Parametre_2018!E$4,"MCL"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),"MCL"))),IF(P61&lt;&gt;"",IF(AND(P61&gt;Parametre_2018!B$4,P61&lt;=Parametre_2018!H$4),IF(Parametre_2018!I$4&lt;&gt;"",IF(L61&lt;=Parametre_2018!I$4,IF(Parametre_2018!J$4&lt;&gt;"",IF(M61&lt;=Parametre_2018!J$4,IF(Parametre_2018!K$4&lt;&gt;"",IF(N61&lt;=Parametre_2018!K$4,"CL",""),"CL"),""),IF(Parametre_2018!K$4&lt;&gt;"",IF(N61&lt;=Parametre_2018!K$4,"CL",""),"CL")),""),IF(Parametre_2018!J$4&lt;&gt;"",IF(M61&lt;=Parametre_2018!J$4,IF(Parametre_2018!K$4&lt;&gt;"",IF(N61&lt;=Parametre_2018!K$4,"CL",""),"CL"),""),IF(Parametre_2018!K$4&lt;&gt;"",IF(N61&lt;=Parametre_2018!K$4,"CL",""),"CL"))),""),"")),"")</f>
        <v/>
      </c>
      <c r="AA61" s="127"/>
      <c r="AB61" s="128"/>
      <c r="AC61" s="136"/>
    </row>
    <row r="62" spans="1:29" x14ac:dyDescent="0.25">
      <c r="A62" s="370">
        <v>161</v>
      </c>
      <c r="B62" s="375" t="s">
        <v>28</v>
      </c>
      <c r="C62" s="130" t="s">
        <v>280</v>
      </c>
      <c r="D62" s="230" t="s">
        <v>554</v>
      </c>
      <c r="E62" s="118">
        <v>43271</v>
      </c>
      <c r="F62" s="117" t="s">
        <v>41</v>
      </c>
      <c r="G62" s="46" t="s">
        <v>45</v>
      </c>
      <c r="H62" s="37" t="s">
        <v>278</v>
      </c>
      <c r="I62" s="151" t="s">
        <v>149</v>
      </c>
      <c r="J62" s="157" t="s">
        <v>151</v>
      </c>
      <c r="K62" s="155" t="s">
        <v>281</v>
      </c>
      <c r="L62" s="54" t="s">
        <v>33</v>
      </c>
      <c r="M62" s="55" t="s">
        <v>33</v>
      </c>
      <c r="N62" s="185" t="s">
        <v>33</v>
      </c>
      <c r="O62" s="189">
        <v>1.93</v>
      </c>
      <c r="P62" s="230">
        <v>1.92</v>
      </c>
      <c r="Q62" s="126"/>
      <c r="R62" s="40"/>
      <c r="S62" s="192" t="str">
        <f t="shared" si="1"/>
        <v/>
      </c>
      <c r="T62" s="132"/>
      <c r="U62" s="50"/>
      <c r="V62" s="51"/>
      <c r="W62" s="195" t="str">
        <f>IF(P62&lt;&gt;"",IF(P62&lt;=1.2,IF(N62="A","CR",IF(T62&lt;&gt;"",IF(Parametre_2018!N$4=1,IF(LEFT(T62,1)="1",IF(T62&lt;&gt;"",IF(Parametre_2018!O$4&lt;&gt;"",IF(L62&lt;=Parametre_2018!O$4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,"")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),""),""),IF(T62&lt;&gt;"",IF(Parametre_2018!O$4&lt;&gt;"",IF(L62&lt;=Parametre_2018!O$4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,"")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),"")),"")),IF(T62&lt;&gt;"",IF(Parametre_2018!N$4=1,IF(LEFT(T62,1)="1",IF(T62&lt;&gt;"",IF(Parametre_2018!O$4&lt;&gt;"",IF(L62&lt;=Parametre_2018!O$4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,"")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),""),""),IF(T62&lt;&gt;"",IF(Parametre_2018!O$4&lt;&gt;"",IF(L62&lt;=Parametre_2018!O$4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,""),IF(T62&lt;&gt;"",IF(Parametre_2018!P$4&lt;&gt;"",IF(M62&lt;=Parametre_2018!P$4,IF(T62&lt;&gt;"",IF(Parametre_2018!Q$4&lt;&gt;"",IF(N62&lt;=Parametre_2018!Q$4,"PLD",""),"PLD"),""),""),IF(T62&lt;&gt;"",IF(Parametre_2018!Q$4&lt;&gt;"",IF(N62&lt;=Parametre_2018!Q$4,"PLD",""),"PLD"),"")),"")),"")),"")),"")</f>
        <v/>
      </c>
      <c r="X62" s="126"/>
      <c r="Y62" s="49"/>
      <c r="Z62" s="196" t="str">
        <f>IF(P62&lt;&gt;"",IF(P62&lt;=Parametre_2018!B$4,IF(Parametre_2018!C$4&lt;&gt;"",IF(L62&lt;=Parametre_2018!C$4,IF(Parametre_2018!D$4&lt;&gt;"",IF(M62&lt;=Parametre_2018!D$4,IF(Parametre_2018!E$4&lt;&gt;"",IF(N62&lt;=Parametre_2018!E$4,"MCL"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"MCL")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IF(Parametre_2018!E$4&lt;&gt;"",IF(N62&lt;=Parametre_2018!E$4,"MCL"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"MCL"))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IF(Parametre_2018!D$4&lt;&gt;"",IF(M62&lt;=Parametre_2018!D$4,IF(Parametre_2018!E$4&lt;&gt;"",IF(N62&lt;=Parametre_2018!E$4,"MCL"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"MCL")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IF(Parametre_2018!E$4&lt;&gt;"",IF(N62&lt;=Parametre_2018!E$4,"MCL"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),"MCL"))),IF(P62&lt;&gt;"",IF(AND(P62&gt;Parametre_2018!B$4,P62&lt;=Parametre_2018!H$4),IF(Parametre_2018!I$4&lt;&gt;"",IF(L62&lt;=Parametre_2018!I$4,IF(Parametre_2018!J$4&lt;&gt;"",IF(M62&lt;=Parametre_2018!J$4,IF(Parametre_2018!K$4&lt;&gt;"",IF(N62&lt;=Parametre_2018!K$4,"CL",""),"CL"),""),IF(Parametre_2018!K$4&lt;&gt;"",IF(N62&lt;=Parametre_2018!K$4,"CL",""),"CL")),""),IF(Parametre_2018!J$4&lt;&gt;"",IF(M62&lt;=Parametre_2018!J$4,IF(Parametre_2018!K$4&lt;&gt;"",IF(N62&lt;=Parametre_2018!K$4,"CL",""),"CL"),""),IF(Parametre_2018!K$4&lt;&gt;"",IF(N62&lt;=Parametre_2018!K$4,"CL",""),"CL"))),""),"")),"")</f>
        <v/>
      </c>
      <c r="AA62" s="126"/>
      <c r="AB62" s="40"/>
      <c r="AC62" s="42"/>
    </row>
    <row r="63" spans="1:29" x14ac:dyDescent="0.25">
      <c r="A63" s="370">
        <v>53</v>
      </c>
      <c r="B63" s="352" t="s">
        <v>28</v>
      </c>
      <c r="C63" s="130" t="s">
        <v>513</v>
      </c>
      <c r="D63" s="230" t="s">
        <v>554</v>
      </c>
      <c r="E63" s="118">
        <v>43271</v>
      </c>
      <c r="F63" s="117" t="s">
        <v>192</v>
      </c>
      <c r="G63" s="46" t="s">
        <v>36</v>
      </c>
      <c r="H63" s="37" t="s">
        <v>146</v>
      </c>
      <c r="I63" s="158" t="s">
        <v>514</v>
      </c>
      <c r="J63" s="157" t="s">
        <v>244</v>
      </c>
      <c r="K63" s="240" t="s">
        <v>198</v>
      </c>
      <c r="L63" s="54" t="s">
        <v>28</v>
      </c>
      <c r="M63" s="55" t="s">
        <v>28</v>
      </c>
      <c r="N63" s="186" t="s">
        <v>28</v>
      </c>
      <c r="O63" s="189">
        <v>2.0299999999999998</v>
      </c>
      <c r="P63" s="230">
        <v>1.93</v>
      </c>
      <c r="Q63" s="127"/>
      <c r="R63" s="128"/>
      <c r="S63" s="192" t="str">
        <f t="shared" si="1"/>
        <v>Navrh</v>
      </c>
      <c r="T63" s="321">
        <v>1</v>
      </c>
      <c r="U63" s="56" t="s">
        <v>221</v>
      </c>
      <c r="V63" s="40"/>
      <c r="W63" s="195" t="str">
        <f>IF(P63&lt;&gt;"",IF(P63&lt;=1.2,IF(N63="A","CR",IF(T63&lt;&gt;"",IF(Parametre_2018!N$4=1,IF(LEFT(T63,1)="1",IF(T63&lt;&gt;"",IF(Parametre_2018!O$4&lt;&gt;"",IF(L63&lt;=Parametre_2018!O$4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,"")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),""),""),IF(T63&lt;&gt;"",IF(Parametre_2018!O$4&lt;&gt;"",IF(L63&lt;=Parametre_2018!O$4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,"")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),"")),"")),IF(T63&lt;&gt;"",IF(Parametre_2018!N$4=1,IF(LEFT(T63,1)="1",IF(T63&lt;&gt;"",IF(Parametre_2018!O$4&lt;&gt;"",IF(L63&lt;=Parametre_2018!O$4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,"")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),""),""),IF(T63&lt;&gt;"",IF(Parametre_2018!O$4&lt;&gt;"",IF(L63&lt;=Parametre_2018!O$4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,""),IF(T63&lt;&gt;"",IF(Parametre_2018!P$4&lt;&gt;"",IF(M63&lt;=Parametre_2018!P$4,IF(T63&lt;&gt;"",IF(Parametre_2018!Q$4&lt;&gt;"",IF(N63&lt;=Parametre_2018!Q$4,"PLD",""),"PLD"),""),""),IF(T63&lt;&gt;"",IF(Parametre_2018!Q$4&lt;&gt;"",IF(N63&lt;=Parametre_2018!Q$4,"PLD",""),"PLD"),"")),"")),"")),"")),"")</f>
        <v>PLD</v>
      </c>
      <c r="X63" s="54" t="s">
        <v>68</v>
      </c>
      <c r="Y63" s="163"/>
      <c r="Z63" s="196" t="str">
        <f>IF(P63&lt;&gt;"",IF(P63&lt;=Parametre_2018!B$4,IF(Parametre_2018!C$4&lt;&gt;"",IF(L63&lt;=Parametre_2018!C$4,IF(Parametre_2018!D$4&lt;&gt;"",IF(M63&lt;=Parametre_2018!D$4,IF(Parametre_2018!E$4&lt;&gt;"",IF(N63&lt;=Parametre_2018!E$4,"MCL"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"MCL")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IF(Parametre_2018!E$4&lt;&gt;"",IF(N63&lt;=Parametre_2018!E$4,"MCL"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"MCL"))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IF(Parametre_2018!D$4&lt;&gt;"",IF(M63&lt;=Parametre_2018!D$4,IF(Parametre_2018!E$4&lt;&gt;"",IF(N63&lt;=Parametre_2018!E$4,"MCL"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"MCL")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IF(Parametre_2018!E$4&lt;&gt;"",IF(N63&lt;=Parametre_2018!E$4,"MCL"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),"MCL"))),IF(P63&lt;&gt;"",IF(AND(P63&gt;Parametre_2018!B$4,P63&lt;=Parametre_2018!H$4),IF(Parametre_2018!I$4&lt;&gt;"",IF(L63&lt;=Parametre_2018!I$4,IF(Parametre_2018!J$4&lt;&gt;"",IF(M63&lt;=Parametre_2018!J$4,IF(Parametre_2018!K$4&lt;&gt;"",IF(N63&lt;=Parametre_2018!K$4,"CL",""),"CL"),""),IF(Parametre_2018!K$4&lt;&gt;"",IF(N63&lt;=Parametre_2018!K$4,"CL",""),"CL")),""),IF(Parametre_2018!J$4&lt;&gt;"",IF(M63&lt;=Parametre_2018!J$4,IF(Parametre_2018!K$4&lt;&gt;"",IF(N63&lt;=Parametre_2018!K$4,"CL",""),"CL"),""),IF(Parametre_2018!K$4&lt;&gt;"",IF(N63&lt;=Parametre_2018!K$4,"CL",""),"CL"))),""),"")),"")</f>
        <v/>
      </c>
      <c r="AA63" s="127"/>
      <c r="AB63" s="128"/>
      <c r="AC63" s="136"/>
    </row>
    <row r="64" spans="1:29" ht="39.6" x14ac:dyDescent="0.25">
      <c r="A64" s="370">
        <v>112</v>
      </c>
      <c r="B64" s="352" t="s">
        <v>28</v>
      </c>
      <c r="C64" s="130" t="s">
        <v>374</v>
      </c>
      <c r="D64" s="230" t="s">
        <v>554</v>
      </c>
      <c r="E64" s="118">
        <v>43271</v>
      </c>
      <c r="F64" s="117" t="s">
        <v>60</v>
      </c>
      <c r="G64" s="46" t="s">
        <v>63</v>
      </c>
      <c r="H64" s="37" t="s">
        <v>162</v>
      </c>
      <c r="I64" s="119" t="s">
        <v>375</v>
      </c>
      <c r="J64" s="124" t="s">
        <v>376</v>
      </c>
      <c r="K64" s="155" t="s">
        <v>64</v>
      </c>
      <c r="L64" s="54" t="s">
        <v>58</v>
      </c>
      <c r="M64" s="55" t="s">
        <v>58</v>
      </c>
      <c r="N64" s="186" t="s">
        <v>58</v>
      </c>
      <c r="O64" s="189">
        <v>1.87</v>
      </c>
      <c r="P64" s="230">
        <v>1.93</v>
      </c>
      <c r="Q64" s="127"/>
      <c r="R64" s="128" t="s">
        <v>543</v>
      </c>
      <c r="S64" s="192" t="str">
        <f t="shared" si="1"/>
        <v/>
      </c>
      <c r="T64" s="133"/>
      <c r="U64" s="55"/>
      <c r="V64" s="135"/>
      <c r="W64" s="195" t="str">
        <f>IF(P64&lt;&gt;"",IF(P64&lt;=1.2,IF(N64="A","CR",IF(T64&lt;&gt;"",IF(Parametre_2018!N$4=1,IF(LEFT(T64,1)="1",IF(T64&lt;&gt;"",IF(Parametre_2018!O$4&lt;&gt;"",IF(L64&lt;=Parametre_2018!O$4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,"")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),""),""),IF(T64&lt;&gt;"",IF(Parametre_2018!O$4&lt;&gt;"",IF(L64&lt;=Parametre_2018!O$4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,"")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),"")),"")),IF(T64&lt;&gt;"",IF(Parametre_2018!N$4=1,IF(LEFT(T64,1)="1",IF(T64&lt;&gt;"",IF(Parametre_2018!O$4&lt;&gt;"",IF(L64&lt;=Parametre_2018!O$4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,"")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),""),""),IF(T64&lt;&gt;"",IF(Parametre_2018!O$4&lt;&gt;"",IF(L64&lt;=Parametre_2018!O$4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,""),IF(T64&lt;&gt;"",IF(Parametre_2018!P$4&lt;&gt;"",IF(M64&lt;=Parametre_2018!P$4,IF(T64&lt;&gt;"",IF(Parametre_2018!Q$4&lt;&gt;"",IF(N64&lt;=Parametre_2018!Q$4,"PLD",""),"PLD"),""),""),IF(T64&lt;&gt;"",IF(Parametre_2018!Q$4&lt;&gt;"",IF(N64&lt;=Parametre_2018!Q$4,"PLD",""),"PLD"),"")),"")),"")),"")),"")</f>
        <v/>
      </c>
      <c r="X64" s="54"/>
      <c r="Y64" s="163"/>
      <c r="Z64" s="196" t="str">
        <f>IF(P64&lt;&gt;"",IF(P64&lt;=Parametre_2018!B$4,IF(Parametre_2018!C$4&lt;&gt;"",IF(L64&lt;=Parametre_2018!C$4,IF(Parametre_2018!D$4&lt;&gt;"",IF(M64&lt;=Parametre_2018!D$4,IF(Parametre_2018!E$4&lt;&gt;"",IF(N64&lt;=Parametre_2018!E$4,"MCL"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"MCL")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IF(Parametre_2018!E$4&lt;&gt;"",IF(N64&lt;=Parametre_2018!E$4,"MCL"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"MCL"))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IF(Parametre_2018!D$4&lt;&gt;"",IF(M64&lt;=Parametre_2018!D$4,IF(Parametre_2018!E$4&lt;&gt;"",IF(N64&lt;=Parametre_2018!E$4,"MCL"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"MCL")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IF(Parametre_2018!E$4&lt;&gt;"",IF(N64&lt;=Parametre_2018!E$4,"MCL"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),"MCL"))),IF(P64&lt;&gt;"",IF(AND(P64&gt;Parametre_2018!B$4,P64&lt;=Parametre_2018!H$4),IF(Parametre_2018!I$4&lt;&gt;"",IF(L64&lt;=Parametre_2018!I$4,IF(Parametre_2018!J$4&lt;&gt;"",IF(M64&lt;=Parametre_2018!J$4,IF(Parametre_2018!K$4&lt;&gt;"",IF(N64&lt;=Parametre_2018!K$4,"CL",""),"CL"),""),IF(Parametre_2018!K$4&lt;&gt;"",IF(N64&lt;=Parametre_2018!K$4,"CL",""),"CL")),""),IF(Parametre_2018!J$4&lt;&gt;"",IF(M64&lt;=Parametre_2018!J$4,IF(Parametre_2018!K$4&lt;&gt;"",IF(N64&lt;=Parametre_2018!K$4,"CL",""),"CL"),""),IF(Parametre_2018!K$4&lt;&gt;"",IF(N64&lt;=Parametre_2018!K$4,"CL",""),"CL"))),""),"")),"")</f>
        <v/>
      </c>
      <c r="AA64" s="127"/>
      <c r="AB64" s="128"/>
      <c r="AC64" s="136"/>
    </row>
    <row r="65" spans="1:29" ht="26.4" x14ac:dyDescent="0.25">
      <c r="A65" s="370">
        <v>32</v>
      </c>
      <c r="B65" s="352" t="s">
        <v>28</v>
      </c>
      <c r="C65" s="130" t="s">
        <v>463</v>
      </c>
      <c r="D65" s="230" t="s">
        <v>554</v>
      </c>
      <c r="E65" s="118">
        <v>43272</v>
      </c>
      <c r="F65" s="117" t="s">
        <v>55</v>
      </c>
      <c r="G65" s="46" t="s">
        <v>45</v>
      </c>
      <c r="H65" s="37" t="s">
        <v>148</v>
      </c>
      <c r="I65" s="119" t="s">
        <v>464</v>
      </c>
      <c r="J65" s="157" t="s">
        <v>150</v>
      </c>
      <c r="K65" s="155" t="s">
        <v>465</v>
      </c>
      <c r="L65" s="54" t="s">
        <v>28</v>
      </c>
      <c r="M65" s="55" t="s">
        <v>33</v>
      </c>
      <c r="N65" s="186" t="s">
        <v>33</v>
      </c>
      <c r="O65" s="189">
        <v>1.93</v>
      </c>
      <c r="P65" s="230">
        <v>1.94</v>
      </c>
      <c r="Q65" s="127"/>
      <c r="R65" s="128"/>
      <c r="S65" s="192" t="str">
        <f t="shared" si="1"/>
        <v/>
      </c>
      <c r="T65" s="133"/>
      <c r="U65" s="55"/>
      <c r="V65" s="135"/>
      <c r="W65" s="195" t="str">
        <f>IF(P65&lt;&gt;"",IF(P65&lt;=1.2,IF(N65="A","CR",IF(T65&lt;&gt;"",IF(Parametre_2018!N$4=1,IF(LEFT(T65,1)="1",IF(T65&lt;&gt;"",IF(Parametre_2018!O$4&lt;&gt;"",IF(L65&lt;=Parametre_2018!O$4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,"")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),""),""),IF(T65&lt;&gt;"",IF(Parametre_2018!O$4&lt;&gt;"",IF(L65&lt;=Parametre_2018!O$4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,"")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),"")),"")),IF(T65&lt;&gt;"",IF(Parametre_2018!N$4=1,IF(LEFT(T65,1)="1",IF(T65&lt;&gt;"",IF(Parametre_2018!O$4&lt;&gt;"",IF(L65&lt;=Parametre_2018!O$4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,"")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),""),""),IF(T65&lt;&gt;"",IF(Parametre_2018!O$4&lt;&gt;"",IF(L65&lt;=Parametre_2018!O$4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,""),IF(T65&lt;&gt;"",IF(Parametre_2018!P$4&lt;&gt;"",IF(M65&lt;=Parametre_2018!P$4,IF(T65&lt;&gt;"",IF(Parametre_2018!Q$4&lt;&gt;"",IF(N65&lt;=Parametre_2018!Q$4,"PLD",""),"PLD"),""),""),IF(T65&lt;&gt;"",IF(Parametre_2018!Q$4&lt;&gt;"",IF(N65&lt;=Parametre_2018!Q$4,"PLD",""),"PLD"),"")),"")),"")),"")),"")</f>
        <v/>
      </c>
      <c r="X65" s="54"/>
      <c r="Y65" s="163"/>
      <c r="Z65" s="196" t="str">
        <f>IF(P65&lt;&gt;"",IF(P65&lt;=Parametre_2018!B$4,IF(Parametre_2018!C$4&lt;&gt;"",IF(L65&lt;=Parametre_2018!C$4,IF(Parametre_2018!D$4&lt;&gt;"",IF(M65&lt;=Parametre_2018!D$4,IF(Parametre_2018!E$4&lt;&gt;"",IF(N65&lt;=Parametre_2018!E$4,"MCL"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"MCL")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IF(Parametre_2018!E$4&lt;&gt;"",IF(N65&lt;=Parametre_2018!E$4,"MCL"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"MCL"))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IF(Parametre_2018!D$4&lt;&gt;"",IF(M65&lt;=Parametre_2018!D$4,IF(Parametre_2018!E$4&lt;&gt;"",IF(N65&lt;=Parametre_2018!E$4,"MCL"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"MCL")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IF(Parametre_2018!E$4&lt;&gt;"",IF(N65&lt;=Parametre_2018!E$4,"MCL"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),"MCL"))),IF(P65&lt;&gt;"",IF(AND(P65&gt;Parametre_2018!B$4,P65&lt;=Parametre_2018!H$4),IF(Parametre_2018!I$4&lt;&gt;"",IF(L65&lt;=Parametre_2018!I$4,IF(Parametre_2018!J$4&lt;&gt;"",IF(M65&lt;=Parametre_2018!J$4,IF(Parametre_2018!K$4&lt;&gt;"",IF(N65&lt;=Parametre_2018!K$4,"CL",""),"CL"),""),IF(Parametre_2018!K$4&lt;&gt;"",IF(N65&lt;=Parametre_2018!K$4,"CL",""),"CL")),""),IF(Parametre_2018!J$4&lt;&gt;"",IF(M65&lt;=Parametre_2018!J$4,IF(Parametre_2018!K$4&lt;&gt;"",IF(N65&lt;=Parametre_2018!K$4,"CL",""),"CL"),""),IF(Parametre_2018!K$4&lt;&gt;"",IF(N65&lt;=Parametre_2018!K$4,"CL",""),"CL"))),""),"")),"")</f>
        <v/>
      </c>
      <c r="AA65" s="127"/>
      <c r="AB65" s="128"/>
      <c r="AC65" s="136"/>
    </row>
    <row r="66" spans="1:29" ht="26.4" x14ac:dyDescent="0.25">
      <c r="A66" s="370">
        <v>50</v>
      </c>
      <c r="B66" s="352" t="s">
        <v>28</v>
      </c>
      <c r="C66" s="130" t="s">
        <v>480</v>
      </c>
      <c r="D66" s="230" t="s">
        <v>554</v>
      </c>
      <c r="E66" s="118">
        <v>43272</v>
      </c>
      <c r="F66" s="117" t="s">
        <v>65</v>
      </c>
      <c r="G66" s="46" t="s">
        <v>182</v>
      </c>
      <c r="H66" s="37" t="s">
        <v>66</v>
      </c>
      <c r="I66" s="119" t="s">
        <v>481</v>
      </c>
      <c r="J66" s="124" t="s">
        <v>101</v>
      </c>
      <c r="K66" s="303" t="s">
        <v>93</v>
      </c>
      <c r="L66" s="54" t="s">
        <v>33</v>
      </c>
      <c r="M66" s="55" t="s">
        <v>34</v>
      </c>
      <c r="N66" s="186" t="s">
        <v>33</v>
      </c>
      <c r="O66" s="189">
        <v>2.04</v>
      </c>
      <c r="P66" s="230">
        <v>1.97</v>
      </c>
      <c r="Q66" s="127"/>
      <c r="R66" s="128"/>
      <c r="S66" s="192" t="str">
        <f t="shared" si="1"/>
        <v/>
      </c>
      <c r="T66" s="133"/>
      <c r="U66" s="55"/>
      <c r="V66" s="135"/>
      <c r="W66" s="195" t="str">
        <f>IF(P66&lt;&gt;"",IF(P66&lt;=1.2,IF(N66="A","CR",IF(T66&lt;&gt;"",IF(Parametre_2018!N$4=1,IF(LEFT(T66,1)="1",IF(T66&lt;&gt;"",IF(Parametre_2018!O$4&lt;&gt;"",IF(L66&lt;=Parametre_2018!O$4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,"")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),""),""),IF(T66&lt;&gt;"",IF(Parametre_2018!O$4&lt;&gt;"",IF(L66&lt;=Parametre_2018!O$4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,"")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),"")),"")),IF(T66&lt;&gt;"",IF(Parametre_2018!N$4=1,IF(LEFT(T66,1)="1",IF(T66&lt;&gt;"",IF(Parametre_2018!O$4&lt;&gt;"",IF(L66&lt;=Parametre_2018!O$4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,"")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),""),""),IF(T66&lt;&gt;"",IF(Parametre_2018!O$4&lt;&gt;"",IF(L66&lt;=Parametre_2018!O$4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,""),IF(T66&lt;&gt;"",IF(Parametre_2018!P$4&lt;&gt;"",IF(M66&lt;=Parametre_2018!P$4,IF(T66&lt;&gt;"",IF(Parametre_2018!Q$4&lt;&gt;"",IF(N66&lt;=Parametre_2018!Q$4,"PLD",""),"PLD"),""),""),IF(T66&lt;&gt;"",IF(Parametre_2018!Q$4&lt;&gt;"",IF(N66&lt;=Parametre_2018!Q$4,"PLD",""),"PLD"),"")),"")),"")),"")),"")</f>
        <v/>
      </c>
      <c r="X66" s="54"/>
      <c r="Y66" s="163"/>
      <c r="Z66" s="196" t="str">
        <f>IF(P66&lt;&gt;"",IF(P66&lt;=Parametre_2018!B$4,IF(Parametre_2018!C$4&lt;&gt;"",IF(L66&lt;=Parametre_2018!C$4,IF(Parametre_2018!D$4&lt;&gt;"",IF(M66&lt;=Parametre_2018!D$4,IF(Parametre_2018!E$4&lt;&gt;"",IF(N66&lt;=Parametre_2018!E$4,"MCL"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"MCL")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IF(Parametre_2018!E$4&lt;&gt;"",IF(N66&lt;=Parametre_2018!E$4,"MCL"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"MCL"))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IF(Parametre_2018!D$4&lt;&gt;"",IF(M66&lt;=Parametre_2018!D$4,IF(Parametre_2018!E$4&lt;&gt;"",IF(N66&lt;=Parametre_2018!E$4,"MCL"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"MCL")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IF(Parametre_2018!E$4&lt;&gt;"",IF(N66&lt;=Parametre_2018!E$4,"MCL"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),"MCL"))),IF(P66&lt;&gt;"",IF(AND(P66&gt;Parametre_2018!B$4,P66&lt;=Parametre_2018!H$4),IF(Parametre_2018!I$4&lt;&gt;"",IF(L66&lt;=Parametre_2018!I$4,IF(Parametre_2018!J$4&lt;&gt;"",IF(M66&lt;=Parametre_2018!J$4,IF(Parametre_2018!K$4&lt;&gt;"",IF(N66&lt;=Parametre_2018!K$4,"CL",""),"CL"),""),IF(Parametre_2018!K$4&lt;&gt;"",IF(N66&lt;=Parametre_2018!K$4,"CL",""),"CL")),""),IF(Parametre_2018!J$4&lt;&gt;"",IF(M66&lt;=Parametre_2018!J$4,IF(Parametre_2018!K$4&lt;&gt;"",IF(N66&lt;=Parametre_2018!K$4,"CL",""),"CL"),""),IF(Parametre_2018!K$4&lt;&gt;"",IF(N66&lt;=Parametre_2018!K$4,"CL",""),"CL"))),""),"")),"")</f>
        <v/>
      </c>
      <c r="AA66" s="127"/>
      <c r="AB66" s="128"/>
      <c r="AC66" s="136"/>
    </row>
    <row r="67" spans="1:29" ht="26.4" x14ac:dyDescent="0.25">
      <c r="A67" s="370">
        <v>101</v>
      </c>
      <c r="B67" s="352" t="s">
        <v>28</v>
      </c>
      <c r="C67" s="130" t="s">
        <v>515</v>
      </c>
      <c r="D67" s="230" t="s">
        <v>554</v>
      </c>
      <c r="E67" s="118">
        <v>43271</v>
      </c>
      <c r="F67" s="117" t="s">
        <v>192</v>
      </c>
      <c r="G67" s="46" t="s">
        <v>36</v>
      </c>
      <c r="H67" s="37" t="s">
        <v>146</v>
      </c>
      <c r="I67" s="119" t="s">
        <v>516</v>
      </c>
      <c r="J67" s="157" t="s">
        <v>73</v>
      </c>
      <c r="K67" s="155" t="s">
        <v>506</v>
      </c>
      <c r="L67" s="54" t="s">
        <v>33</v>
      </c>
      <c r="M67" s="55" t="s">
        <v>33</v>
      </c>
      <c r="N67" s="186" t="s">
        <v>33</v>
      </c>
      <c r="O67" s="189">
        <v>1.98</v>
      </c>
      <c r="P67" s="230">
        <v>1.97</v>
      </c>
      <c r="Q67" s="127"/>
      <c r="R67" s="128"/>
      <c r="S67" s="192" t="str">
        <f t="shared" si="1"/>
        <v/>
      </c>
      <c r="T67" s="133"/>
      <c r="U67" s="55"/>
      <c r="V67" s="135"/>
      <c r="W67" s="195" t="str">
        <f>IF(P67&lt;&gt;"",IF(P67&lt;=1.2,IF(N67="A","CR",IF(T67&lt;&gt;"",IF(Parametre_2018!N$4=1,IF(LEFT(T67,1)="1",IF(T67&lt;&gt;"",IF(Parametre_2018!O$4&lt;&gt;"",IF(L67&lt;=Parametre_2018!O$4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,"")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),""),""),IF(T67&lt;&gt;"",IF(Parametre_2018!O$4&lt;&gt;"",IF(L67&lt;=Parametre_2018!O$4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,"")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),"")),"")),IF(T67&lt;&gt;"",IF(Parametre_2018!N$4=1,IF(LEFT(T67,1)="1",IF(T67&lt;&gt;"",IF(Parametre_2018!O$4&lt;&gt;"",IF(L67&lt;=Parametre_2018!O$4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,"")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),""),""),IF(T67&lt;&gt;"",IF(Parametre_2018!O$4&lt;&gt;"",IF(L67&lt;=Parametre_2018!O$4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,""),IF(T67&lt;&gt;"",IF(Parametre_2018!P$4&lt;&gt;"",IF(M67&lt;=Parametre_2018!P$4,IF(T67&lt;&gt;"",IF(Parametre_2018!Q$4&lt;&gt;"",IF(N67&lt;=Parametre_2018!Q$4,"PLD",""),"PLD"),""),""),IF(T67&lt;&gt;"",IF(Parametre_2018!Q$4&lt;&gt;"",IF(N67&lt;=Parametre_2018!Q$4,"PLD",""),"PLD"),"")),"")),"")),"")),"")</f>
        <v/>
      </c>
      <c r="X67" s="54"/>
      <c r="Y67" s="163"/>
      <c r="Z67" s="196" t="str">
        <f>IF(P67&lt;&gt;"",IF(P67&lt;=Parametre_2018!B$4,IF(Parametre_2018!C$4&lt;&gt;"",IF(L67&lt;=Parametre_2018!C$4,IF(Parametre_2018!D$4&lt;&gt;"",IF(M67&lt;=Parametre_2018!D$4,IF(Parametre_2018!E$4&lt;&gt;"",IF(N67&lt;=Parametre_2018!E$4,"MCL"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"MCL")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IF(Parametre_2018!E$4&lt;&gt;"",IF(N67&lt;=Parametre_2018!E$4,"MCL"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"MCL"))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IF(Parametre_2018!D$4&lt;&gt;"",IF(M67&lt;=Parametre_2018!D$4,IF(Parametre_2018!E$4&lt;&gt;"",IF(N67&lt;=Parametre_2018!E$4,"MCL"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"MCL")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IF(Parametre_2018!E$4&lt;&gt;"",IF(N67&lt;=Parametre_2018!E$4,"MCL"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),"MCL"))),IF(P67&lt;&gt;"",IF(AND(P67&gt;Parametre_2018!B$4,P67&lt;=Parametre_2018!H$4),IF(Parametre_2018!I$4&lt;&gt;"",IF(L67&lt;=Parametre_2018!I$4,IF(Parametre_2018!J$4&lt;&gt;"",IF(M67&lt;=Parametre_2018!J$4,IF(Parametre_2018!K$4&lt;&gt;"",IF(N67&lt;=Parametre_2018!K$4,"CL",""),"CL"),""),IF(Parametre_2018!K$4&lt;&gt;"",IF(N67&lt;=Parametre_2018!K$4,"CL",""),"CL")),""),IF(Parametre_2018!J$4&lt;&gt;"",IF(M67&lt;=Parametre_2018!J$4,IF(Parametre_2018!K$4&lt;&gt;"",IF(N67&lt;=Parametre_2018!K$4,"CL",""),"CL"),""),IF(Parametre_2018!K$4&lt;&gt;"",IF(N67&lt;=Parametre_2018!K$4,"CL",""),"CL"))),""),"")),"")</f>
        <v/>
      </c>
      <c r="AA67" s="127"/>
      <c r="AB67" s="128"/>
      <c r="AC67" s="136"/>
    </row>
    <row r="68" spans="1:29" ht="26.4" x14ac:dyDescent="0.25">
      <c r="A68" s="370">
        <v>103</v>
      </c>
      <c r="B68" s="352" t="s">
        <v>28</v>
      </c>
      <c r="C68" s="130" t="s">
        <v>484</v>
      </c>
      <c r="D68" s="230" t="s">
        <v>554</v>
      </c>
      <c r="E68" s="118">
        <v>43272</v>
      </c>
      <c r="F68" s="117" t="s">
        <v>65</v>
      </c>
      <c r="G68" s="46" t="s">
        <v>182</v>
      </c>
      <c r="H68" s="37" t="s">
        <v>66</v>
      </c>
      <c r="I68" s="119" t="s">
        <v>485</v>
      </c>
      <c r="J68" s="157" t="s">
        <v>193</v>
      </c>
      <c r="K68" s="155" t="s">
        <v>102</v>
      </c>
      <c r="L68" s="54" t="s">
        <v>33</v>
      </c>
      <c r="M68" s="55" t="s">
        <v>33</v>
      </c>
      <c r="N68" s="186" t="s">
        <v>33</v>
      </c>
      <c r="O68" s="189">
        <v>1.99</v>
      </c>
      <c r="P68" s="230">
        <v>1.97</v>
      </c>
      <c r="Q68" s="127"/>
      <c r="R68" s="128"/>
      <c r="S68" s="192" t="str">
        <f t="shared" si="1"/>
        <v/>
      </c>
      <c r="T68" s="133"/>
      <c r="U68" s="55"/>
      <c r="V68" s="135"/>
      <c r="W68" s="195" t="str">
        <f>IF(P68&lt;&gt;"",IF(P68&lt;=1.2,IF(N68="A","CR",IF(T68&lt;&gt;"",IF(Parametre_2018!N$4=1,IF(LEFT(T68,1)="1",IF(T68&lt;&gt;"",IF(Parametre_2018!O$4&lt;&gt;"",IF(L68&lt;=Parametre_2018!O$4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,"")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),""),""),IF(T68&lt;&gt;"",IF(Parametre_2018!O$4&lt;&gt;"",IF(L68&lt;=Parametre_2018!O$4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,"")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),"")),"")),IF(T68&lt;&gt;"",IF(Parametre_2018!N$4=1,IF(LEFT(T68,1)="1",IF(T68&lt;&gt;"",IF(Parametre_2018!O$4&lt;&gt;"",IF(L68&lt;=Parametre_2018!O$4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,"")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),""),""),IF(T68&lt;&gt;"",IF(Parametre_2018!O$4&lt;&gt;"",IF(L68&lt;=Parametre_2018!O$4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,""),IF(T68&lt;&gt;"",IF(Parametre_2018!P$4&lt;&gt;"",IF(M68&lt;=Parametre_2018!P$4,IF(T68&lt;&gt;"",IF(Parametre_2018!Q$4&lt;&gt;"",IF(N68&lt;=Parametre_2018!Q$4,"PLD",""),"PLD"),""),""),IF(T68&lt;&gt;"",IF(Parametre_2018!Q$4&lt;&gt;"",IF(N68&lt;=Parametre_2018!Q$4,"PLD",""),"PLD"),"")),"")),"")),"")),"")</f>
        <v/>
      </c>
      <c r="X68" s="54"/>
      <c r="Y68" s="163"/>
      <c r="Z68" s="196" t="str">
        <f>IF(P68&lt;&gt;"",IF(P68&lt;=Parametre_2018!B$4,IF(Parametre_2018!C$4&lt;&gt;"",IF(L68&lt;=Parametre_2018!C$4,IF(Parametre_2018!D$4&lt;&gt;"",IF(M68&lt;=Parametre_2018!D$4,IF(Parametre_2018!E$4&lt;&gt;"",IF(N68&lt;=Parametre_2018!E$4,"MCL"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"MCL")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IF(Parametre_2018!E$4&lt;&gt;"",IF(N68&lt;=Parametre_2018!E$4,"MCL"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"MCL"))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IF(Parametre_2018!D$4&lt;&gt;"",IF(M68&lt;=Parametre_2018!D$4,IF(Parametre_2018!E$4&lt;&gt;"",IF(N68&lt;=Parametre_2018!E$4,"MCL"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"MCL")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IF(Parametre_2018!E$4&lt;&gt;"",IF(N68&lt;=Parametre_2018!E$4,"MCL"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),"MCL"))),IF(P68&lt;&gt;"",IF(AND(P68&gt;Parametre_2018!B$4,P68&lt;=Parametre_2018!H$4),IF(Parametre_2018!I$4&lt;&gt;"",IF(L68&lt;=Parametre_2018!I$4,IF(Parametre_2018!J$4&lt;&gt;"",IF(M68&lt;=Parametre_2018!J$4,IF(Parametre_2018!K$4&lt;&gt;"",IF(N68&lt;=Parametre_2018!K$4,"CL",""),"CL"),""),IF(Parametre_2018!K$4&lt;&gt;"",IF(N68&lt;=Parametre_2018!K$4,"CL",""),"CL")),""),IF(Parametre_2018!J$4&lt;&gt;"",IF(M68&lt;=Parametre_2018!J$4,IF(Parametre_2018!K$4&lt;&gt;"",IF(N68&lt;=Parametre_2018!K$4,"CL",""),"CL"),""),IF(Parametre_2018!K$4&lt;&gt;"",IF(N68&lt;=Parametre_2018!K$4,"CL",""),"CL"))),""),"")),"")</f>
        <v/>
      </c>
      <c r="AA68" s="127"/>
      <c r="AB68" s="128"/>
      <c r="AC68" s="136"/>
    </row>
    <row r="69" spans="1:29" ht="26.4" x14ac:dyDescent="0.25">
      <c r="A69" s="370">
        <v>14</v>
      </c>
      <c r="B69" s="375" t="s">
        <v>28</v>
      </c>
      <c r="C69" s="182" t="s">
        <v>262</v>
      </c>
      <c r="D69" s="230" t="s">
        <v>553</v>
      </c>
      <c r="E69" s="118">
        <v>43270</v>
      </c>
      <c r="F69" s="117" t="s">
        <v>75</v>
      </c>
      <c r="G69" s="46" t="s">
        <v>72</v>
      </c>
      <c r="H69" s="37" t="s">
        <v>252</v>
      </c>
      <c r="I69" s="120" t="s">
        <v>263</v>
      </c>
      <c r="J69" s="235" t="s">
        <v>212</v>
      </c>
      <c r="K69" s="148" t="s">
        <v>74</v>
      </c>
      <c r="L69" s="59" t="s">
        <v>34</v>
      </c>
      <c r="M69" s="48" t="s">
        <v>34</v>
      </c>
      <c r="N69" s="185" t="s">
        <v>34</v>
      </c>
      <c r="O69" s="184">
        <v>2.0699999999999998</v>
      </c>
      <c r="P69" s="230">
        <v>1.97</v>
      </c>
      <c r="Q69" s="126"/>
      <c r="R69" s="40" t="s">
        <v>543</v>
      </c>
      <c r="S69" s="192" t="str">
        <f t="shared" si="1"/>
        <v/>
      </c>
      <c r="T69" s="132"/>
      <c r="U69" s="50"/>
      <c r="V69" s="51"/>
      <c r="W69" s="195" t="str">
        <f>IF(P69&lt;&gt;"",IF(P69&lt;=1.2,IF(N69="A","CR",IF(T69&lt;&gt;"",IF(Parametre_2018!N$4=1,IF(LEFT(T69,1)="1",IF(T69&lt;&gt;"",IF(Parametre_2018!O$4&lt;&gt;"",IF(L69&lt;=Parametre_2018!O$4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,"")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),""),""),IF(T69&lt;&gt;"",IF(Parametre_2018!O$4&lt;&gt;"",IF(L69&lt;=Parametre_2018!O$4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,"")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),"")),"")),IF(T69&lt;&gt;"",IF(Parametre_2018!N$4=1,IF(LEFT(T69,1)="1",IF(T69&lt;&gt;"",IF(Parametre_2018!O$4&lt;&gt;"",IF(L69&lt;=Parametre_2018!O$4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,"")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),""),""),IF(T69&lt;&gt;"",IF(Parametre_2018!O$4&lt;&gt;"",IF(L69&lt;=Parametre_2018!O$4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,""),IF(T69&lt;&gt;"",IF(Parametre_2018!P$4&lt;&gt;"",IF(M69&lt;=Parametre_2018!P$4,IF(T69&lt;&gt;"",IF(Parametre_2018!Q$4&lt;&gt;"",IF(N69&lt;=Parametre_2018!Q$4,"PLD",""),"PLD"),""),""),IF(T69&lt;&gt;"",IF(Parametre_2018!Q$4&lt;&gt;"",IF(N69&lt;=Parametre_2018!Q$4,"PLD",""),"PLD"),"")),"")),"")),"")),"")</f>
        <v/>
      </c>
      <c r="X69" s="126"/>
      <c r="Y69" s="49"/>
      <c r="Z69" s="196" t="str">
        <f>IF(P69&lt;&gt;"",IF(P69&lt;=Parametre_2018!B$4,IF(Parametre_2018!C$4&lt;&gt;"",IF(L69&lt;=Parametre_2018!C$4,IF(Parametre_2018!D$4&lt;&gt;"",IF(M69&lt;=Parametre_2018!D$4,IF(Parametre_2018!E$4&lt;&gt;"",IF(N69&lt;=Parametre_2018!E$4,"MCL"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"MCL")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IF(Parametre_2018!E$4&lt;&gt;"",IF(N69&lt;=Parametre_2018!E$4,"MCL"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"MCL"))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IF(Parametre_2018!D$4&lt;&gt;"",IF(M69&lt;=Parametre_2018!D$4,IF(Parametre_2018!E$4&lt;&gt;"",IF(N69&lt;=Parametre_2018!E$4,"MCL"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"MCL")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IF(Parametre_2018!E$4&lt;&gt;"",IF(N69&lt;=Parametre_2018!E$4,"MCL"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),"MCL"))),IF(P69&lt;&gt;"",IF(AND(P69&gt;Parametre_2018!B$4,P69&lt;=Parametre_2018!H$4),IF(Parametre_2018!I$4&lt;&gt;"",IF(L69&lt;=Parametre_2018!I$4,IF(Parametre_2018!J$4&lt;&gt;"",IF(M69&lt;=Parametre_2018!J$4,IF(Parametre_2018!K$4&lt;&gt;"",IF(N69&lt;=Parametre_2018!K$4,"CL",""),"CL"),""),IF(Parametre_2018!K$4&lt;&gt;"",IF(N69&lt;=Parametre_2018!K$4,"CL",""),"CL")),""),IF(Parametre_2018!J$4&lt;&gt;"",IF(M69&lt;=Parametre_2018!J$4,IF(Parametre_2018!K$4&lt;&gt;"",IF(N69&lt;=Parametre_2018!K$4,"CL",""),"CL"),""),IF(Parametre_2018!K$4&lt;&gt;"",IF(N69&lt;=Parametre_2018!K$4,"CL",""),"CL"))),""),"")),"")</f>
        <v/>
      </c>
      <c r="AA69" s="126"/>
      <c r="AB69" s="40"/>
      <c r="AC69" s="42"/>
    </row>
    <row r="70" spans="1:29" ht="39.6" x14ac:dyDescent="0.25">
      <c r="A70" s="370">
        <v>84</v>
      </c>
      <c r="B70" s="352" t="s">
        <v>28</v>
      </c>
      <c r="C70" s="130" t="s">
        <v>307</v>
      </c>
      <c r="D70" s="230" t="s">
        <v>554</v>
      </c>
      <c r="E70" s="118">
        <v>43272</v>
      </c>
      <c r="F70" s="117" t="s">
        <v>44</v>
      </c>
      <c r="G70" s="46" t="s">
        <v>53</v>
      </c>
      <c r="H70" s="37" t="s">
        <v>295</v>
      </c>
      <c r="I70" s="119" t="s">
        <v>308</v>
      </c>
      <c r="J70" s="157" t="s">
        <v>304</v>
      </c>
      <c r="K70" s="155" t="s">
        <v>77</v>
      </c>
      <c r="L70" s="47" t="s">
        <v>28</v>
      </c>
      <c r="M70" s="61" t="s">
        <v>28</v>
      </c>
      <c r="N70" s="186" t="s">
        <v>28</v>
      </c>
      <c r="O70" s="189">
        <v>2.12</v>
      </c>
      <c r="P70" s="230">
        <v>1.98</v>
      </c>
      <c r="Q70" s="127"/>
      <c r="R70" s="128"/>
      <c r="S70" s="192" t="str">
        <f t="shared" si="1"/>
        <v>Navrh</v>
      </c>
      <c r="T70" s="321">
        <v>1</v>
      </c>
      <c r="U70" s="56"/>
      <c r="V70" s="40" t="s">
        <v>221</v>
      </c>
      <c r="W70" s="195" t="str">
        <f>IF(P70&lt;&gt;"",IF(P70&lt;=1.2,IF(N70="A","CR",IF(T70&lt;&gt;"",IF(Parametre_2018!N$4=1,IF(LEFT(T70,1)="1",IF(T70&lt;&gt;"",IF(Parametre_2018!O$4&lt;&gt;"",IF(L70&lt;=Parametre_2018!O$4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,"")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),""),""),IF(T70&lt;&gt;"",IF(Parametre_2018!O$4&lt;&gt;"",IF(L70&lt;=Parametre_2018!O$4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,"")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),"")),"")),IF(T70&lt;&gt;"",IF(Parametre_2018!N$4=1,IF(LEFT(T70,1)="1",IF(T70&lt;&gt;"",IF(Parametre_2018!O$4&lt;&gt;"",IF(L70&lt;=Parametre_2018!O$4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,"")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),""),""),IF(T70&lt;&gt;"",IF(Parametre_2018!O$4&lt;&gt;"",IF(L70&lt;=Parametre_2018!O$4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,""),IF(T70&lt;&gt;"",IF(Parametre_2018!P$4&lt;&gt;"",IF(M70&lt;=Parametre_2018!P$4,IF(T70&lt;&gt;"",IF(Parametre_2018!Q$4&lt;&gt;"",IF(N70&lt;=Parametre_2018!Q$4,"PLD",""),"PLD"),""),""),IF(T70&lt;&gt;"",IF(Parametre_2018!Q$4&lt;&gt;"",IF(N70&lt;=Parametre_2018!Q$4,"PLD",""),"PLD"),"")),"")),"")),"")),"")</f>
        <v>PLD</v>
      </c>
      <c r="X70" s="54" t="s">
        <v>68</v>
      </c>
      <c r="Y70" s="163"/>
      <c r="Z70" s="196" t="str">
        <f>IF(P70&lt;&gt;"",IF(P70&lt;=Parametre_2018!B$4,IF(Parametre_2018!C$4&lt;&gt;"",IF(L70&lt;=Parametre_2018!C$4,IF(Parametre_2018!D$4&lt;&gt;"",IF(M70&lt;=Parametre_2018!D$4,IF(Parametre_2018!E$4&lt;&gt;"",IF(N70&lt;=Parametre_2018!E$4,"MCL"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"MCL")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IF(Parametre_2018!E$4&lt;&gt;"",IF(N70&lt;=Parametre_2018!E$4,"MCL"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"MCL"))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IF(Parametre_2018!D$4&lt;&gt;"",IF(M70&lt;=Parametre_2018!D$4,IF(Parametre_2018!E$4&lt;&gt;"",IF(N70&lt;=Parametre_2018!E$4,"MCL"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"MCL")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IF(Parametre_2018!E$4&lt;&gt;"",IF(N70&lt;=Parametre_2018!E$4,"MCL"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),"MCL"))),IF(P70&lt;&gt;"",IF(AND(P70&gt;Parametre_2018!B$4,P70&lt;=Parametre_2018!H$4),IF(Parametre_2018!I$4&lt;&gt;"",IF(L70&lt;=Parametre_2018!I$4,IF(Parametre_2018!J$4&lt;&gt;"",IF(M70&lt;=Parametre_2018!J$4,IF(Parametre_2018!K$4&lt;&gt;"",IF(N70&lt;=Parametre_2018!K$4,"CL",""),"CL"),""),IF(Parametre_2018!K$4&lt;&gt;"",IF(N70&lt;=Parametre_2018!K$4,"CL",""),"CL")),""),IF(Parametre_2018!J$4&lt;&gt;"",IF(M70&lt;=Parametre_2018!J$4,IF(Parametre_2018!K$4&lt;&gt;"",IF(N70&lt;=Parametre_2018!K$4,"CL",""),"CL"),""),IF(Parametre_2018!K$4&lt;&gt;"",IF(N70&lt;=Parametre_2018!K$4,"CL",""),"CL"))),""),"")),"")</f>
        <v/>
      </c>
      <c r="AA70" s="127"/>
      <c r="AB70" s="128"/>
      <c r="AC70" s="136"/>
    </row>
    <row r="71" spans="1:29" ht="26.4" x14ac:dyDescent="0.25">
      <c r="A71" s="370">
        <v>157</v>
      </c>
      <c r="B71" s="352" t="s">
        <v>28</v>
      </c>
      <c r="C71" s="140" t="s">
        <v>390</v>
      </c>
      <c r="D71" s="230" t="s">
        <v>555</v>
      </c>
      <c r="E71" s="118">
        <v>43271</v>
      </c>
      <c r="F71" s="117" t="s">
        <v>60</v>
      </c>
      <c r="G71" s="46" t="s">
        <v>63</v>
      </c>
      <c r="H71" s="37" t="s">
        <v>162</v>
      </c>
      <c r="I71" s="153" t="s">
        <v>391</v>
      </c>
      <c r="J71" s="156" t="s">
        <v>85</v>
      </c>
      <c r="K71" s="304" t="s">
        <v>77</v>
      </c>
      <c r="L71" s="54" t="s">
        <v>33</v>
      </c>
      <c r="M71" s="55" t="s">
        <v>34</v>
      </c>
      <c r="N71" s="186" t="s">
        <v>28</v>
      </c>
      <c r="O71" s="190">
        <v>2.04</v>
      </c>
      <c r="P71" s="230">
        <v>1.98</v>
      </c>
      <c r="Q71" s="127"/>
      <c r="R71" s="128"/>
      <c r="S71" s="192" t="str">
        <f t="shared" si="1"/>
        <v/>
      </c>
      <c r="T71" s="321"/>
      <c r="U71" s="56"/>
      <c r="V71" s="40"/>
      <c r="W71" s="195" t="str">
        <f>IF(P71&lt;&gt;"",IF(P71&lt;=1.2,IF(N71="A","CR",IF(T71&lt;&gt;"",IF(Parametre_2018!N$4=1,IF(LEFT(T71,1)="1",IF(T71&lt;&gt;"",IF(Parametre_2018!O$4&lt;&gt;"",IF(L71&lt;=Parametre_2018!O$4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,"")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),""),""),IF(T71&lt;&gt;"",IF(Parametre_2018!O$4&lt;&gt;"",IF(L71&lt;=Parametre_2018!O$4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,"")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),"")),"")),IF(T71&lt;&gt;"",IF(Parametre_2018!N$4=1,IF(LEFT(T71,1)="1",IF(T71&lt;&gt;"",IF(Parametre_2018!O$4&lt;&gt;"",IF(L71&lt;=Parametre_2018!O$4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,"")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),""),""),IF(T71&lt;&gt;"",IF(Parametre_2018!O$4&lt;&gt;"",IF(L71&lt;=Parametre_2018!O$4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,""),IF(T71&lt;&gt;"",IF(Parametre_2018!P$4&lt;&gt;"",IF(M71&lt;=Parametre_2018!P$4,IF(T71&lt;&gt;"",IF(Parametre_2018!Q$4&lt;&gt;"",IF(N71&lt;=Parametre_2018!Q$4,"PLD",""),"PLD"),""),""),IF(T71&lt;&gt;"",IF(Parametre_2018!Q$4&lt;&gt;"",IF(N71&lt;=Parametre_2018!Q$4,"PLD",""),"PLD"),"")),"")),"")),"")),"")</f>
        <v/>
      </c>
      <c r="X71" s="54"/>
      <c r="Y71" s="163"/>
      <c r="Z71" s="196" t="str">
        <f>IF(P71&lt;&gt;"",IF(P71&lt;=Parametre_2018!B$4,IF(Parametre_2018!C$4&lt;&gt;"",IF(L71&lt;=Parametre_2018!C$4,IF(Parametre_2018!D$4&lt;&gt;"",IF(M71&lt;=Parametre_2018!D$4,IF(Parametre_2018!E$4&lt;&gt;"",IF(N71&lt;=Parametre_2018!E$4,"MCL"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"MCL")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IF(Parametre_2018!E$4&lt;&gt;"",IF(N71&lt;=Parametre_2018!E$4,"MCL"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"MCL"))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IF(Parametre_2018!D$4&lt;&gt;"",IF(M71&lt;=Parametre_2018!D$4,IF(Parametre_2018!E$4&lt;&gt;"",IF(N71&lt;=Parametre_2018!E$4,"MCL"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"MCL")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IF(Parametre_2018!E$4&lt;&gt;"",IF(N71&lt;=Parametre_2018!E$4,"MCL"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),"MCL"))),IF(P71&lt;&gt;"",IF(AND(P71&gt;Parametre_2018!B$4,P71&lt;=Parametre_2018!H$4),IF(Parametre_2018!I$4&lt;&gt;"",IF(L71&lt;=Parametre_2018!I$4,IF(Parametre_2018!J$4&lt;&gt;"",IF(M71&lt;=Parametre_2018!J$4,IF(Parametre_2018!K$4&lt;&gt;"",IF(N71&lt;=Parametre_2018!K$4,"CL",""),"CL"),""),IF(Parametre_2018!K$4&lt;&gt;"",IF(N71&lt;=Parametre_2018!K$4,"CL",""),"CL")),""),IF(Parametre_2018!J$4&lt;&gt;"",IF(M71&lt;=Parametre_2018!J$4,IF(Parametre_2018!K$4&lt;&gt;"",IF(N71&lt;=Parametre_2018!K$4,"CL",""),"CL"),""),IF(Parametre_2018!K$4&lt;&gt;"",IF(N71&lt;=Parametre_2018!K$4,"CL",""),"CL"))),""),"")),"")</f>
        <v/>
      </c>
      <c r="AA71" s="127"/>
      <c r="AB71" s="128"/>
      <c r="AC71" s="136"/>
    </row>
    <row r="72" spans="1:29" ht="39.6" x14ac:dyDescent="0.25">
      <c r="A72" s="370">
        <v>70</v>
      </c>
      <c r="B72" s="352" t="s">
        <v>28</v>
      </c>
      <c r="C72" s="130" t="s">
        <v>536</v>
      </c>
      <c r="D72" s="230" t="s">
        <v>554</v>
      </c>
      <c r="E72" s="118">
        <v>43272</v>
      </c>
      <c r="F72" s="117" t="s">
        <v>195</v>
      </c>
      <c r="G72" s="46" t="s">
        <v>72</v>
      </c>
      <c r="H72" s="37" t="s">
        <v>524</v>
      </c>
      <c r="I72" s="119" t="s">
        <v>537</v>
      </c>
      <c r="J72" s="157" t="s">
        <v>211</v>
      </c>
      <c r="K72" s="240" t="s">
        <v>499</v>
      </c>
      <c r="L72" s="54" t="s">
        <v>28</v>
      </c>
      <c r="M72" s="55" t="s">
        <v>28</v>
      </c>
      <c r="N72" s="186" t="s">
        <v>28</v>
      </c>
      <c r="O72" s="189">
        <v>2.1</v>
      </c>
      <c r="P72" s="230">
        <v>1.99</v>
      </c>
      <c r="Q72" s="127"/>
      <c r="R72" s="128"/>
      <c r="S72" s="192" t="str">
        <f t="shared" si="1"/>
        <v/>
      </c>
      <c r="T72" s="321"/>
      <c r="U72" s="56"/>
      <c r="V72" s="40"/>
      <c r="W72" s="195" t="str">
        <f>IF(P72&lt;&gt;"",IF(P72&lt;=1.2,IF(N72="A","CR",IF(T72&lt;&gt;"",IF(Parametre_2018!N$4=1,IF(LEFT(T72,1)="1",IF(T72&lt;&gt;"",IF(Parametre_2018!O$4&lt;&gt;"",IF(L72&lt;=Parametre_2018!O$4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,"")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),""),""),IF(T72&lt;&gt;"",IF(Parametre_2018!O$4&lt;&gt;"",IF(L72&lt;=Parametre_2018!O$4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,"")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),"")),"")),IF(T72&lt;&gt;"",IF(Parametre_2018!N$4=1,IF(LEFT(T72,1)="1",IF(T72&lt;&gt;"",IF(Parametre_2018!O$4&lt;&gt;"",IF(L72&lt;=Parametre_2018!O$4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,"")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),""),""),IF(T72&lt;&gt;"",IF(Parametre_2018!O$4&lt;&gt;"",IF(L72&lt;=Parametre_2018!O$4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,""),IF(T72&lt;&gt;"",IF(Parametre_2018!P$4&lt;&gt;"",IF(M72&lt;=Parametre_2018!P$4,IF(T72&lt;&gt;"",IF(Parametre_2018!Q$4&lt;&gt;"",IF(N72&lt;=Parametre_2018!Q$4,"PLD",""),"PLD"),""),""),IF(T72&lt;&gt;"",IF(Parametre_2018!Q$4&lt;&gt;"",IF(N72&lt;=Parametre_2018!Q$4,"PLD",""),"PLD"),"")),"")),"")),"")),"")</f>
        <v/>
      </c>
      <c r="X72" s="54"/>
      <c r="Y72" s="163"/>
      <c r="Z72" s="196" t="str">
        <f>IF(P72&lt;&gt;"",IF(P72&lt;=Parametre_2018!B$4,IF(Parametre_2018!C$4&lt;&gt;"",IF(L72&lt;=Parametre_2018!C$4,IF(Parametre_2018!D$4&lt;&gt;"",IF(M72&lt;=Parametre_2018!D$4,IF(Parametre_2018!E$4&lt;&gt;"",IF(N72&lt;=Parametre_2018!E$4,"MCL"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"MCL")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IF(Parametre_2018!E$4&lt;&gt;"",IF(N72&lt;=Parametre_2018!E$4,"MCL"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"MCL"))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IF(Parametre_2018!D$4&lt;&gt;"",IF(M72&lt;=Parametre_2018!D$4,IF(Parametre_2018!E$4&lt;&gt;"",IF(N72&lt;=Parametre_2018!E$4,"MCL"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"MCL")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IF(Parametre_2018!E$4&lt;&gt;"",IF(N72&lt;=Parametre_2018!E$4,"MCL"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),"MCL"))),IF(P72&lt;&gt;"",IF(AND(P72&gt;Parametre_2018!B$4,P72&lt;=Parametre_2018!H$4),IF(Parametre_2018!I$4&lt;&gt;"",IF(L72&lt;=Parametre_2018!I$4,IF(Parametre_2018!J$4&lt;&gt;"",IF(M72&lt;=Parametre_2018!J$4,IF(Parametre_2018!K$4&lt;&gt;"",IF(N72&lt;=Parametre_2018!K$4,"CL",""),"CL"),""),IF(Parametre_2018!K$4&lt;&gt;"",IF(N72&lt;=Parametre_2018!K$4,"CL",""),"CL")),""),IF(Parametre_2018!J$4&lt;&gt;"",IF(M72&lt;=Parametre_2018!J$4,IF(Parametre_2018!K$4&lt;&gt;"",IF(N72&lt;=Parametre_2018!K$4,"CL",""),"CL"),""),IF(Parametre_2018!K$4&lt;&gt;"",IF(N72&lt;=Parametre_2018!K$4,"CL",""),"CL"))),""),"")),"")</f>
        <v/>
      </c>
      <c r="AA72" s="127"/>
      <c r="AB72" s="128"/>
      <c r="AC72" s="136"/>
    </row>
    <row r="73" spans="1:29" ht="26.4" x14ac:dyDescent="0.25">
      <c r="A73" s="370">
        <v>115</v>
      </c>
      <c r="B73" s="352" t="s">
        <v>28</v>
      </c>
      <c r="C73" s="130" t="s">
        <v>421</v>
      </c>
      <c r="D73" s="230" t="s">
        <v>554</v>
      </c>
      <c r="E73" s="118">
        <v>43271</v>
      </c>
      <c r="F73" s="117" t="s">
        <v>51</v>
      </c>
      <c r="G73" s="46" t="s">
        <v>169</v>
      </c>
      <c r="H73" s="37" t="s">
        <v>189</v>
      </c>
      <c r="I73" s="119" t="s">
        <v>422</v>
      </c>
      <c r="J73" s="157" t="s">
        <v>93</v>
      </c>
      <c r="K73" s="240" t="s">
        <v>102</v>
      </c>
      <c r="L73" s="54" t="s">
        <v>33</v>
      </c>
      <c r="M73" s="55" t="s">
        <v>40</v>
      </c>
      <c r="N73" s="186" t="s">
        <v>34</v>
      </c>
      <c r="O73" s="189">
        <v>1.99</v>
      </c>
      <c r="P73" s="230">
        <v>1.99</v>
      </c>
      <c r="Q73" s="127"/>
      <c r="R73" s="128"/>
      <c r="S73" s="192" t="str">
        <f t="shared" si="1"/>
        <v/>
      </c>
      <c r="T73" s="321"/>
      <c r="U73" s="56"/>
      <c r="V73" s="40"/>
      <c r="W73" s="195" t="str">
        <f>IF(P73&lt;&gt;"",IF(P73&lt;=1.2,IF(N73="A","CR",IF(T73&lt;&gt;"",IF(Parametre_2018!N$4=1,IF(LEFT(T73,1)="1",IF(T73&lt;&gt;"",IF(Parametre_2018!O$4&lt;&gt;"",IF(L73&lt;=Parametre_2018!O$4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,"")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),""),""),IF(T73&lt;&gt;"",IF(Parametre_2018!O$4&lt;&gt;"",IF(L73&lt;=Parametre_2018!O$4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,"")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),"")),"")),IF(T73&lt;&gt;"",IF(Parametre_2018!N$4=1,IF(LEFT(T73,1)="1",IF(T73&lt;&gt;"",IF(Parametre_2018!O$4&lt;&gt;"",IF(L73&lt;=Parametre_2018!O$4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,"")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),""),""),IF(T73&lt;&gt;"",IF(Parametre_2018!O$4&lt;&gt;"",IF(L73&lt;=Parametre_2018!O$4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,""),IF(T73&lt;&gt;"",IF(Parametre_2018!P$4&lt;&gt;"",IF(M73&lt;=Parametre_2018!P$4,IF(T73&lt;&gt;"",IF(Parametre_2018!Q$4&lt;&gt;"",IF(N73&lt;=Parametre_2018!Q$4,"PLD",""),"PLD"),""),""),IF(T73&lt;&gt;"",IF(Parametre_2018!Q$4&lt;&gt;"",IF(N73&lt;=Parametre_2018!Q$4,"PLD",""),"PLD"),"")),"")),"")),"")),"")</f>
        <v/>
      </c>
      <c r="X73" s="54"/>
      <c r="Y73" s="163"/>
      <c r="Z73" s="196" t="str">
        <f>IF(P73&lt;&gt;"",IF(P73&lt;=Parametre_2018!B$4,IF(Parametre_2018!C$4&lt;&gt;"",IF(L73&lt;=Parametre_2018!C$4,IF(Parametre_2018!D$4&lt;&gt;"",IF(M73&lt;=Parametre_2018!D$4,IF(Parametre_2018!E$4&lt;&gt;"",IF(N73&lt;=Parametre_2018!E$4,"MCL"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"MCL")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IF(Parametre_2018!E$4&lt;&gt;"",IF(N73&lt;=Parametre_2018!E$4,"MCL"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"MCL"))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IF(Parametre_2018!D$4&lt;&gt;"",IF(M73&lt;=Parametre_2018!D$4,IF(Parametre_2018!E$4&lt;&gt;"",IF(N73&lt;=Parametre_2018!E$4,"MCL"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"MCL")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IF(Parametre_2018!E$4&lt;&gt;"",IF(N73&lt;=Parametre_2018!E$4,"MCL"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),"MCL"))),IF(P73&lt;&gt;"",IF(AND(P73&gt;Parametre_2018!B$4,P73&lt;=Parametre_2018!H$4),IF(Parametre_2018!I$4&lt;&gt;"",IF(L73&lt;=Parametre_2018!I$4,IF(Parametre_2018!J$4&lt;&gt;"",IF(M73&lt;=Parametre_2018!J$4,IF(Parametre_2018!K$4&lt;&gt;"",IF(N73&lt;=Parametre_2018!K$4,"CL",""),"CL"),""),IF(Parametre_2018!K$4&lt;&gt;"",IF(N73&lt;=Parametre_2018!K$4,"CL",""),"CL")),""),IF(Parametre_2018!J$4&lt;&gt;"",IF(M73&lt;=Parametre_2018!J$4,IF(Parametre_2018!K$4&lt;&gt;"",IF(N73&lt;=Parametre_2018!K$4,"CL",""),"CL"),""),IF(Parametre_2018!K$4&lt;&gt;"",IF(N73&lt;=Parametre_2018!K$4,"CL",""),"CL"))),""),"")),"")</f>
        <v/>
      </c>
      <c r="AA73" s="127"/>
      <c r="AB73" s="128"/>
      <c r="AC73" s="136"/>
    </row>
    <row r="74" spans="1:29" ht="39.6" x14ac:dyDescent="0.25">
      <c r="A74" s="370">
        <v>123</v>
      </c>
      <c r="B74" s="352" t="s">
        <v>28</v>
      </c>
      <c r="C74" s="140" t="s">
        <v>318</v>
      </c>
      <c r="D74" s="230" t="s">
        <v>554</v>
      </c>
      <c r="E74" s="118">
        <v>43270</v>
      </c>
      <c r="F74" s="117" t="s">
        <v>52</v>
      </c>
      <c r="G74" s="46" t="s">
        <v>59</v>
      </c>
      <c r="H74" s="37" t="s">
        <v>166</v>
      </c>
      <c r="I74" s="153" t="s">
        <v>317</v>
      </c>
      <c r="J74" s="156" t="s">
        <v>86</v>
      </c>
      <c r="K74" s="239" t="s">
        <v>92</v>
      </c>
      <c r="L74" s="59" t="s">
        <v>28</v>
      </c>
      <c r="M74" s="48" t="s">
        <v>28</v>
      </c>
      <c r="N74" s="186" t="s">
        <v>33</v>
      </c>
      <c r="O74" s="189">
        <v>2.0099999999999998</v>
      </c>
      <c r="P74" s="230">
        <v>1.99</v>
      </c>
      <c r="Q74" s="127"/>
      <c r="R74" s="128"/>
      <c r="S74" s="192" t="str">
        <f t="shared" ref="S74:S105" si="2">IF(OR(T74&lt;&gt;"",W74&lt;&gt;"",Z74&lt;&gt;""),"Navrh","")</f>
        <v/>
      </c>
      <c r="T74" s="321"/>
      <c r="U74" s="56"/>
      <c r="V74" s="40"/>
      <c r="W74" s="195" t="str">
        <f>IF(P74&lt;&gt;"",IF(P74&lt;=1.2,IF(N74="A","CR",IF(T74&lt;&gt;"",IF(Parametre_2018!N$4=1,IF(LEFT(T74,1)="1",IF(T74&lt;&gt;"",IF(Parametre_2018!O$4&lt;&gt;"",IF(L74&lt;=Parametre_2018!O$4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,"")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),""),""),IF(T74&lt;&gt;"",IF(Parametre_2018!O$4&lt;&gt;"",IF(L74&lt;=Parametre_2018!O$4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,"")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),"")),"")),IF(T74&lt;&gt;"",IF(Parametre_2018!N$4=1,IF(LEFT(T74,1)="1",IF(T74&lt;&gt;"",IF(Parametre_2018!O$4&lt;&gt;"",IF(L74&lt;=Parametre_2018!O$4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,"")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),""),""),IF(T74&lt;&gt;"",IF(Parametre_2018!O$4&lt;&gt;"",IF(L74&lt;=Parametre_2018!O$4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,""),IF(T74&lt;&gt;"",IF(Parametre_2018!P$4&lt;&gt;"",IF(M74&lt;=Parametre_2018!P$4,IF(T74&lt;&gt;"",IF(Parametre_2018!Q$4&lt;&gt;"",IF(N74&lt;=Parametre_2018!Q$4,"PLD",""),"PLD"),""),""),IF(T74&lt;&gt;"",IF(Parametre_2018!Q$4&lt;&gt;"",IF(N74&lt;=Parametre_2018!Q$4,"PLD",""),"PLD"),"")),"")),"")),"")),"")</f>
        <v/>
      </c>
      <c r="X74" s="54"/>
      <c r="Y74" s="163"/>
      <c r="Z74" s="196" t="str">
        <f>IF(P74&lt;&gt;"",IF(P74&lt;=Parametre_2018!B$4,IF(Parametre_2018!C$4&lt;&gt;"",IF(L74&lt;=Parametre_2018!C$4,IF(Parametre_2018!D$4&lt;&gt;"",IF(M74&lt;=Parametre_2018!D$4,IF(Parametre_2018!E$4&lt;&gt;"",IF(N74&lt;=Parametre_2018!E$4,"MCL"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"MCL")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IF(Parametre_2018!E$4&lt;&gt;"",IF(N74&lt;=Parametre_2018!E$4,"MCL"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"MCL"))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IF(Parametre_2018!D$4&lt;&gt;"",IF(M74&lt;=Parametre_2018!D$4,IF(Parametre_2018!E$4&lt;&gt;"",IF(N74&lt;=Parametre_2018!E$4,"MCL"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"MCL")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IF(Parametre_2018!E$4&lt;&gt;"",IF(N74&lt;=Parametre_2018!E$4,"MCL"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),"MCL"))),IF(P74&lt;&gt;"",IF(AND(P74&gt;Parametre_2018!B$4,P74&lt;=Parametre_2018!H$4),IF(Parametre_2018!I$4&lt;&gt;"",IF(L74&lt;=Parametre_2018!I$4,IF(Parametre_2018!J$4&lt;&gt;"",IF(M74&lt;=Parametre_2018!J$4,IF(Parametre_2018!K$4&lt;&gt;"",IF(N74&lt;=Parametre_2018!K$4,"CL",""),"CL"),""),IF(Parametre_2018!K$4&lt;&gt;"",IF(N74&lt;=Parametre_2018!K$4,"CL",""),"CL")),""),IF(Parametre_2018!J$4&lt;&gt;"",IF(M74&lt;=Parametre_2018!J$4,IF(Parametre_2018!K$4&lt;&gt;"",IF(N74&lt;=Parametre_2018!K$4,"CL",""),"CL"),""),IF(Parametre_2018!K$4&lt;&gt;"",IF(N74&lt;=Parametre_2018!K$4,"CL",""),"CL"))),""),"")),"")</f>
        <v/>
      </c>
      <c r="AA74" s="127"/>
      <c r="AB74" s="128"/>
      <c r="AC74" s="136"/>
    </row>
    <row r="75" spans="1:29" ht="26.4" x14ac:dyDescent="0.25">
      <c r="A75" s="370">
        <v>135</v>
      </c>
      <c r="B75" s="375" t="s">
        <v>28</v>
      </c>
      <c r="C75" s="130" t="s">
        <v>279</v>
      </c>
      <c r="D75" s="230" t="s">
        <v>555</v>
      </c>
      <c r="E75" s="118">
        <v>43271</v>
      </c>
      <c r="F75" s="117" t="s">
        <v>41</v>
      </c>
      <c r="G75" s="46" t="s">
        <v>45</v>
      </c>
      <c r="H75" s="37" t="s">
        <v>278</v>
      </c>
      <c r="I75" s="151" t="s">
        <v>30</v>
      </c>
      <c r="J75" s="124" t="s">
        <v>31</v>
      </c>
      <c r="K75" s="240" t="s">
        <v>54</v>
      </c>
      <c r="L75" s="47" t="s">
        <v>28</v>
      </c>
      <c r="M75" s="48" t="s">
        <v>33</v>
      </c>
      <c r="N75" s="185" t="s">
        <v>33</v>
      </c>
      <c r="O75" s="190">
        <v>2.0499999999999998</v>
      </c>
      <c r="P75" s="230">
        <v>2.0099999999999998</v>
      </c>
      <c r="Q75" s="126"/>
      <c r="R75" s="40"/>
      <c r="S75" s="192" t="str">
        <f t="shared" si="2"/>
        <v/>
      </c>
      <c r="T75" s="132"/>
      <c r="U75" s="50"/>
      <c r="V75" s="51"/>
      <c r="W75" s="195" t="str">
        <f>IF(P75&lt;&gt;"",IF(P75&lt;=1.2,IF(N75="A","CR",IF(T75&lt;&gt;"",IF(Parametre_2018!N$4=1,IF(LEFT(T75,1)="1",IF(T75&lt;&gt;"",IF(Parametre_2018!O$4&lt;&gt;"",IF(L75&lt;=Parametre_2018!O$4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,"")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),""),""),IF(T75&lt;&gt;"",IF(Parametre_2018!O$4&lt;&gt;"",IF(L75&lt;=Parametre_2018!O$4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,"")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),"")),"")),IF(T75&lt;&gt;"",IF(Parametre_2018!N$4=1,IF(LEFT(T75,1)="1",IF(T75&lt;&gt;"",IF(Parametre_2018!O$4&lt;&gt;"",IF(L75&lt;=Parametre_2018!O$4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,"")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),""),""),IF(T75&lt;&gt;"",IF(Parametre_2018!O$4&lt;&gt;"",IF(L75&lt;=Parametre_2018!O$4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,""),IF(T75&lt;&gt;"",IF(Parametre_2018!P$4&lt;&gt;"",IF(M75&lt;=Parametre_2018!P$4,IF(T75&lt;&gt;"",IF(Parametre_2018!Q$4&lt;&gt;"",IF(N75&lt;=Parametre_2018!Q$4,"PLD",""),"PLD"),""),""),IF(T75&lt;&gt;"",IF(Parametre_2018!Q$4&lt;&gt;"",IF(N75&lt;=Parametre_2018!Q$4,"PLD",""),"PLD"),"")),"")),"")),"")),"")</f>
        <v/>
      </c>
      <c r="X75" s="126"/>
      <c r="Y75" s="49"/>
      <c r="Z75" s="196" t="str">
        <f>IF(P75&lt;&gt;"",IF(P75&lt;=Parametre_2018!B$4,IF(Parametre_2018!C$4&lt;&gt;"",IF(L75&lt;=Parametre_2018!C$4,IF(Parametre_2018!D$4&lt;&gt;"",IF(M75&lt;=Parametre_2018!D$4,IF(Parametre_2018!E$4&lt;&gt;"",IF(N75&lt;=Parametre_2018!E$4,"MCL"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"MCL")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IF(Parametre_2018!E$4&lt;&gt;"",IF(N75&lt;=Parametre_2018!E$4,"MCL"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"MCL"))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IF(Parametre_2018!D$4&lt;&gt;"",IF(M75&lt;=Parametre_2018!D$4,IF(Parametre_2018!E$4&lt;&gt;"",IF(N75&lt;=Parametre_2018!E$4,"MCL"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"MCL")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IF(Parametre_2018!E$4&lt;&gt;"",IF(N75&lt;=Parametre_2018!E$4,"MCL"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),"MCL"))),IF(P75&lt;&gt;"",IF(AND(P75&gt;Parametre_2018!B$4,P75&lt;=Parametre_2018!H$4),IF(Parametre_2018!I$4&lt;&gt;"",IF(L75&lt;=Parametre_2018!I$4,IF(Parametre_2018!J$4&lt;&gt;"",IF(M75&lt;=Parametre_2018!J$4,IF(Parametre_2018!K$4&lt;&gt;"",IF(N75&lt;=Parametre_2018!K$4,"CL",""),"CL"),""),IF(Parametre_2018!K$4&lt;&gt;"",IF(N75&lt;=Parametre_2018!K$4,"CL",""),"CL")),""),IF(Parametre_2018!J$4&lt;&gt;"",IF(M75&lt;=Parametre_2018!J$4,IF(Parametre_2018!K$4&lt;&gt;"",IF(N75&lt;=Parametre_2018!K$4,"CL",""),"CL"),""),IF(Parametre_2018!K$4&lt;&gt;"",IF(N75&lt;=Parametre_2018!K$4,"CL",""),"CL"))),""),"")),"")</f>
        <v/>
      </c>
      <c r="AA75" s="126"/>
      <c r="AB75" s="40"/>
      <c r="AC75" s="60"/>
    </row>
    <row r="76" spans="1:29" ht="39.6" x14ac:dyDescent="0.25">
      <c r="A76" s="370">
        <v>126</v>
      </c>
      <c r="B76" s="352" t="s">
        <v>28</v>
      </c>
      <c r="C76" s="130" t="s">
        <v>305</v>
      </c>
      <c r="D76" s="230" t="s">
        <v>554</v>
      </c>
      <c r="E76" s="118">
        <v>43272</v>
      </c>
      <c r="F76" s="117" t="s">
        <v>44</v>
      </c>
      <c r="G76" s="46" t="s">
        <v>53</v>
      </c>
      <c r="H76" s="37" t="s">
        <v>295</v>
      </c>
      <c r="I76" s="119" t="s">
        <v>303</v>
      </c>
      <c r="J76" s="124" t="s">
        <v>77</v>
      </c>
      <c r="K76" s="154" t="s">
        <v>304</v>
      </c>
      <c r="L76" s="59" t="s">
        <v>33</v>
      </c>
      <c r="M76" s="48" t="s">
        <v>33</v>
      </c>
      <c r="N76" s="186" t="s">
        <v>33</v>
      </c>
      <c r="O76" s="189">
        <v>2.09</v>
      </c>
      <c r="P76" s="230">
        <v>2.02</v>
      </c>
      <c r="Q76" s="127"/>
      <c r="R76" s="128"/>
      <c r="S76" s="192" t="str">
        <f t="shared" si="2"/>
        <v/>
      </c>
      <c r="T76" s="321"/>
      <c r="U76" s="56"/>
      <c r="V76" s="40"/>
      <c r="W76" s="195" t="str">
        <f>IF(P76&lt;&gt;"",IF(P76&lt;=1.2,IF(N76="A","CR",IF(T76&lt;&gt;"",IF(Parametre_2018!N$4=1,IF(LEFT(T76,1)="1",IF(T76&lt;&gt;"",IF(Parametre_2018!O$4&lt;&gt;"",IF(L76&lt;=Parametre_2018!O$4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,"")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),""),""),IF(T76&lt;&gt;"",IF(Parametre_2018!O$4&lt;&gt;"",IF(L76&lt;=Parametre_2018!O$4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,"")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),"")),"")),IF(T76&lt;&gt;"",IF(Parametre_2018!N$4=1,IF(LEFT(T76,1)="1",IF(T76&lt;&gt;"",IF(Parametre_2018!O$4&lt;&gt;"",IF(L76&lt;=Parametre_2018!O$4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,"")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),""),""),IF(T76&lt;&gt;"",IF(Parametre_2018!O$4&lt;&gt;"",IF(L76&lt;=Parametre_2018!O$4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,""),IF(T76&lt;&gt;"",IF(Parametre_2018!P$4&lt;&gt;"",IF(M76&lt;=Parametre_2018!P$4,IF(T76&lt;&gt;"",IF(Parametre_2018!Q$4&lt;&gt;"",IF(N76&lt;=Parametre_2018!Q$4,"PLD",""),"PLD"),""),""),IF(T76&lt;&gt;"",IF(Parametre_2018!Q$4&lt;&gt;"",IF(N76&lt;=Parametre_2018!Q$4,"PLD",""),"PLD"),"")),"")),"")),"")),"")</f>
        <v/>
      </c>
      <c r="X76" s="54"/>
      <c r="Y76" s="163"/>
      <c r="Z76" s="196" t="str">
        <f>IF(P76&lt;&gt;"",IF(P76&lt;=Parametre_2018!B$4,IF(Parametre_2018!C$4&lt;&gt;"",IF(L76&lt;=Parametre_2018!C$4,IF(Parametre_2018!D$4&lt;&gt;"",IF(M76&lt;=Parametre_2018!D$4,IF(Parametre_2018!E$4&lt;&gt;"",IF(N76&lt;=Parametre_2018!E$4,"MCL"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"MCL")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IF(Parametre_2018!E$4&lt;&gt;"",IF(N76&lt;=Parametre_2018!E$4,"MCL"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"MCL"))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IF(Parametre_2018!D$4&lt;&gt;"",IF(M76&lt;=Parametre_2018!D$4,IF(Parametre_2018!E$4&lt;&gt;"",IF(N76&lt;=Parametre_2018!E$4,"MCL"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"MCL")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IF(Parametre_2018!E$4&lt;&gt;"",IF(N76&lt;=Parametre_2018!E$4,"MCL"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),"MCL"))),IF(P76&lt;&gt;"",IF(AND(P76&gt;Parametre_2018!B$4,P76&lt;=Parametre_2018!H$4),IF(Parametre_2018!I$4&lt;&gt;"",IF(L76&lt;=Parametre_2018!I$4,IF(Parametre_2018!J$4&lt;&gt;"",IF(M76&lt;=Parametre_2018!J$4,IF(Parametre_2018!K$4&lt;&gt;"",IF(N76&lt;=Parametre_2018!K$4,"CL",""),"CL"),""),IF(Parametre_2018!K$4&lt;&gt;"",IF(N76&lt;=Parametre_2018!K$4,"CL",""),"CL")),""),IF(Parametre_2018!J$4&lt;&gt;"",IF(M76&lt;=Parametre_2018!J$4,IF(Parametre_2018!K$4&lt;&gt;"",IF(N76&lt;=Parametre_2018!K$4,"CL",""),"CL"),""),IF(Parametre_2018!K$4&lt;&gt;"",IF(N76&lt;=Parametre_2018!K$4,"CL",""),"CL"))),""),"")),"")</f>
        <v/>
      </c>
      <c r="AA76" s="127"/>
      <c r="AB76" s="128"/>
      <c r="AC76" s="136"/>
    </row>
    <row r="77" spans="1:29" ht="39.6" x14ac:dyDescent="0.25">
      <c r="A77" s="370">
        <v>128</v>
      </c>
      <c r="B77" s="352" t="s">
        <v>28</v>
      </c>
      <c r="C77" s="130" t="s">
        <v>466</v>
      </c>
      <c r="D77" s="230" t="s">
        <v>555</v>
      </c>
      <c r="E77" s="118">
        <v>43272</v>
      </c>
      <c r="F77" s="117" t="s">
        <v>55</v>
      </c>
      <c r="G77" s="46" t="s">
        <v>45</v>
      </c>
      <c r="H77" s="37" t="s">
        <v>148</v>
      </c>
      <c r="I77" s="119" t="s">
        <v>467</v>
      </c>
      <c r="J77" s="157" t="s">
        <v>150</v>
      </c>
      <c r="K77" s="155" t="s">
        <v>465</v>
      </c>
      <c r="L77" s="54" t="s">
        <v>28</v>
      </c>
      <c r="M77" s="55" t="s">
        <v>28</v>
      </c>
      <c r="N77" s="186" t="s">
        <v>28</v>
      </c>
      <c r="O77" s="190">
        <v>2.06</v>
      </c>
      <c r="P77" s="230">
        <v>2.02</v>
      </c>
      <c r="Q77" s="127"/>
      <c r="R77" s="128"/>
      <c r="S77" s="192" t="str">
        <f t="shared" si="2"/>
        <v>Navrh</v>
      </c>
      <c r="T77" s="321">
        <v>1</v>
      </c>
      <c r="U77" s="56" t="s">
        <v>221</v>
      </c>
      <c r="V77" s="40"/>
      <c r="W77" s="195" t="str">
        <f>IF(P77&lt;&gt;"",IF(P77&lt;=1.2,IF(N77="A","CR",IF(T77&lt;&gt;"",IF(Parametre_2018!N$4=1,IF(LEFT(T77,1)="1",IF(T77&lt;&gt;"",IF(Parametre_2018!O$4&lt;&gt;"",IF(L77&lt;=Parametre_2018!O$4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,"")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),""),""),IF(T77&lt;&gt;"",IF(Parametre_2018!O$4&lt;&gt;"",IF(L77&lt;=Parametre_2018!O$4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,"")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),"")),"")),IF(T77&lt;&gt;"",IF(Parametre_2018!N$4=1,IF(LEFT(T77,1)="1",IF(T77&lt;&gt;"",IF(Parametre_2018!O$4&lt;&gt;"",IF(L77&lt;=Parametre_2018!O$4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,"")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),""),""),IF(T77&lt;&gt;"",IF(Parametre_2018!O$4&lt;&gt;"",IF(L77&lt;=Parametre_2018!O$4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,""),IF(T77&lt;&gt;"",IF(Parametre_2018!P$4&lt;&gt;"",IF(M77&lt;=Parametre_2018!P$4,IF(T77&lt;&gt;"",IF(Parametre_2018!Q$4&lt;&gt;"",IF(N77&lt;=Parametre_2018!Q$4,"PLD",""),"PLD"),""),""),IF(T77&lt;&gt;"",IF(Parametre_2018!Q$4&lt;&gt;"",IF(N77&lt;=Parametre_2018!Q$4,"PLD",""),"PLD"),"")),"")),"")),"")),"")</f>
        <v>PLD</v>
      </c>
      <c r="X77" s="54"/>
      <c r="Y77" s="163"/>
      <c r="Z77" s="196" t="str">
        <f>IF(P77&lt;&gt;"",IF(P77&lt;=Parametre_2018!B$4,IF(Parametre_2018!C$4&lt;&gt;"",IF(L77&lt;=Parametre_2018!C$4,IF(Parametre_2018!D$4&lt;&gt;"",IF(M77&lt;=Parametre_2018!D$4,IF(Parametre_2018!E$4&lt;&gt;"",IF(N77&lt;=Parametre_2018!E$4,"MCL"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"MCL")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IF(Parametre_2018!E$4&lt;&gt;"",IF(N77&lt;=Parametre_2018!E$4,"MCL"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"MCL"))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IF(Parametre_2018!D$4&lt;&gt;"",IF(M77&lt;=Parametre_2018!D$4,IF(Parametre_2018!E$4&lt;&gt;"",IF(N77&lt;=Parametre_2018!E$4,"MCL"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"MCL")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IF(Parametre_2018!E$4&lt;&gt;"",IF(N77&lt;=Parametre_2018!E$4,"MCL"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),"MCL"))),IF(P77&lt;&gt;"",IF(AND(P77&gt;Parametre_2018!B$4,P77&lt;=Parametre_2018!H$4),IF(Parametre_2018!I$4&lt;&gt;"",IF(L77&lt;=Parametre_2018!I$4,IF(Parametre_2018!J$4&lt;&gt;"",IF(M77&lt;=Parametre_2018!J$4,IF(Parametre_2018!K$4&lt;&gt;"",IF(N77&lt;=Parametre_2018!K$4,"CL",""),"CL"),""),IF(Parametre_2018!K$4&lt;&gt;"",IF(N77&lt;=Parametre_2018!K$4,"CL",""),"CL")),""),IF(Parametre_2018!J$4&lt;&gt;"",IF(M77&lt;=Parametre_2018!J$4,IF(Parametre_2018!K$4&lt;&gt;"",IF(N77&lt;=Parametre_2018!K$4,"CL",""),"CL"),""),IF(Parametre_2018!K$4&lt;&gt;"",IF(N77&lt;=Parametre_2018!K$4,"CL",""),"CL"))),""),"")),"")</f>
        <v/>
      </c>
      <c r="AA77" s="127"/>
      <c r="AB77" s="128"/>
      <c r="AC77" s="136"/>
    </row>
    <row r="78" spans="1:29" ht="26.4" x14ac:dyDescent="0.25">
      <c r="A78" s="370">
        <v>11</v>
      </c>
      <c r="B78" s="375" t="s">
        <v>28</v>
      </c>
      <c r="C78" s="131" t="s">
        <v>251</v>
      </c>
      <c r="D78" s="230" t="s">
        <v>553</v>
      </c>
      <c r="E78" s="118">
        <v>43270</v>
      </c>
      <c r="F78" s="117" t="s">
        <v>75</v>
      </c>
      <c r="G78" s="46" t="s">
        <v>72</v>
      </c>
      <c r="H78" s="37" t="s">
        <v>252</v>
      </c>
      <c r="I78" s="120" t="s">
        <v>253</v>
      </c>
      <c r="J78" s="235" t="s">
        <v>254</v>
      </c>
      <c r="K78" s="150" t="s">
        <v>255</v>
      </c>
      <c r="L78" s="54" t="s">
        <v>28</v>
      </c>
      <c r="M78" s="55" t="s">
        <v>28</v>
      </c>
      <c r="N78" s="186" t="s">
        <v>28</v>
      </c>
      <c r="O78" s="184">
        <v>2.2400000000000002</v>
      </c>
      <c r="P78" s="230">
        <v>2.0299999999999998</v>
      </c>
      <c r="Q78" s="126"/>
      <c r="R78" s="40"/>
      <c r="S78" s="192" t="str">
        <f t="shared" si="2"/>
        <v/>
      </c>
      <c r="T78" s="132"/>
      <c r="U78" s="56"/>
      <c r="V78" s="40"/>
      <c r="W78" s="195" t="str">
        <f>IF(P78&lt;&gt;"",IF(P78&lt;=1.2,IF(N78="A","CR",IF(T78&lt;&gt;"",IF(Parametre_2018!N$4=1,IF(LEFT(T78,1)="1",IF(T78&lt;&gt;"",IF(Parametre_2018!O$4&lt;&gt;"",IF(L78&lt;=Parametre_2018!O$4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,"")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),""),""),IF(T78&lt;&gt;"",IF(Parametre_2018!O$4&lt;&gt;"",IF(L78&lt;=Parametre_2018!O$4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,"")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),"")),"")),IF(T78&lt;&gt;"",IF(Parametre_2018!N$4=1,IF(LEFT(T78,1)="1",IF(T78&lt;&gt;"",IF(Parametre_2018!O$4&lt;&gt;"",IF(L78&lt;=Parametre_2018!O$4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,"")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),""),""),IF(T78&lt;&gt;"",IF(Parametre_2018!O$4&lt;&gt;"",IF(L78&lt;=Parametre_2018!O$4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,""),IF(T78&lt;&gt;"",IF(Parametre_2018!P$4&lt;&gt;"",IF(M78&lt;=Parametre_2018!P$4,IF(T78&lt;&gt;"",IF(Parametre_2018!Q$4&lt;&gt;"",IF(N78&lt;=Parametre_2018!Q$4,"PLD",""),"PLD"),""),""),IF(T78&lt;&gt;"",IF(Parametre_2018!Q$4&lt;&gt;"",IF(N78&lt;=Parametre_2018!Q$4,"PLD",""),"PLD"),"")),"")),"")),"")),"")</f>
        <v/>
      </c>
      <c r="X78" s="126"/>
      <c r="Y78" s="41"/>
      <c r="Z78" s="196" t="str">
        <f>IF(P78&lt;&gt;"",IF(P78&lt;=Parametre_2018!B$4,IF(Parametre_2018!C$4&lt;&gt;"",IF(L78&lt;=Parametre_2018!C$4,IF(Parametre_2018!D$4&lt;&gt;"",IF(M78&lt;=Parametre_2018!D$4,IF(Parametre_2018!E$4&lt;&gt;"",IF(N78&lt;=Parametre_2018!E$4,"MCL"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"MCL")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IF(Parametre_2018!E$4&lt;&gt;"",IF(N78&lt;=Parametre_2018!E$4,"MCL"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"MCL"))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IF(Parametre_2018!D$4&lt;&gt;"",IF(M78&lt;=Parametre_2018!D$4,IF(Parametre_2018!E$4&lt;&gt;"",IF(N78&lt;=Parametre_2018!E$4,"MCL"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"MCL")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IF(Parametre_2018!E$4&lt;&gt;"",IF(N78&lt;=Parametre_2018!E$4,"MCL"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),"MCL"))),IF(P78&lt;&gt;"",IF(AND(P78&gt;Parametre_2018!B$4,P78&lt;=Parametre_2018!H$4),IF(Parametre_2018!I$4&lt;&gt;"",IF(L78&lt;=Parametre_2018!I$4,IF(Parametre_2018!J$4&lt;&gt;"",IF(M78&lt;=Parametre_2018!J$4,IF(Parametre_2018!K$4&lt;&gt;"",IF(N78&lt;=Parametre_2018!K$4,"CL",""),"CL"),""),IF(Parametre_2018!K$4&lt;&gt;"",IF(N78&lt;=Parametre_2018!K$4,"CL",""),"CL")),""),IF(Parametre_2018!J$4&lt;&gt;"",IF(M78&lt;=Parametre_2018!J$4,IF(Parametre_2018!K$4&lt;&gt;"",IF(N78&lt;=Parametre_2018!K$4,"CL",""),"CL"),""),IF(Parametre_2018!K$4&lt;&gt;"",IF(N78&lt;=Parametre_2018!K$4,"CL",""),"CL"))),""),"")),"")</f>
        <v/>
      </c>
      <c r="AA78" s="126"/>
      <c r="AB78" s="40"/>
      <c r="AC78" s="60"/>
    </row>
    <row r="79" spans="1:29" ht="26.4" x14ac:dyDescent="0.25">
      <c r="A79" s="370">
        <v>99</v>
      </c>
      <c r="B79" s="352" t="s">
        <v>28</v>
      </c>
      <c r="C79" s="130" t="s">
        <v>395</v>
      </c>
      <c r="D79" s="230" t="s">
        <v>554</v>
      </c>
      <c r="E79" s="118">
        <v>43270</v>
      </c>
      <c r="F79" s="117" t="s">
        <v>35</v>
      </c>
      <c r="G79" s="46" t="s">
        <v>175</v>
      </c>
      <c r="H79" s="37" t="s">
        <v>104</v>
      </c>
      <c r="I79" s="119" t="s">
        <v>396</v>
      </c>
      <c r="J79" s="157" t="s">
        <v>96</v>
      </c>
      <c r="K79" s="155" t="s">
        <v>87</v>
      </c>
      <c r="L79" s="54" t="s">
        <v>34</v>
      </c>
      <c r="M79" s="55" t="s">
        <v>34</v>
      </c>
      <c r="N79" s="186" t="s">
        <v>34</v>
      </c>
      <c r="O79" s="189">
        <v>1.99</v>
      </c>
      <c r="P79" s="230">
        <v>2.0299999999999998</v>
      </c>
      <c r="Q79" s="127"/>
      <c r="R79" s="128"/>
      <c r="S79" s="192" t="str">
        <f t="shared" si="2"/>
        <v/>
      </c>
      <c r="T79" s="133"/>
      <c r="U79" s="55"/>
      <c r="V79" s="135"/>
      <c r="W79" s="195" t="str">
        <f>IF(P79&lt;&gt;"",IF(P79&lt;=1.2,IF(N79="A","CR",IF(T79&lt;&gt;"",IF(Parametre_2018!N$4=1,IF(LEFT(T79,1)="1",IF(T79&lt;&gt;"",IF(Parametre_2018!O$4&lt;&gt;"",IF(L79&lt;=Parametre_2018!O$4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,"")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),""),""),IF(T79&lt;&gt;"",IF(Parametre_2018!O$4&lt;&gt;"",IF(L79&lt;=Parametre_2018!O$4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,"")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),"")),"")),IF(T79&lt;&gt;"",IF(Parametre_2018!N$4=1,IF(LEFT(T79,1)="1",IF(T79&lt;&gt;"",IF(Parametre_2018!O$4&lt;&gt;"",IF(L79&lt;=Parametre_2018!O$4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,"")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),""),""),IF(T79&lt;&gt;"",IF(Parametre_2018!O$4&lt;&gt;"",IF(L79&lt;=Parametre_2018!O$4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,""),IF(T79&lt;&gt;"",IF(Parametre_2018!P$4&lt;&gt;"",IF(M79&lt;=Parametre_2018!P$4,IF(T79&lt;&gt;"",IF(Parametre_2018!Q$4&lt;&gt;"",IF(N79&lt;=Parametre_2018!Q$4,"PLD",""),"PLD"),""),""),IF(T79&lt;&gt;"",IF(Parametre_2018!Q$4&lt;&gt;"",IF(N79&lt;=Parametre_2018!Q$4,"PLD",""),"PLD"),"")),"")),"")),"")),"")</f>
        <v/>
      </c>
      <c r="X79" s="54"/>
      <c r="Y79" s="163"/>
      <c r="Z79" s="196" t="str">
        <f>IF(P79&lt;&gt;"",IF(P79&lt;=Parametre_2018!B$4,IF(Parametre_2018!C$4&lt;&gt;"",IF(L79&lt;=Parametre_2018!C$4,IF(Parametre_2018!D$4&lt;&gt;"",IF(M79&lt;=Parametre_2018!D$4,IF(Parametre_2018!E$4&lt;&gt;"",IF(N79&lt;=Parametre_2018!E$4,"MCL"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"MCL")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IF(Parametre_2018!E$4&lt;&gt;"",IF(N79&lt;=Parametre_2018!E$4,"MCL"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"MCL"))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IF(Parametre_2018!D$4&lt;&gt;"",IF(M79&lt;=Parametre_2018!D$4,IF(Parametre_2018!E$4&lt;&gt;"",IF(N79&lt;=Parametre_2018!E$4,"MCL"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"MCL")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IF(Parametre_2018!E$4&lt;&gt;"",IF(N79&lt;=Parametre_2018!E$4,"MCL"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),"MCL"))),IF(P79&lt;&gt;"",IF(AND(P79&gt;Parametre_2018!B$4,P79&lt;=Parametre_2018!H$4),IF(Parametre_2018!I$4&lt;&gt;"",IF(L79&lt;=Parametre_2018!I$4,IF(Parametre_2018!J$4&lt;&gt;"",IF(M79&lt;=Parametre_2018!J$4,IF(Parametre_2018!K$4&lt;&gt;"",IF(N79&lt;=Parametre_2018!K$4,"CL",""),"CL"),""),IF(Parametre_2018!K$4&lt;&gt;"",IF(N79&lt;=Parametre_2018!K$4,"CL",""),"CL")),""),IF(Parametre_2018!J$4&lt;&gt;"",IF(M79&lt;=Parametre_2018!J$4,IF(Parametre_2018!K$4&lt;&gt;"",IF(N79&lt;=Parametre_2018!K$4,"CL",""),"CL"),""),IF(Parametre_2018!K$4&lt;&gt;"",IF(N79&lt;=Parametre_2018!K$4,"CL",""),"CL"))),""),"")),"")</f>
        <v/>
      </c>
      <c r="AA79" s="127"/>
      <c r="AB79" s="128"/>
      <c r="AC79" s="136"/>
    </row>
    <row r="80" spans="1:29" x14ac:dyDescent="0.25">
      <c r="A80" s="370">
        <v>106</v>
      </c>
      <c r="B80" s="352" t="s">
        <v>28</v>
      </c>
      <c r="C80" s="130" t="s">
        <v>293</v>
      </c>
      <c r="D80" s="230" t="s">
        <v>554</v>
      </c>
      <c r="E80" s="118">
        <v>43271</v>
      </c>
      <c r="F80" s="117" t="s">
        <v>41</v>
      </c>
      <c r="G80" s="46" t="s">
        <v>45</v>
      </c>
      <c r="H80" s="37" t="s">
        <v>278</v>
      </c>
      <c r="I80" s="151" t="s">
        <v>292</v>
      </c>
      <c r="J80" s="157" t="s">
        <v>151</v>
      </c>
      <c r="K80" s="155" t="s">
        <v>31</v>
      </c>
      <c r="L80" s="54" t="s">
        <v>34</v>
      </c>
      <c r="M80" s="55" t="s">
        <v>34</v>
      </c>
      <c r="N80" s="186" t="s">
        <v>34</v>
      </c>
      <c r="O80" s="189">
        <v>2.14</v>
      </c>
      <c r="P80" s="230">
        <v>2.0299999999999998</v>
      </c>
      <c r="Q80" s="127"/>
      <c r="R80" s="128"/>
      <c r="S80" s="192" t="str">
        <f t="shared" si="2"/>
        <v/>
      </c>
      <c r="T80" s="133"/>
      <c r="U80" s="55"/>
      <c r="V80" s="135"/>
      <c r="W80" s="195" t="str">
        <f>IF(P80&lt;&gt;"",IF(P80&lt;=1.2,IF(N80="A","CR",IF(T80&lt;&gt;"",IF(Parametre_2018!N$4=1,IF(LEFT(T80,1)="1",IF(T80&lt;&gt;"",IF(Parametre_2018!O$4&lt;&gt;"",IF(L80&lt;=Parametre_2018!O$4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,"")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),""),""),IF(T80&lt;&gt;"",IF(Parametre_2018!O$4&lt;&gt;"",IF(L80&lt;=Parametre_2018!O$4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,"")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),"")),"")),IF(T80&lt;&gt;"",IF(Parametre_2018!N$4=1,IF(LEFT(T80,1)="1",IF(T80&lt;&gt;"",IF(Parametre_2018!O$4&lt;&gt;"",IF(L80&lt;=Parametre_2018!O$4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,"")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),""),""),IF(T80&lt;&gt;"",IF(Parametre_2018!O$4&lt;&gt;"",IF(L80&lt;=Parametre_2018!O$4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,""),IF(T80&lt;&gt;"",IF(Parametre_2018!P$4&lt;&gt;"",IF(M80&lt;=Parametre_2018!P$4,IF(T80&lt;&gt;"",IF(Parametre_2018!Q$4&lt;&gt;"",IF(N80&lt;=Parametre_2018!Q$4,"PLD",""),"PLD"),""),""),IF(T80&lt;&gt;"",IF(Parametre_2018!Q$4&lt;&gt;"",IF(N80&lt;=Parametre_2018!Q$4,"PLD",""),"PLD"),"")),"")),"")),"")),"")</f>
        <v/>
      </c>
      <c r="X80" s="54"/>
      <c r="Y80" s="163"/>
      <c r="Z80" s="196" t="str">
        <f>IF(P80&lt;&gt;"",IF(P80&lt;=Parametre_2018!B$4,IF(Parametre_2018!C$4&lt;&gt;"",IF(L80&lt;=Parametre_2018!C$4,IF(Parametre_2018!D$4&lt;&gt;"",IF(M80&lt;=Parametre_2018!D$4,IF(Parametre_2018!E$4&lt;&gt;"",IF(N80&lt;=Parametre_2018!E$4,"MCL"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"MCL")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IF(Parametre_2018!E$4&lt;&gt;"",IF(N80&lt;=Parametre_2018!E$4,"MCL"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"MCL"))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IF(Parametre_2018!D$4&lt;&gt;"",IF(M80&lt;=Parametre_2018!D$4,IF(Parametre_2018!E$4&lt;&gt;"",IF(N80&lt;=Parametre_2018!E$4,"MCL"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"MCL")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IF(Parametre_2018!E$4&lt;&gt;"",IF(N80&lt;=Parametre_2018!E$4,"MCL"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),"MCL"))),IF(P80&lt;&gt;"",IF(AND(P80&gt;Parametre_2018!B$4,P80&lt;=Parametre_2018!H$4),IF(Parametre_2018!I$4&lt;&gt;"",IF(L80&lt;=Parametre_2018!I$4,IF(Parametre_2018!J$4&lt;&gt;"",IF(M80&lt;=Parametre_2018!J$4,IF(Parametre_2018!K$4&lt;&gt;"",IF(N80&lt;=Parametre_2018!K$4,"CL",""),"CL"),""),IF(Parametre_2018!K$4&lt;&gt;"",IF(N80&lt;=Parametre_2018!K$4,"CL",""),"CL")),""),IF(Parametre_2018!J$4&lt;&gt;"",IF(M80&lt;=Parametre_2018!J$4,IF(Parametre_2018!K$4&lt;&gt;"",IF(N80&lt;=Parametre_2018!K$4,"CL",""),"CL"),""),IF(Parametre_2018!K$4&lt;&gt;"",IF(N80&lt;=Parametre_2018!K$4,"CL",""),"CL"))),""),"")),"")</f>
        <v/>
      </c>
      <c r="AA80" s="127"/>
      <c r="AB80" s="128"/>
      <c r="AC80" s="136"/>
    </row>
    <row r="81" spans="1:29" ht="26.4" x14ac:dyDescent="0.25">
      <c r="A81" s="370">
        <v>109</v>
      </c>
      <c r="B81" s="352" t="s">
        <v>28</v>
      </c>
      <c r="C81" s="130" t="s">
        <v>529</v>
      </c>
      <c r="D81" s="294" t="s">
        <v>555</v>
      </c>
      <c r="E81" s="118">
        <v>43272</v>
      </c>
      <c r="F81" s="117" t="s">
        <v>195</v>
      </c>
      <c r="G81" s="46" t="s">
        <v>72</v>
      </c>
      <c r="H81" s="37" t="s">
        <v>524</v>
      </c>
      <c r="I81" s="153" t="s">
        <v>210</v>
      </c>
      <c r="J81" s="156" t="s">
        <v>212</v>
      </c>
      <c r="K81" s="304" t="s">
        <v>108</v>
      </c>
      <c r="L81" s="54" t="s">
        <v>28</v>
      </c>
      <c r="M81" s="55" t="s">
        <v>33</v>
      </c>
      <c r="N81" s="186" t="s">
        <v>33</v>
      </c>
      <c r="O81" s="190">
        <v>2.0699999999999998</v>
      </c>
      <c r="P81" s="230">
        <v>2.0299999999999998</v>
      </c>
      <c r="Q81" s="127"/>
      <c r="R81" s="128"/>
      <c r="S81" s="192" t="str">
        <f t="shared" si="2"/>
        <v/>
      </c>
      <c r="T81" s="133"/>
      <c r="U81" s="55"/>
      <c r="V81" s="135"/>
      <c r="W81" s="195" t="str">
        <f>IF(P81&lt;&gt;"",IF(P81&lt;=1.2,IF(N81="A","CR",IF(T81&lt;&gt;"",IF(Parametre_2018!N$4=1,IF(LEFT(T81,1)="1",IF(T81&lt;&gt;"",IF(Parametre_2018!O$4&lt;&gt;"",IF(L81&lt;=Parametre_2018!O$4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,"")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),""),""),IF(T81&lt;&gt;"",IF(Parametre_2018!O$4&lt;&gt;"",IF(L81&lt;=Parametre_2018!O$4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,"")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),"")),"")),IF(T81&lt;&gt;"",IF(Parametre_2018!N$4=1,IF(LEFT(T81,1)="1",IF(T81&lt;&gt;"",IF(Parametre_2018!O$4&lt;&gt;"",IF(L81&lt;=Parametre_2018!O$4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,"")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),""),""),IF(T81&lt;&gt;"",IF(Parametre_2018!O$4&lt;&gt;"",IF(L81&lt;=Parametre_2018!O$4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,""),IF(T81&lt;&gt;"",IF(Parametre_2018!P$4&lt;&gt;"",IF(M81&lt;=Parametre_2018!P$4,IF(T81&lt;&gt;"",IF(Parametre_2018!Q$4&lt;&gt;"",IF(N81&lt;=Parametre_2018!Q$4,"PLD",""),"PLD"),""),""),IF(T81&lt;&gt;"",IF(Parametre_2018!Q$4&lt;&gt;"",IF(N81&lt;=Parametre_2018!Q$4,"PLD",""),"PLD"),"")),"")),"")),"")),"")</f>
        <v/>
      </c>
      <c r="X81" s="54"/>
      <c r="Y81" s="163"/>
      <c r="Z81" s="196" t="str">
        <f>IF(P81&lt;&gt;"",IF(P81&lt;=Parametre_2018!B$4,IF(Parametre_2018!C$4&lt;&gt;"",IF(L81&lt;=Parametre_2018!C$4,IF(Parametre_2018!D$4&lt;&gt;"",IF(M81&lt;=Parametre_2018!D$4,IF(Parametre_2018!E$4&lt;&gt;"",IF(N81&lt;=Parametre_2018!E$4,"MCL"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"MCL")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IF(Parametre_2018!E$4&lt;&gt;"",IF(N81&lt;=Parametre_2018!E$4,"MCL"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"MCL"))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IF(Parametre_2018!D$4&lt;&gt;"",IF(M81&lt;=Parametre_2018!D$4,IF(Parametre_2018!E$4&lt;&gt;"",IF(N81&lt;=Parametre_2018!E$4,"MCL"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"MCL")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IF(Parametre_2018!E$4&lt;&gt;"",IF(N81&lt;=Parametre_2018!E$4,"MCL"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),"MCL"))),IF(P81&lt;&gt;"",IF(AND(P81&gt;Parametre_2018!B$4,P81&lt;=Parametre_2018!H$4),IF(Parametre_2018!I$4&lt;&gt;"",IF(L81&lt;=Parametre_2018!I$4,IF(Parametre_2018!J$4&lt;&gt;"",IF(M81&lt;=Parametre_2018!J$4,IF(Parametre_2018!K$4&lt;&gt;"",IF(N81&lt;=Parametre_2018!K$4,"CL",""),"CL"),""),IF(Parametre_2018!K$4&lt;&gt;"",IF(N81&lt;=Parametre_2018!K$4,"CL",""),"CL")),""),IF(Parametre_2018!J$4&lt;&gt;"",IF(M81&lt;=Parametre_2018!J$4,IF(Parametre_2018!K$4&lt;&gt;"",IF(N81&lt;=Parametre_2018!K$4,"CL",""),"CL"),""),IF(Parametre_2018!K$4&lt;&gt;"",IF(N81&lt;=Parametre_2018!K$4,"CL",""),"CL"))),""),"")),"")</f>
        <v/>
      </c>
      <c r="AA81" s="127"/>
      <c r="AB81" s="128"/>
      <c r="AC81" s="136"/>
    </row>
    <row r="82" spans="1:29" ht="26.4" x14ac:dyDescent="0.25">
      <c r="A82" s="370">
        <v>137</v>
      </c>
      <c r="B82" s="352" t="s">
        <v>28</v>
      </c>
      <c r="C82" s="130" t="s">
        <v>492</v>
      </c>
      <c r="D82" s="230" t="s">
        <v>554</v>
      </c>
      <c r="E82" s="118">
        <v>43272</v>
      </c>
      <c r="F82" s="117" t="s">
        <v>78</v>
      </c>
      <c r="G82" s="46" t="s">
        <v>36</v>
      </c>
      <c r="H82" s="37" t="s">
        <v>143</v>
      </c>
      <c r="I82" s="153" t="s">
        <v>489</v>
      </c>
      <c r="J82" s="156" t="s">
        <v>191</v>
      </c>
      <c r="K82" s="239" t="s">
        <v>101</v>
      </c>
      <c r="L82" s="54" t="s">
        <v>28</v>
      </c>
      <c r="M82" s="55" t="s">
        <v>33</v>
      </c>
      <c r="N82" s="186" t="s">
        <v>33</v>
      </c>
      <c r="O82" s="189">
        <v>2.1</v>
      </c>
      <c r="P82" s="230">
        <v>2.0299999999999998</v>
      </c>
      <c r="Q82" s="127"/>
      <c r="R82" s="128"/>
      <c r="S82" s="192" t="str">
        <f t="shared" si="2"/>
        <v/>
      </c>
      <c r="T82" s="133"/>
      <c r="U82" s="55"/>
      <c r="V82" s="135"/>
      <c r="W82" s="195" t="str">
        <f>IF(P82&lt;&gt;"",IF(P82&lt;=1.2,IF(N82="A","CR",IF(T82&lt;&gt;"",IF(Parametre_2018!N$4=1,IF(LEFT(T82,1)="1",IF(T82&lt;&gt;"",IF(Parametre_2018!O$4&lt;&gt;"",IF(L82&lt;=Parametre_2018!O$4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,"")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),""),""),IF(T82&lt;&gt;"",IF(Parametre_2018!O$4&lt;&gt;"",IF(L82&lt;=Parametre_2018!O$4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,"")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),"")),"")),IF(T82&lt;&gt;"",IF(Parametre_2018!N$4=1,IF(LEFT(T82,1)="1",IF(T82&lt;&gt;"",IF(Parametre_2018!O$4&lt;&gt;"",IF(L82&lt;=Parametre_2018!O$4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,"")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),""),""),IF(T82&lt;&gt;"",IF(Parametre_2018!O$4&lt;&gt;"",IF(L82&lt;=Parametre_2018!O$4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,""),IF(T82&lt;&gt;"",IF(Parametre_2018!P$4&lt;&gt;"",IF(M82&lt;=Parametre_2018!P$4,IF(T82&lt;&gt;"",IF(Parametre_2018!Q$4&lt;&gt;"",IF(N82&lt;=Parametre_2018!Q$4,"PLD",""),"PLD"),""),""),IF(T82&lt;&gt;"",IF(Parametre_2018!Q$4&lt;&gt;"",IF(N82&lt;=Parametre_2018!Q$4,"PLD",""),"PLD"),"")),"")),"")),"")),"")</f>
        <v/>
      </c>
      <c r="X82" s="54"/>
      <c r="Y82" s="163"/>
      <c r="Z82" s="196" t="str">
        <f>IF(P82&lt;&gt;"",IF(P82&lt;=Parametre_2018!B$4,IF(Parametre_2018!C$4&lt;&gt;"",IF(L82&lt;=Parametre_2018!C$4,IF(Parametre_2018!D$4&lt;&gt;"",IF(M82&lt;=Parametre_2018!D$4,IF(Parametre_2018!E$4&lt;&gt;"",IF(N82&lt;=Parametre_2018!E$4,"MCL"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"MCL")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IF(Parametre_2018!E$4&lt;&gt;"",IF(N82&lt;=Parametre_2018!E$4,"MCL"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"MCL"))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IF(Parametre_2018!D$4&lt;&gt;"",IF(M82&lt;=Parametre_2018!D$4,IF(Parametre_2018!E$4&lt;&gt;"",IF(N82&lt;=Parametre_2018!E$4,"MCL"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"MCL")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IF(Parametre_2018!E$4&lt;&gt;"",IF(N82&lt;=Parametre_2018!E$4,"MCL"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),"MCL"))),IF(P82&lt;&gt;"",IF(AND(P82&gt;Parametre_2018!B$4,P82&lt;=Parametre_2018!H$4),IF(Parametre_2018!I$4&lt;&gt;"",IF(L82&lt;=Parametre_2018!I$4,IF(Parametre_2018!J$4&lt;&gt;"",IF(M82&lt;=Parametre_2018!J$4,IF(Parametre_2018!K$4&lt;&gt;"",IF(N82&lt;=Parametre_2018!K$4,"CL",""),"CL"),""),IF(Parametre_2018!K$4&lt;&gt;"",IF(N82&lt;=Parametre_2018!K$4,"CL",""),"CL")),""),IF(Parametre_2018!J$4&lt;&gt;"",IF(M82&lt;=Parametre_2018!J$4,IF(Parametre_2018!K$4&lt;&gt;"",IF(N82&lt;=Parametre_2018!K$4,"CL",""),"CL"),""),IF(Parametre_2018!K$4&lt;&gt;"",IF(N82&lt;=Parametre_2018!K$4,"CL",""),"CL"))),""),"")),"")</f>
        <v/>
      </c>
      <c r="AA82" s="127"/>
      <c r="AB82" s="128"/>
      <c r="AC82" s="136"/>
    </row>
    <row r="83" spans="1:29" ht="26.4" x14ac:dyDescent="0.25">
      <c r="A83" s="370">
        <v>71</v>
      </c>
      <c r="B83" s="352" t="s">
        <v>28</v>
      </c>
      <c r="C83" s="130" t="s">
        <v>488</v>
      </c>
      <c r="D83" s="230" t="s">
        <v>554</v>
      </c>
      <c r="E83" s="118">
        <v>43272</v>
      </c>
      <c r="F83" s="117" t="s">
        <v>78</v>
      </c>
      <c r="G83" s="46" t="s">
        <v>36</v>
      </c>
      <c r="H83" s="37" t="s">
        <v>143</v>
      </c>
      <c r="I83" s="119" t="s">
        <v>489</v>
      </c>
      <c r="J83" s="157" t="s">
        <v>191</v>
      </c>
      <c r="K83" s="155" t="s">
        <v>101</v>
      </c>
      <c r="L83" s="54" t="s">
        <v>28</v>
      </c>
      <c r="M83" s="55" t="s">
        <v>34</v>
      </c>
      <c r="N83" s="186" t="s">
        <v>40</v>
      </c>
      <c r="O83" s="189">
        <v>2.08</v>
      </c>
      <c r="P83" s="230">
        <v>2.04</v>
      </c>
      <c r="Q83" s="127"/>
      <c r="R83" s="128"/>
      <c r="S83" s="192" t="str">
        <f t="shared" si="2"/>
        <v/>
      </c>
      <c r="T83" s="133"/>
      <c r="U83" s="55"/>
      <c r="V83" s="135"/>
      <c r="W83" s="195" t="str">
        <f>IF(P83&lt;&gt;"",IF(P83&lt;=1.2,IF(N83="A","CR",IF(T83&lt;&gt;"",IF(Parametre_2018!N$4=1,IF(LEFT(T83,1)="1",IF(T83&lt;&gt;"",IF(Parametre_2018!O$4&lt;&gt;"",IF(L83&lt;=Parametre_2018!O$4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,"")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),""),""),IF(T83&lt;&gt;"",IF(Parametre_2018!O$4&lt;&gt;"",IF(L83&lt;=Parametre_2018!O$4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,"")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),"")),"")),IF(T83&lt;&gt;"",IF(Parametre_2018!N$4=1,IF(LEFT(T83,1)="1",IF(T83&lt;&gt;"",IF(Parametre_2018!O$4&lt;&gt;"",IF(L83&lt;=Parametre_2018!O$4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,"")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),""),""),IF(T83&lt;&gt;"",IF(Parametre_2018!O$4&lt;&gt;"",IF(L83&lt;=Parametre_2018!O$4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,""),IF(T83&lt;&gt;"",IF(Parametre_2018!P$4&lt;&gt;"",IF(M83&lt;=Parametre_2018!P$4,IF(T83&lt;&gt;"",IF(Parametre_2018!Q$4&lt;&gt;"",IF(N83&lt;=Parametre_2018!Q$4,"PLD",""),"PLD"),""),""),IF(T83&lt;&gt;"",IF(Parametre_2018!Q$4&lt;&gt;"",IF(N83&lt;=Parametre_2018!Q$4,"PLD",""),"PLD"),"")),"")),"")),"")),"")</f>
        <v/>
      </c>
      <c r="X83" s="54"/>
      <c r="Y83" s="163"/>
      <c r="Z83" s="196" t="str">
        <f>IF(P83&lt;&gt;"",IF(P83&lt;=Parametre_2018!B$4,IF(Parametre_2018!C$4&lt;&gt;"",IF(L83&lt;=Parametre_2018!C$4,IF(Parametre_2018!D$4&lt;&gt;"",IF(M83&lt;=Parametre_2018!D$4,IF(Parametre_2018!E$4&lt;&gt;"",IF(N83&lt;=Parametre_2018!E$4,"MCL"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"MCL")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IF(Parametre_2018!E$4&lt;&gt;"",IF(N83&lt;=Parametre_2018!E$4,"MCL"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"MCL"))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IF(Parametre_2018!D$4&lt;&gt;"",IF(M83&lt;=Parametre_2018!D$4,IF(Parametre_2018!E$4&lt;&gt;"",IF(N83&lt;=Parametre_2018!E$4,"MCL"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"MCL")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IF(Parametre_2018!E$4&lt;&gt;"",IF(N83&lt;=Parametre_2018!E$4,"MCL"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),"MCL"))),IF(P83&lt;&gt;"",IF(AND(P83&gt;Parametre_2018!B$4,P83&lt;=Parametre_2018!H$4),IF(Parametre_2018!I$4&lt;&gt;"",IF(L83&lt;=Parametre_2018!I$4,IF(Parametre_2018!J$4&lt;&gt;"",IF(M83&lt;=Parametre_2018!J$4,IF(Parametre_2018!K$4&lt;&gt;"",IF(N83&lt;=Parametre_2018!K$4,"CL",""),"CL"),""),IF(Parametre_2018!K$4&lt;&gt;"",IF(N83&lt;=Parametre_2018!K$4,"CL",""),"CL")),""),IF(Parametre_2018!J$4&lt;&gt;"",IF(M83&lt;=Parametre_2018!J$4,IF(Parametre_2018!K$4&lt;&gt;"",IF(N83&lt;=Parametre_2018!K$4,"CL",""),"CL"),""),IF(Parametre_2018!K$4&lt;&gt;"",IF(N83&lt;=Parametre_2018!K$4,"CL",""),"CL"))),""),"")),"")</f>
        <v/>
      </c>
      <c r="AA83" s="127"/>
      <c r="AB83" s="128"/>
      <c r="AC83" s="136"/>
    </row>
    <row r="84" spans="1:29" ht="26.4" x14ac:dyDescent="0.25">
      <c r="A84" s="370">
        <v>149</v>
      </c>
      <c r="B84" s="352" t="s">
        <v>28</v>
      </c>
      <c r="C84" s="130" t="s">
        <v>415</v>
      </c>
      <c r="D84" s="230" t="s">
        <v>554</v>
      </c>
      <c r="E84" s="118">
        <v>43271</v>
      </c>
      <c r="F84" s="117" t="s">
        <v>51</v>
      </c>
      <c r="G84" s="46" t="s">
        <v>169</v>
      </c>
      <c r="H84" s="37" t="s">
        <v>189</v>
      </c>
      <c r="I84" s="119" t="s">
        <v>416</v>
      </c>
      <c r="J84" s="157" t="s">
        <v>101</v>
      </c>
      <c r="K84" s="155" t="s">
        <v>174</v>
      </c>
      <c r="L84" s="54" t="s">
        <v>34</v>
      </c>
      <c r="M84" s="55" t="s">
        <v>33</v>
      </c>
      <c r="N84" s="186" t="s">
        <v>40</v>
      </c>
      <c r="O84" s="189">
        <v>2.04</v>
      </c>
      <c r="P84" s="230">
        <v>2.06</v>
      </c>
      <c r="Q84" s="127"/>
      <c r="R84" s="128" t="s">
        <v>543</v>
      </c>
      <c r="S84" s="192" t="str">
        <f t="shared" si="2"/>
        <v/>
      </c>
      <c r="T84" s="133"/>
      <c r="U84" s="55"/>
      <c r="V84" s="135"/>
      <c r="W84" s="195" t="str">
        <f>IF(P84&lt;&gt;"",IF(P84&lt;=1.2,IF(N84="A","CR",IF(T84&lt;&gt;"",IF(Parametre_2018!N$4=1,IF(LEFT(T84,1)="1",IF(T84&lt;&gt;"",IF(Parametre_2018!O$4&lt;&gt;"",IF(L84&lt;=Parametre_2018!O$4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,"")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),""),""),IF(T84&lt;&gt;"",IF(Parametre_2018!O$4&lt;&gt;"",IF(L84&lt;=Parametre_2018!O$4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,"")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),"")),"")),IF(T84&lt;&gt;"",IF(Parametre_2018!N$4=1,IF(LEFT(T84,1)="1",IF(T84&lt;&gt;"",IF(Parametre_2018!O$4&lt;&gt;"",IF(L84&lt;=Parametre_2018!O$4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,"")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),""),""),IF(T84&lt;&gt;"",IF(Parametre_2018!O$4&lt;&gt;"",IF(L84&lt;=Parametre_2018!O$4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,""),IF(T84&lt;&gt;"",IF(Parametre_2018!P$4&lt;&gt;"",IF(M84&lt;=Parametre_2018!P$4,IF(T84&lt;&gt;"",IF(Parametre_2018!Q$4&lt;&gt;"",IF(N84&lt;=Parametre_2018!Q$4,"PLD",""),"PLD"),""),""),IF(T84&lt;&gt;"",IF(Parametre_2018!Q$4&lt;&gt;"",IF(N84&lt;=Parametre_2018!Q$4,"PLD",""),"PLD"),"")),"")),"")),"")),"")</f>
        <v/>
      </c>
      <c r="X84" s="54"/>
      <c r="Y84" s="163"/>
      <c r="Z84" s="196" t="str">
        <f>IF(P84&lt;&gt;"",IF(P84&lt;=Parametre_2018!B$4,IF(Parametre_2018!C$4&lt;&gt;"",IF(L84&lt;=Parametre_2018!C$4,IF(Parametre_2018!D$4&lt;&gt;"",IF(M84&lt;=Parametre_2018!D$4,IF(Parametre_2018!E$4&lt;&gt;"",IF(N84&lt;=Parametre_2018!E$4,"MCL"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"MCL")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IF(Parametre_2018!E$4&lt;&gt;"",IF(N84&lt;=Parametre_2018!E$4,"MCL"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"MCL"))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IF(Parametre_2018!D$4&lt;&gt;"",IF(M84&lt;=Parametre_2018!D$4,IF(Parametre_2018!E$4&lt;&gt;"",IF(N84&lt;=Parametre_2018!E$4,"MCL"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"MCL")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IF(Parametre_2018!E$4&lt;&gt;"",IF(N84&lt;=Parametre_2018!E$4,"MCL"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),"MCL"))),IF(P84&lt;&gt;"",IF(AND(P84&gt;Parametre_2018!B$4,P84&lt;=Parametre_2018!H$4),IF(Parametre_2018!I$4&lt;&gt;"",IF(L84&lt;=Parametre_2018!I$4,IF(Parametre_2018!J$4&lt;&gt;"",IF(M84&lt;=Parametre_2018!J$4,IF(Parametre_2018!K$4&lt;&gt;"",IF(N84&lt;=Parametre_2018!K$4,"CL",""),"CL"),""),IF(Parametre_2018!K$4&lt;&gt;"",IF(N84&lt;=Parametre_2018!K$4,"CL",""),"CL")),""),IF(Parametre_2018!J$4&lt;&gt;"",IF(M84&lt;=Parametre_2018!J$4,IF(Parametre_2018!K$4&lt;&gt;"",IF(N84&lt;=Parametre_2018!K$4,"CL",""),"CL"),""),IF(Parametre_2018!K$4&lt;&gt;"",IF(N84&lt;=Parametre_2018!K$4,"CL",""),"CL"))),""),"")),"")</f>
        <v/>
      </c>
      <c r="AA84" s="127"/>
      <c r="AB84" s="128"/>
      <c r="AC84" s="136"/>
    </row>
    <row r="85" spans="1:29" ht="26.4" x14ac:dyDescent="0.25">
      <c r="A85" s="370">
        <v>78</v>
      </c>
      <c r="B85" s="352" t="s">
        <v>38</v>
      </c>
      <c r="C85" s="130" t="s">
        <v>511</v>
      </c>
      <c r="D85" s="230" t="s">
        <v>554</v>
      </c>
      <c r="E85" s="118">
        <v>43271</v>
      </c>
      <c r="F85" s="117" t="s">
        <v>192</v>
      </c>
      <c r="G85" s="46" t="s">
        <v>36</v>
      </c>
      <c r="H85" s="37" t="s">
        <v>146</v>
      </c>
      <c r="I85" s="158" t="s">
        <v>512</v>
      </c>
      <c r="J85" s="159" t="s">
        <v>73</v>
      </c>
      <c r="K85" s="303" t="s">
        <v>198</v>
      </c>
      <c r="L85" s="54" t="s">
        <v>34</v>
      </c>
      <c r="M85" s="55" t="s">
        <v>34</v>
      </c>
      <c r="N85" s="186" t="s">
        <v>34</v>
      </c>
      <c r="O85" s="189">
        <v>2.12</v>
      </c>
      <c r="P85" s="230">
        <v>2.08</v>
      </c>
      <c r="Q85" s="365" t="s">
        <v>221</v>
      </c>
      <c r="R85" s="128"/>
      <c r="S85" s="192" t="str">
        <f t="shared" si="2"/>
        <v/>
      </c>
      <c r="T85" s="133"/>
      <c r="U85" s="55"/>
      <c r="V85" s="135"/>
      <c r="W85" s="195" t="str">
        <f>IF(P85&lt;&gt;"",IF(P85&lt;=1.2,IF(N85="A","CR",IF(T85&lt;&gt;"",IF(Parametre_2018!N$4=1,IF(LEFT(T85,1)="1",IF(T85&lt;&gt;"",IF(Parametre_2018!O$4&lt;&gt;"",IF(L85&lt;=Parametre_2018!O$4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,"")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),""),""),IF(T85&lt;&gt;"",IF(Parametre_2018!O$4&lt;&gt;"",IF(L85&lt;=Parametre_2018!O$4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,"")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),"")),"")),IF(T85&lt;&gt;"",IF(Parametre_2018!N$4=1,IF(LEFT(T85,1)="1",IF(T85&lt;&gt;"",IF(Parametre_2018!O$4&lt;&gt;"",IF(L85&lt;=Parametre_2018!O$4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,"")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),""),""),IF(T85&lt;&gt;"",IF(Parametre_2018!O$4&lt;&gt;"",IF(L85&lt;=Parametre_2018!O$4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,""),IF(T85&lt;&gt;"",IF(Parametre_2018!P$4&lt;&gt;"",IF(M85&lt;=Parametre_2018!P$4,IF(T85&lt;&gt;"",IF(Parametre_2018!Q$4&lt;&gt;"",IF(N85&lt;=Parametre_2018!Q$4,"PLD",""),"PLD"),""),""),IF(T85&lt;&gt;"",IF(Parametre_2018!Q$4&lt;&gt;"",IF(N85&lt;=Parametre_2018!Q$4,"PLD",""),"PLD"),"")),"")),"")),"")),"")</f>
        <v/>
      </c>
      <c r="X85" s="54"/>
      <c r="Y85" s="163"/>
      <c r="Z85" s="196" t="str">
        <f>IF(P85&lt;&gt;"",IF(P85&lt;=Parametre_2018!B$4,IF(Parametre_2018!C$4&lt;&gt;"",IF(L85&lt;=Parametre_2018!C$4,IF(Parametre_2018!D$4&lt;&gt;"",IF(M85&lt;=Parametre_2018!D$4,IF(Parametre_2018!E$4&lt;&gt;"",IF(N85&lt;=Parametre_2018!E$4,"MCL"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"MCL")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IF(Parametre_2018!E$4&lt;&gt;"",IF(N85&lt;=Parametre_2018!E$4,"MCL"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"MCL"))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IF(Parametre_2018!D$4&lt;&gt;"",IF(M85&lt;=Parametre_2018!D$4,IF(Parametre_2018!E$4&lt;&gt;"",IF(N85&lt;=Parametre_2018!E$4,"MCL"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"MCL")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IF(Parametre_2018!E$4&lt;&gt;"",IF(N85&lt;=Parametre_2018!E$4,"MCL"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),"MCL"))),IF(P85&lt;&gt;"",IF(AND(P85&gt;Parametre_2018!B$4,P85&lt;=Parametre_2018!H$4),IF(Parametre_2018!I$4&lt;&gt;"",IF(L85&lt;=Parametre_2018!I$4,IF(Parametre_2018!J$4&lt;&gt;"",IF(M85&lt;=Parametre_2018!J$4,IF(Parametre_2018!K$4&lt;&gt;"",IF(N85&lt;=Parametre_2018!K$4,"CL",""),"CL"),""),IF(Parametre_2018!K$4&lt;&gt;"",IF(N85&lt;=Parametre_2018!K$4,"CL",""),"CL")),""),IF(Parametre_2018!J$4&lt;&gt;"",IF(M85&lt;=Parametre_2018!J$4,IF(Parametre_2018!K$4&lt;&gt;"",IF(N85&lt;=Parametre_2018!K$4,"CL",""),"CL"),""),IF(Parametre_2018!K$4&lt;&gt;"",IF(N85&lt;=Parametre_2018!K$4,"CL",""),"CL"))),""),"")),"")</f>
        <v/>
      </c>
      <c r="AA85" s="127"/>
      <c r="AB85" s="128"/>
      <c r="AC85" s="136"/>
    </row>
    <row r="86" spans="1:29" ht="26.4" x14ac:dyDescent="0.25">
      <c r="A86" s="370">
        <v>86</v>
      </c>
      <c r="B86" s="352" t="s">
        <v>28</v>
      </c>
      <c r="C86" s="130" t="s">
        <v>527</v>
      </c>
      <c r="D86" s="230" t="s">
        <v>554</v>
      </c>
      <c r="E86" s="118">
        <v>43272</v>
      </c>
      <c r="F86" s="117" t="s">
        <v>195</v>
      </c>
      <c r="G86" s="46" t="s">
        <v>72</v>
      </c>
      <c r="H86" s="37" t="s">
        <v>524</v>
      </c>
      <c r="I86" s="119" t="s">
        <v>528</v>
      </c>
      <c r="J86" s="124" t="s">
        <v>212</v>
      </c>
      <c r="K86" s="154" t="s">
        <v>213</v>
      </c>
      <c r="L86" s="54" t="s">
        <v>28</v>
      </c>
      <c r="M86" s="55" t="s">
        <v>28</v>
      </c>
      <c r="N86" s="186" t="s">
        <v>33</v>
      </c>
      <c r="O86" s="189">
        <v>2.16</v>
      </c>
      <c r="P86" s="230">
        <v>2.09</v>
      </c>
      <c r="Q86" s="127"/>
      <c r="R86" s="128"/>
      <c r="S86" s="192" t="str">
        <f t="shared" si="2"/>
        <v/>
      </c>
      <c r="T86" s="133"/>
      <c r="U86" s="55"/>
      <c r="V86" s="135"/>
      <c r="W86" s="195" t="str">
        <f>IF(P86&lt;&gt;"",IF(P86&lt;=1.2,IF(N86="A","CR",IF(T86&lt;&gt;"",IF(Parametre_2018!N$4=1,IF(LEFT(T86,1)="1",IF(T86&lt;&gt;"",IF(Parametre_2018!O$4&lt;&gt;"",IF(L86&lt;=Parametre_2018!O$4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,"")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),""),""),IF(T86&lt;&gt;"",IF(Parametre_2018!O$4&lt;&gt;"",IF(L86&lt;=Parametre_2018!O$4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,"")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),"")),"")),IF(T86&lt;&gt;"",IF(Parametre_2018!N$4=1,IF(LEFT(T86,1)="1",IF(T86&lt;&gt;"",IF(Parametre_2018!O$4&lt;&gt;"",IF(L86&lt;=Parametre_2018!O$4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,"")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),""),""),IF(T86&lt;&gt;"",IF(Parametre_2018!O$4&lt;&gt;"",IF(L86&lt;=Parametre_2018!O$4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,""),IF(T86&lt;&gt;"",IF(Parametre_2018!P$4&lt;&gt;"",IF(M86&lt;=Parametre_2018!P$4,IF(T86&lt;&gt;"",IF(Parametre_2018!Q$4&lt;&gt;"",IF(N86&lt;=Parametre_2018!Q$4,"PLD",""),"PLD"),""),""),IF(T86&lt;&gt;"",IF(Parametre_2018!Q$4&lt;&gt;"",IF(N86&lt;=Parametre_2018!Q$4,"PLD",""),"PLD"),"")),"")),"")),"")),"")</f>
        <v/>
      </c>
      <c r="X86" s="54"/>
      <c r="Y86" s="163"/>
      <c r="Z86" s="196" t="str">
        <f>IF(P86&lt;&gt;"",IF(P86&lt;=Parametre_2018!B$4,IF(Parametre_2018!C$4&lt;&gt;"",IF(L86&lt;=Parametre_2018!C$4,IF(Parametre_2018!D$4&lt;&gt;"",IF(M86&lt;=Parametre_2018!D$4,IF(Parametre_2018!E$4&lt;&gt;"",IF(N86&lt;=Parametre_2018!E$4,"MCL"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"MCL")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IF(Parametre_2018!E$4&lt;&gt;"",IF(N86&lt;=Parametre_2018!E$4,"MCL"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"MCL"))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IF(Parametre_2018!D$4&lt;&gt;"",IF(M86&lt;=Parametre_2018!D$4,IF(Parametre_2018!E$4&lt;&gt;"",IF(N86&lt;=Parametre_2018!E$4,"MCL"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"MCL")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IF(Parametre_2018!E$4&lt;&gt;"",IF(N86&lt;=Parametre_2018!E$4,"MCL"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),"MCL"))),IF(P86&lt;&gt;"",IF(AND(P86&gt;Parametre_2018!B$4,P86&lt;=Parametre_2018!H$4),IF(Parametre_2018!I$4&lt;&gt;"",IF(L86&lt;=Parametre_2018!I$4,IF(Parametre_2018!J$4&lt;&gt;"",IF(M86&lt;=Parametre_2018!J$4,IF(Parametre_2018!K$4&lt;&gt;"",IF(N86&lt;=Parametre_2018!K$4,"CL",""),"CL"),""),IF(Parametre_2018!K$4&lt;&gt;"",IF(N86&lt;=Parametre_2018!K$4,"CL",""),"CL")),""),IF(Parametre_2018!J$4&lt;&gt;"",IF(M86&lt;=Parametre_2018!J$4,IF(Parametre_2018!K$4&lt;&gt;"",IF(N86&lt;=Parametre_2018!K$4,"CL",""),"CL"),""),IF(Parametre_2018!K$4&lt;&gt;"",IF(N86&lt;=Parametre_2018!K$4,"CL",""),"CL"))),""),"")),"")</f>
        <v/>
      </c>
      <c r="AA86" s="127"/>
      <c r="AB86" s="128"/>
      <c r="AC86" s="136"/>
    </row>
    <row r="87" spans="1:29" x14ac:dyDescent="0.25">
      <c r="A87" s="370">
        <v>138</v>
      </c>
      <c r="B87" s="375" t="s">
        <v>28</v>
      </c>
      <c r="C87" s="130" t="s">
        <v>282</v>
      </c>
      <c r="D87" s="230" t="s">
        <v>554</v>
      </c>
      <c r="E87" s="118">
        <v>43271</v>
      </c>
      <c r="F87" s="117" t="s">
        <v>41</v>
      </c>
      <c r="G87" s="46" t="s">
        <v>45</v>
      </c>
      <c r="H87" s="37" t="s">
        <v>278</v>
      </c>
      <c r="I87" s="151" t="s">
        <v>283</v>
      </c>
      <c r="J87" s="124" t="s">
        <v>281</v>
      </c>
      <c r="K87" s="155" t="s">
        <v>97</v>
      </c>
      <c r="L87" s="47" t="s">
        <v>33</v>
      </c>
      <c r="M87" s="48" t="s">
        <v>33</v>
      </c>
      <c r="N87" s="185" t="s">
        <v>33</v>
      </c>
      <c r="O87" s="189">
        <v>2.17</v>
      </c>
      <c r="P87" s="230">
        <v>2.09</v>
      </c>
      <c r="Q87" s="126"/>
      <c r="R87" s="40"/>
      <c r="S87" s="192" t="str">
        <f t="shared" si="2"/>
        <v/>
      </c>
      <c r="T87" s="132"/>
      <c r="U87" s="50"/>
      <c r="V87" s="51"/>
      <c r="W87" s="195" t="str">
        <f>IF(P87&lt;&gt;"",IF(P87&lt;=1.2,IF(N87="A","CR",IF(T87&lt;&gt;"",IF(Parametre_2018!N$4=1,IF(LEFT(T87,1)="1",IF(T87&lt;&gt;"",IF(Parametre_2018!O$4&lt;&gt;"",IF(L87&lt;=Parametre_2018!O$4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,"")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),""),""),IF(T87&lt;&gt;"",IF(Parametre_2018!O$4&lt;&gt;"",IF(L87&lt;=Parametre_2018!O$4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,"")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),"")),"")),IF(T87&lt;&gt;"",IF(Parametre_2018!N$4=1,IF(LEFT(T87,1)="1",IF(T87&lt;&gt;"",IF(Parametre_2018!O$4&lt;&gt;"",IF(L87&lt;=Parametre_2018!O$4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,"")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),""),""),IF(T87&lt;&gt;"",IF(Parametre_2018!O$4&lt;&gt;"",IF(L87&lt;=Parametre_2018!O$4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,""),IF(T87&lt;&gt;"",IF(Parametre_2018!P$4&lt;&gt;"",IF(M87&lt;=Parametre_2018!P$4,IF(T87&lt;&gt;"",IF(Parametre_2018!Q$4&lt;&gt;"",IF(N87&lt;=Parametre_2018!Q$4,"PLD",""),"PLD"),""),""),IF(T87&lt;&gt;"",IF(Parametre_2018!Q$4&lt;&gt;"",IF(N87&lt;=Parametre_2018!Q$4,"PLD",""),"PLD"),"")),"")),"")),"")),"")</f>
        <v/>
      </c>
      <c r="X87" s="126"/>
      <c r="Y87" s="49"/>
      <c r="Z87" s="196" t="str">
        <f>IF(P87&lt;&gt;"",IF(P87&lt;=Parametre_2018!B$4,IF(Parametre_2018!C$4&lt;&gt;"",IF(L87&lt;=Parametre_2018!C$4,IF(Parametre_2018!D$4&lt;&gt;"",IF(M87&lt;=Parametre_2018!D$4,IF(Parametre_2018!E$4&lt;&gt;"",IF(N87&lt;=Parametre_2018!E$4,"MCL"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"MCL")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IF(Parametre_2018!E$4&lt;&gt;"",IF(N87&lt;=Parametre_2018!E$4,"MCL"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"MCL"))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IF(Parametre_2018!D$4&lt;&gt;"",IF(M87&lt;=Parametre_2018!D$4,IF(Parametre_2018!E$4&lt;&gt;"",IF(N87&lt;=Parametre_2018!E$4,"MCL"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"MCL")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IF(Parametre_2018!E$4&lt;&gt;"",IF(N87&lt;=Parametre_2018!E$4,"MCL"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),"MCL"))),IF(P87&lt;&gt;"",IF(AND(P87&gt;Parametre_2018!B$4,P87&lt;=Parametre_2018!H$4),IF(Parametre_2018!I$4&lt;&gt;"",IF(L87&lt;=Parametre_2018!I$4,IF(Parametre_2018!J$4&lt;&gt;"",IF(M87&lt;=Parametre_2018!J$4,IF(Parametre_2018!K$4&lt;&gt;"",IF(N87&lt;=Parametre_2018!K$4,"CL",""),"CL"),""),IF(Parametre_2018!K$4&lt;&gt;"",IF(N87&lt;=Parametre_2018!K$4,"CL",""),"CL")),""),IF(Parametre_2018!J$4&lt;&gt;"",IF(M87&lt;=Parametre_2018!J$4,IF(Parametre_2018!K$4&lt;&gt;"",IF(N87&lt;=Parametre_2018!K$4,"CL",""),"CL"),""),IF(Parametre_2018!K$4&lt;&gt;"",IF(N87&lt;=Parametre_2018!K$4,"CL",""),"CL"))),""),"")),"")</f>
        <v/>
      </c>
      <c r="AA87" s="126"/>
      <c r="AB87" s="40"/>
      <c r="AC87" s="42"/>
    </row>
    <row r="88" spans="1:29" x14ac:dyDescent="0.25">
      <c r="A88" s="370">
        <v>18</v>
      </c>
      <c r="B88" s="375" t="s">
        <v>28</v>
      </c>
      <c r="C88" s="131" t="s">
        <v>271</v>
      </c>
      <c r="D88" s="230" t="s">
        <v>553</v>
      </c>
      <c r="E88" s="118">
        <v>43270</v>
      </c>
      <c r="F88" s="117" t="s">
        <v>75</v>
      </c>
      <c r="G88" s="46" t="s">
        <v>72</v>
      </c>
      <c r="H88" s="37" t="s">
        <v>252</v>
      </c>
      <c r="I88" s="120" t="s">
        <v>272</v>
      </c>
      <c r="J88" s="144" t="s">
        <v>273</v>
      </c>
      <c r="K88" s="305" t="s">
        <v>267</v>
      </c>
      <c r="L88" s="59" t="s">
        <v>28</v>
      </c>
      <c r="M88" s="48" t="s">
        <v>33</v>
      </c>
      <c r="N88" s="185" t="s">
        <v>33</v>
      </c>
      <c r="O88" s="184">
        <v>2.16</v>
      </c>
      <c r="P88" s="230">
        <v>2.09</v>
      </c>
      <c r="Q88" s="126" t="s">
        <v>221</v>
      </c>
      <c r="R88" s="40"/>
      <c r="S88" s="192" t="str">
        <f t="shared" si="2"/>
        <v/>
      </c>
      <c r="T88" s="132"/>
      <c r="U88" s="50"/>
      <c r="V88" s="51"/>
      <c r="W88" s="195" t="str">
        <f>IF(P88&lt;&gt;"",IF(P88&lt;=1.2,IF(N88="A","CR",IF(T88&lt;&gt;"",IF(Parametre_2018!N$4=1,IF(LEFT(T88,1)="1",IF(T88&lt;&gt;"",IF(Parametre_2018!O$4&lt;&gt;"",IF(L88&lt;=Parametre_2018!O$4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,"")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),""),""),IF(T88&lt;&gt;"",IF(Parametre_2018!O$4&lt;&gt;"",IF(L88&lt;=Parametre_2018!O$4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,"")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),"")),"")),IF(T88&lt;&gt;"",IF(Parametre_2018!N$4=1,IF(LEFT(T88,1)="1",IF(T88&lt;&gt;"",IF(Parametre_2018!O$4&lt;&gt;"",IF(L88&lt;=Parametre_2018!O$4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,"")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),""),""),IF(T88&lt;&gt;"",IF(Parametre_2018!O$4&lt;&gt;"",IF(L88&lt;=Parametre_2018!O$4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,""),IF(T88&lt;&gt;"",IF(Parametre_2018!P$4&lt;&gt;"",IF(M88&lt;=Parametre_2018!P$4,IF(T88&lt;&gt;"",IF(Parametre_2018!Q$4&lt;&gt;"",IF(N88&lt;=Parametre_2018!Q$4,"PLD",""),"PLD"),""),""),IF(T88&lt;&gt;"",IF(Parametre_2018!Q$4&lt;&gt;"",IF(N88&lt;=Parametre_2018!Q$4,"PLD",""),"PLD"),"")),"")),"")),"")),"")</f>
        <v/>
      </c>
      <c r="X88" s="126"/>
      <c r="Y88" s="49"/>
      <c r="Z88" s="196" t="str">
        <f>IF(P88&lt;&gt;"",IF(P88&lt;=Parametre_2018!B$4,IF(Parametre_2018!C$4&lt;&gt;"",IF(L88&lt;=Parametre_2018!C$4,IF(Parametre_2018!D$4&lt;&gt;"",IF(M88&lt;=Parametre_2018!D$4,IF(Parametre_2018!E$4&lt;&gt;"",IF(N88&lt;=Parametre_2018!E$4,"MCL"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"MCL")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IF(Parametre_2018!E$4&lt;&gt;"",IF(N88&lt;=Parametre_2018!E$4,"MCL"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"MCL"))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IF(Parametre_2018!D$4&lt;&gt;"",IF(M88&lt;=Parametre_2018!D$4,IF(Parametre_2018!E$4&lt;&gt;"",IF(N88&lt;=Parametre_2018!E$4,"MCL"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"MCL")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IF(Parametre_2018!E$4&lt;&gt;"",IF(N88&lt;=Parametre_2018!E$4,"MCL"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),"MCL"))),IF(P88&lt;&gt;"",IF(AND(P88&gt;Parametre_2018!B$4,P88&lt;=Parametre_2018!H$4),IF(Parametre_2018!I$4&lt;&gt;"",IF(L88&lt;=Parametre_2018!I$4,IF(Parametre_2018!J$4&lt;&gt;"",IF(M88&lt;=Parametre_2018!J$4,IF(Parametre_2018!K$4&lt;&gt;"",IF(N88&lt;=Parametre_2018!K$4,"CL",""),"CL"),""),IF(Parametre_2018!K$4&lt;&gt;"",IF(N88&lt;=Parametre_2018!K$4,"CL",""),"CL")),""),IF(Parametre_2018!J$4&lt;&gt;"",IF(M88&lt;=Parametre_2018!J$4,IF(Parametre_2018!K$4&lt;&gt;"",IF(N88&lt;=Parametre_2018!K$4,"CL",""),"CL"),""),IF(Parametre_2018!K$4&lt;&gt;"",IF(N88&lt;=Parametre_2018!K$4,"CL",""),"CL"))),""),"")),"")</f>
        <v/>
      </c>
      <c r="AA88" s="126"/>
      <c r="AB88" s="40"/>
      <c r="AC88" s="60"/>
    </row>
    <row r="89" spans="1:29" ht="39.6" x14ac:dyDescent="0.25">
      <c r="A89" s="370">
        <v>34</v>
      </c>
      <c r="B89" s="352" t="s">
        <v>28</v>
      </c>
      <c r="C89" s="130" t="s">
        <v>459</v>
      </c>
      <c r="D89" s="294" t="s">
        <v>555</v>
      </c>
      <c r="E89" s="118">
        <v>43272</v>
      </c>
      <c r="F89" s="117" t="s">
        <v>55</v>
      </c>
      <c r="G89" s="46" t="s">
        <v>45</v>
      </c>
      <c r="H89" s="37" t="s">
        <v>148</v>
      </c>
      <c r="I89" s="119" t="s">
        <v>190</v>
      </c>
      <c r="J89" s="124" t="s">
        <v>158</v>
      </c>
      <c r="K89" s="155" t="s">
        <v>88</v>
      </c>
      <c r="L89" s="54" t="s">
        <v>33</v>
      </c>
      <c r="M89" s="55" t="s">
        <v>33</v>
      </c>
      <c r="N89" s="186" t="s">
        <v>34</v>
      </c>
      <c r="O89" s="190">
        <v>2.11</v>
      </c>
      <c r="P89" s="230">
        <v>2.1</v>
      </c>
      <c r="Q89" s="127"/>
      <c r="R89" s="128" t="s">
        <v>543</v>
      </c>
      <c r="S89" s="192" t="str">
        <f t="shared" si="2"/>
        <v/>
      </c>
      <c r="T89" s="133"/>
      <c r="U89" s="55"/>
      <c r="V89" s="135"/>
      <c r="W89" s="195" t="str">
        <f>IF(P89&lt;&gt;"",IF(P89&lt;=1.2,IF(N89="A","CR",IF(T89&lt;&gt;"",IF(Parametre_2018!N$4=1,IF(LEFT(T89,1)="1",IF(T89&lt;&gt;"",IF(Parametre_2018!O$4&lt;&gt;"",IF(L89&lt;=Parametre_2018!O$4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,"")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),""),""),IF(T89&lt;&gt;"",IF(Parametre_2018!O$4&lt;&gt;"",IF(L89&lt;=Parametre_2018!O$4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,"")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),"")),"")),IF(T89&lt;&gt;"",IF(Parametre_2018!N$4=1,IF(LEFT(T89,1)="1",IF(T89&lt;&gt;"",IF(Parametre_2018!O$4&lt;&gt;"",IF(L89&lt;=Parametre_2018!O$4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,"")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),""),""),IF(T89&lt;&gt;"",IF(Parametre_2018!O$4&lt;&gt;"",IF(L89&lt;=Parametre_2018!O$4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,""),IF(T89&lt;&gt;"",IF(Parametre_2018!P$4&lt;&gt;"",IF(M89&lt;=Parametre_2018!P$4,IF(T89&lt;&gt;"",IF(Parametre_2018!Q$4&lt;&gt;"",IF(N89&lt;=Parametre_2018!Q$4,"PLD",""),"PLD"),""),""),IF(T89&lt;&gt;"",IF(Parametre_2018!Q$4&lt;&gt;"",IF(N89&lt;=Parametre_2018!Q$4,"PLD",""),"PLD"),"")),"")),"")),"")),"")</f>
        <v/>
      </c>
      <c r="X89" s="54"/>
      <c r="Y89" s="163"/>
      <c r="Z89" s="196" t="str">
        <f>IF(P89&lt;&gt;"",IF(P89&lt;=Parametre_2018!B$4,IF(Parametre_2018!C$4&lt;&gt;"",IF(L89&lt;=Parametre_2018!C$4,IF(Parametre_2018!D$4&lt;&gt;"",IF(M89&lt;=Parametre_2018!D$4,IF(Parametre_2018!E$4&lt;&gt;"",IF(N89&lt;=Parametre_2018!E$4,"MCL"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"MCL")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IF(Parametre_2018!E$4&lt;&gt;"",IF(N89&lt;=Parametre_2018!E$4,"MCL"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"MCL"))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IF(Parametre_2018!D$4&lt;&gt;"",IF(M89&lt;=Parametre_2018!D$4,IF(Parametre_2018!E$4&lt;&gt;"",IF(N89&lt;=Parametre_2018!E$4,"MCL"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"MCL")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IF(Parametre_2018!E$4&lt;&gt;"",IF(N89&lt;=Parametre_2018!E$4,"MCL"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),"MCL"))),IF(P89&lt;&gt;"",IF(AND(P89&gt;Parametre_2018!B$4,P89&lt;=Parametre_2018!H$4),IF(Parametre_2018!I$4&lt;&gt;"",IF(L89&lt;=Parametre_2018!I$4,IF(Parametre_2018!J$4&lt;&gt;"",IF(M89&lt;=Parametre_2018!J$4,IF(Parametre_2018!K$4&lt;&gt;"",IF(N89&lt;=Parametre_2018!K$4,"CL",""),"CL"),""),IF(Parametre_2018!K$4&lt;&gt;"",IF(N89&lt;=Parametre_2018!K$4,"CL",""),"CL")),""),IF(Parametre_2018!J$4&lt;&gt;"",IF(M89&lt;=Parametre_2018!J$4,IF(Parametre_2018!K$4&lt;&gt;"",IF(N89&lt;=Parametre_2018!K$4,"CL",""),"CL"),""),IF(Parametre_2018!K$4&lt;&gt;"",IF(N89&lt;=Parametre_2018!K$4,"CL",""),"CL"))),""),"")),"")</f>
        <v/>
      </c>
      <c r="AA89" s="127"/>
      <c r="AB89" s="128"/>
      <c r="AC89" s="136"/>
    </row>
    <row r="90" spans="1:29" ht="26.4" x14ac:dyDescent="0.25">
      <c r="A90" s="370">
        <v>54</v>
      </c>
      <c r="B90" s="352" t="s">
        <v>28</v>
      </c>
      <c r="C90" s="130" t="s">
        <v>202</v>
      </c>
      <c r="D90" s="230" t="s">
        <v>554</v>
      </c>
      <c r="E90" s="118">
        <v>43272</v>
      </c>
      <c r="F90" s="117" t="s">
        <v>78</v>
      </c>
      <c r="G90" s="46" t="s">
        <v>36</v>
      </c>
      <c r="H90" s="37" t="s">
        <v>143</v>
      </c>
      <c r="I90" s="119" t="s">
        <v>203</v>
      </c>
      <c r="J90" s="124" t="s">
        <v>39</v>
      </c>
      <c r="K90" s="155" t="s">
        <v>259</v>
      </c>
      <c r="L90" s="54" t="s">
        <v>40</v>
      </c>
      <c r="M90" s="55" t="s">
        <v>40</v>
      </c>
      <c r="N90" s="186" t="s">
        <v>40</v>
      </c>
      <c r="O90" s="189">
        <v>2.08</v>
      </c>
      <c r="P90" s="230">
        <v>2.1</v>
      </c>
      <c r="Q90" s="127"/>
      <c r="R90" s="128" t="s">
        <v>84</v>
      </c>
      <c r="S90" s="192" t="str">
        <f t="shared" si="2"/>
        <v/>
      </c>
      <c r="T90" s="133"/>
      <c r="U90" s="55"/>
      <c r="V90" s="135"/>
      <c r="W90" s="195" t="str">
        <f>IF(P90&lt;&gt;"",IF(P90&lt;=1.2,IF(N90="A","CR",IF(T90&lt;&gt;"",IF(Parametre_2018!N$4=1,IF(LEFT(T90,1)="1",IF(T90&lt;&gt;"",IF(Parametre_2018!O$4&lt;&gt;"",IF(L90&lt;=Parametre_2018!O$4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,"")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),""),""),IF(T90&lt;&gt;"",IF(Parametre_2018!O$4&lt;&gt;"",IF(L90&lt;=Parametre_2018!O$4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,"")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),"")),"")),IF(T90&lt;&gt;"",IF(Parametre_2018!N$4=1,IF(LEFT(T90,1)="1",IF(T90&lt;&gt;"",IF(Parametre_2018!O$4&lt;&gt;"",IF(L90&lt;=Parametre_2018!O$4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,"")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),""),""),IF(T90&lt;&gt;"",IF(Parametre_2018!O$4&lt;&gt;"",IF(L90&lt;=Parametre_2018!O$4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,""),IF(T90&lt;&gt;"",IF(Parametre_2018!P$4&lt;&gt;"",IF(M90&lt;=Parametre_2018!P$4,IF(T90&lt;&gt;"",IF(Parametre_2018!Q$4&lt;&gt;"",IF(N90&lt;=Parametre_2018!Q$4,"PLD",""),"PLD"),""),""),IF(T90&lt;&gt;"",IF(Parametre_2018!Q$4&lt;&gt;"",IF(N90&lt;=Parametre_2018!Q$4,"PLD",""),"PLD"),"")),"")),"")),"")),"")</f>
        <v/>
      </c>
      <c r="X90" s="54"/>
      <c r="Y90" s="163"/>
      <c r="Z90" s="196" t="str">
        <f>IF(P90&lt;&gt;"",IF(P90&lt;=Parametre_2018!B$4,IF(Parametre_2018!C$4&lt;&gt;"",IF(L90&lt;=Parametre_2018!C$4,IF(Parametre_2018!D$4&lt;&gt;"",IF(M90&lt;=Parametre_2018!D$4,IF(Parametre_2018!E$4&lt;&gt;"",IF(N90&lt;=Parametre_2018!E$4,"MCL"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"MCL")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IF(Parametre_2018!E$4&lt;&gt;"",IF(N90&lt;=Parametre_2018!E$4,"MCL"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"MCL"))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IF(Parametre_2018!D$4&lt;&gt;"",IF(M90&lt;=Parametre_2018!D$4,IF(Parametre_2018!E$4&lt;&gt;"",IF(N90&lt;=Parametre_2018!E$4,"MCL"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"MCL")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IF(Parametre_2018!E$4&lt;&gt;"",IF(N90&lt;=Parametre_2018!E$4,"MCL"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),"MCL"))),IF(P90&lt;&gt;"",IF(AND(P90&gt;Parametre_2018!B$4,P90&lt;=Parametre_2018!H$4),IF(Parametre_2018!I$4&lt;&gt;"",IF(L90&lt;=Parametre_2018!I$4,IF(Parametre_2018!J$4&lt;&gt;"",IF(M90&lt;=Parametre_2018!J$4,IF(Parametre_2018!K$4&lt;&gt;"",IF(N90&lt;=Parametre_2018!K$4,"CL",""),"CL"),""),IF(Parametre_2018!K$4&lt;&gt;"",IF(N90&lt;=Parametre_2018!K$4,"CL",""),"CL")),""),IF(Parametre_2018!J$4&lt;&gt;"",IF(M90&lt;=Parametre_2018!J$4,IF(Parametre_2018!K$4&lt;&gt;"",IF(N90&lt;=Parametre_2018!K$4,"CL",""),"CL"),""),IF(Parametre_2018!K$4&lt;&gt;"",IF(N90&lt;=Parametre_2018!K$4,"CL",""),"CL"))),""),"")),"")</f>
        <v/>
      </c>
      <c r="AA90" s="127"/>
      <c r="AB90" s="128"/>
      <c r="AC90" s="136"/>
    </row>
    <row r="91" spans="1:29" ht="39.6" x14ac:dyDescent="0.25">
      <c r="A91" s="370">
        <v>16</v>
      </c>
      <c r="B91" s="375" t="s">
        <v>28</v>
      </c>
      <c r="C91" s="251" t="s">
        <v>268</v>
      </c>
      <c r="D91" s="230" t="s">
        <v>553</v>
      </c>
      <c r="E91" s="118">
        <v>43270</v>
      </c>
      <c r="F91" s="117" t="s">
        <v>75</v>
      </c>
      <c r="G91" s="46" t="s">
        <v>72</v>
      </c>
      <c r="H91" s="37" t="s">
        <v>252</v>
      </c>
      <c r="I91" s="223" t="s">
        <v>269</v>
      </c>
      <c r="J91" s="266" t="s">
        <v>267</v>
      </c>
      <c r="K91" s="306" t="s">
        <v>266</v>
      </c>
      <c r="L91" s="59" t="s">
        <v>33</v>
      </c>
      <c r="M91" s="48" t="s">
        <v>33</v>
      </c>
      <c r="N91" s="185" t="s">
        <v>33</v>
      </c>
      <c r="O91" s="184">
        <v>2.2400000000000002</v>
      </c>
      <c r="P91" s="230">
        <v>2.1</v>
      </c>
      <c r="Q91" s="126"/>
      <c r="R91" s="40"/>
      <c r="S91" s="192" t="str">
        <f t="shared" si="2"/>
        <v/>
      </c>
      <c r="T91" s="132"/>
      <c r="U91" s="50"/>
      <c r="V91" s="51"/>
      <c r="W91" s="195" t="str">
        <f>IF(P91&lt;&gt;"",IF(P91&lt;=1.2,IF(N91="A","CR",IF(T91&lt;&gt;"",IF(Parametre_2018!N$4=1,IF(LEFT(T91,1)="1",IF(T91&lt;&gt;"",IF(Parametre_2018!O$4&lt;&gt;"",IF(L91&lt;=Parametre_2018!O$4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,"")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),""),""),IF(T91&lt;&gt;"",IF(Parametre_2018!O$4&lt;&gt;"",IF(L91&lt;=Parametre_2018!O$4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,"")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),"")),"")),IF(T91&lt;&gt;"",IF(Parametre_2018!N$4=1,IF(LEFT(T91,1)="1",IF(T91&lt;&gt;"",IF(Parametre_2018!O$4&lt;&gt;"",IF(L91&lt;=Parametre_2018!O$4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,"")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),""),""),IF(T91&lt;&gt;"",IF(Parametre_2018!O$4&lt;&gt;"",IF(L91&lt;=Parametre_2018!O$4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,""),IF(T91&lt;&gt;"",IF(Parametre_2018!P$4&lt;&gt;"",IF(M91&lt;=Parametre_2018!P$4,IF(T91&lt;&gt;"",IF(Parametre_2018!Q$4&lt;&gt;"",IF(N91&lt;=Parametre_2018!Q$4,"PLD",""),"PLD"),""),""),IF(T91&lt;&gt;"",IF(Parametre_2018!Q$4&lt;&gt;"",IF(N91&lt;=Parametre_2018!Q$4,"PLD",""),"PLD"),"")),"")),"")),"")),"")</f>
        <v/>
      </c>
      <c r="X91" s="126"/>
      <c r="Y91" s="49"/>
      <c r="Z91" s="196" t="str">
        <f>IF(P91&lt;&gt;"",IF(P91&lt;=Parametre_2018!B$4,IF(Parametre_2018!C$4&lt;&gt;"",IF(L91&lt;=Parametre_2018!C$4,IF(Parametre_2018!D$4&lt;&gt;"",IF(M91&lt;=Parametre_2018!D$4,IF(Parametre_2018!E$4&lt;&gt;"",IF(N91&lt;=Parametre_2018!E$4,"MCL"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"MCL")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IF(Parametre_2018!E$4&lt;&gt;"",IF(N91&lt;=Parametre_2018!E$4,"MCL"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"MCL"))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IF(Parametre_2018!D$4&lt;&gt;"",IF(M91&lt;=Parametre_2018!D$4,IF(Parametre_2018!E$4&lt;&gt;"",IF(N91&lt;=Parametre_2018!E$4,"MCL"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"MCL")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IF(Parametre_2018!E$4&lt;&gt;"",IF(N91&lt;=Parametre_2018!E$4,"MCL"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),"MCL"))),IF(P91&lt;&gt;"",IF(AND(P91&gt;Parametre_2018!B$4,P91&lt;=Parametre_2018!H$4),IF(Parametre_2018!I$4&lt;&gt;"",IF(L91&lt;=Parametre_2018!I$4,IF(Parametre_2018!J$4&lt;&gt;"",IF(M91&lt;=Parametre_2018!J$4,IF(Parametre_2018!K$4&lt;&gt;"",IF(N91&lt;=Parametre_2018!K$4,"CL",""),"CL"),""),IF(Parametre_2018!K$4&lt;&gt;"",IF(N91&lt;=Parametre_2018!K$4,"CL",""),"CL")),""),IF(Parametre_2018!J$4&lt;&gt;"",IF(M91&lt;=Parametre_2018!J$4,IF(Parametre_2018!K$4&lt;&gt;"",IF(N91&lt;=Parametre_2018!K$4,"CL",""),"CL"),""),IF(Parametre_2018!K$4&lt;&gt;"",IF(N91&lt;=Parametre_2018!K$4,"CL",""),"CL"))),""),"")),"")</f>
        <v/>
      </c>
      <c r="AA91" s="126"/>
      <c r="AB91" s="40"/>
      <c r="AC91" s="57"/>
    </row>
    <row r="92" spans="1:29" x14ac:dyDescent="0.25">
      <c r="A92" s="370">
        <v>153</v>
      </c>
      <c r="B92" s="352" t="s">
        <v>28</v>
      </c>
      <c r="C92" s="130" t="s">
        <v>335</v>
      </c>
      <c r="D92" s="230" t="s">
        <v>555</v>
      </c>
      <c r="E92" s="118">
        <v>43270</v>
      </c>
      <c r="F92" s="117" t="s">
        <v>62</v>
      </c>
      <c r="G92" s="46" t="s">
        <v>32</v>
      </c>
      <c r="H92" s="37" t="s">
        <v>331</v>
      </c>
      <c r="I92" s="119" t="s">
        <v>334</v>
      </c>
      <c r="J92" s="124" t="s">
        <v>57</v>
      </c>
      <c r="K92" s="155" t="s">
        <v>97</v>
      </c>
      <c r="L92" s="54" t="s">
        <v>40</v>
      </c>
      <c r="M92" s="55" t="s">
        <v>40</v>
      </c>
      <c r="N92" s="186" t="s">
        <v>40</v>
      </c>
      <c r="O92" s="190">
        <v>2.15</v>
      </c>
      <c r="P92" s="230">
        <v>2.1</v>
      </c>
      <c r="Q92" s="127"/>
      <c r="R92" s="128"/>
      <c r="S92" s="192" t="str">
        <f t="shared" si="2"/>
        <v/>
      </c>
      <c r="T92" s="133"/>
      <c r="U92" s="55"/>
      <c r="V92" s="135"/>
      <c r="W92" s="195" t="str">
        <f>IF(P92&lt;&gt;"",IF(P92&lt;=1.2,IF(N92="A","CR",IF(T92&lt;&gt;"",IF(Parametre_2018!N$4=1,IF(LEFT(T92,1)="1",IF(T92&lt;&gt;"",IF(Parametre_2018!O$4&lt;&gt;"",IF(L92&lt;=Parametre_2018!O$4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,"")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),""),""),IF(T92&lt;&gt;"",IF(Parametre_2018!O$4&lt;&gt;"",IF(L92&lt;=Parametre_2018!O$4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,"")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),"")),"")),IF(T92&lt;&gt;"",IF(Parametre_2018!N$4=1,IF(LEFT(T92,1)="1",IF(T92&lt;&gt;"",IF(Parametre_2018!O$4&lt;&gt;"",IF(L92&lt;=Parametre_2018!O$4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,"")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),""),""),IF(T92&lt;&gt;"",IF(Parametre_2018!O$4&lt;&gt;"",IF(L92&lt;=Parametre_2018!O$4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,""),IF(T92&lt;&gt;"",IF(Parametre_2018!P$4&lt;&gt;"",IF(M92&lt;=Parametre_2018!P$4,IF(T92&lt;&gt;"",IF(Parametre_2018!Q$4&lt;&gt;"",IF(N92&lt;=Parametre_2018!Q$4,"PLD",""),"PLD"),""),""),IF(T92&lt;&gt;"",IF(Parametre_2018!Q$4&lt;&gt;"",IF(N92&lt;=Parametre_2018!Q$4,"PLD",""),"PLD"),"")),"")),"")),"")),"")</f>
        <v/>
      </c>
      <c r="X92" s="54"/>
      <c r="Y92" s="163"/>
      <c r="Z92" s="196" t="str">
        <f>IF(P92&lt;&gt;"",IF(P92&lt;=Parametre_2018!B$4,IF(Parametre_2018!C$4&lt;&gt;"",IF(L92&lt;=Parametre_2018!C$4,IF(Parametre_2018!D$4&lt;&gt;"",IF(M92&lt;=Parametre_2018!D$4,IF(Parametre_2018!E$4&lt;&gt;"",IF(N92&lt;=Parametre_2018!E$4,"MCL"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"MCL")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IF(Parametre_2018!E$4&lt;&gt;"",IF(N92&lt;=Parametre_2018!E$4,"MCL"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"MCL"))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IF(Parametre_2018!D$4&lt;&gt;"",IF(M92&lt;=Parametre_2018!D$4,IF(Parametre_2018!E$4&lt;&gt;"",IF(N92&lt;=Parametre_2018!E$4,"MCL"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"MCL")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IF(Parametre_2018!E$4&lt;&gt;"",IF(N92&lt;=Parametre_2018!E$4,"MCL"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),"MCL"))),IF(P92&lt;&gt;"",IF(AND(P92&gt;Parametre_2018!B$4,P92&lt;=Parametre_2018!H$4),IF(Parametre_2018!I$4&lt;&gt;"",IF(L92&lt;=Parametre_2018!I$4,IF(Parametre_2018!J$4&lt;&gt;"",IF(M92&lt;=Parametre_2018!J$4,IF(Parametre_2018!K$4&lt;&gt;"",IF(N92&lt;=Parametre_2018!K$4,"CL",""),"CL"),""),IF(Parametre_2018!K$4&lt;&gt;"",IF(N92&lt;=Parametre_2018!K$4,"CL",""),"CL")),""),IF(Parametre_2018!J$4&lt;&gt;"",IF(M92&lt;=Parametre_2018!J$4,IF(Parametre_2018!K$4&lt;&gt;"",IF(N92&lt;=Parametre_2018!K$4,"CL",""),"CL"),""),IF(Parametre_2018!K$4&lt;&gt;"",IF(N92&lt;=Parametre_2018!K$4,"CL",""),"CL"))),""),"")),"")</f>
        <v/>
      </c>
      <c r="AA92" s="127"/>
      <c r="AB92" s="128"/>
      <c r="AC92" s="136"/>
    </row>
    <row r="93" spans="1:29" x14ac:dyDescent="0.25">
      <c r="A93" s="370">
        <v>155</v>
      </c>
      <c r="B93" s="352" t="s">
        <v>28</v>
      </c>
      <c r="C93" s="130" t="s">
        <v>345</v>
      </c>
      <c r="D93" s="230" t="s">
        <v>554</v>
      </c>
      <c r="E93" s="118">
        <v>43270</v>
      </c>
      <c r="F93" s="117" t="s">
        <v>62</v>
      </c>
      <c r="G93" s="46" t="s">
        <v>32</v>
      </c>
      <c r="H93" s="37" t="s">
        <v>331</v>
      </c>
      <c r="I93" s="119" t="s">
        <v>344</v>
      </c>
      <c r="J93" s="124" t="s">
        <v>173</v>
      </c>
      <c r="K93" s="155" t="s">
        <v>57</v>
      </c>
      <c r="L93" s="54" t="s">
        <v>40</v>
      </c>
      <c r="M93" s="55" t="s">
        <v>58</v>
      </c>
      <c r="N93" s="186" t="s">
        <v>58</v>
      </c>
      <c r="O93" s="189">
        <v>2.0699999999999998</v>
      </c>
      <c r="P93" s="230">
        <v>2.1</v>
      </c>
      <c r="Q93" s="127"/>
      <c r="R93" s="128"/>
      <c r="S93" s="192" t="str">
        <f t="shared" si="2"/>
        <v/>
      </c>
      <c r="T93" s="133"/>
      <c r="U93" s="55"/>
      <c r="V93" s="135"/>
      <c r="W93" s="195" t="str">
        <f>IF(P93&lt;&gt;"",IF(P93&lt;=1.2,IF(N93="A","CR",IF(T93&lt;&gt;"",IF(Parametre_2018!N$4=1,IF(LEFT(T93,1)="1",IF(T93&lt;&gt;"",IF(Parametre_2018!O$4&lt;&gt;"",IF(L93&lt;=Parametre_2018!O$4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,"")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),""),""),IF(T93&lt;&gt;"",IF(Parametre_2018!O$4&lt;&gt;"",IF(L93&lt;=Parametre_2018!O$4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,"")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),"")),"")),IF(T93&lt;&gt;"",IF(Parametre_2018!N$4=1,IF(LEFT(T93,1)="1",IF(T93&lt;&gt;"",IF(Parametre_2018!O$4&lt;&gt;"",IF(L93&lt;=Parametre_2018!O$4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,"")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),""),""),IF(T93&lt;&gt;"",IF(Parametre_2018!O$4&lt;&gt;"",IF(L93&lt;=Parametre_2018!O$4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,""),IF(T93&lt;&gt;"",IF(Parametre_2018!P$4&lt;&gt;"",IF(M93&lt;=Parametre_2018!P$4,IF(T93&lt;&gt;"",IF(Parametre_2018!Q$4&lt;&gt;"",IF(N93&lt;=Parametre_2018!Q$4,"PLD",""),"PLD"),""),""),IF(T93&lt;&gt;"",IF(Parametre_2018!Q$4&lt;&gt;"",IF(N93&lt;=Parametre_2018!Q$4,"PLD",""),"PLD"),"")),"")),"")),"")),"")</f>
        <v/>
      </c>
      <c r="X93" s="54"/>
      <c r="Y93" s="163"/>
      <c r="Z93" s="196" t="str">
        <f>IF(P93&lt;&gt;"",IF(P93&lt;=Parametre_2018!B$4,IF(Parametre_2018!C$4&lt;&gt;"",IF(L93&lt;=Parametre_2018!C$4,IF(Parametre_2018!D$4&lt;&gt;"",IF(M93&lt;=Parametre_2018!D$4,IF(Parametre_2018!E$4&lt;&gt;"",IF(N93&lt;=Parametre_2018!E$4,"MCL"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"MCL")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IF(Parametre_2018!E$4&lt;&gt;"",IF(N93&lt;=Parametre_2018!E$4,"MCL"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"MCL"))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IF(Parametre_2018!D$4&lt;&gt;"",IF(M93&lt;=Parametre_2018!D$4,IF(Parametre_2018!E$4&lt;&gt;"",IF(N93&lt;=Parametre_2018!E$4,"MCL"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"MCL")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IF(Parametre_2018!E$4&lt;&gt;"",IF(N93&lt;=Parametre_2018!E$4,"MCL"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),"MCL"))),IF(P93&lt;&gt;"",IF(AND(P93&gt;Parametre_2018!B$4,P93&lt;=Parametre_2018!H$4),IF(Parametre_2018!I$4&lt;&gt;"",IF(L93&lt;=Parametre_2018!I$4,IF(Parametre_2018!J$4&lt;&gt;"",IF(M93&lt;=Parametre_2018!J$4,IF(Parametre_2018!K$4&lt;&gt;"",IF(N93&lt;=Parametre_2018!K$4,"CL",""),"CL"),""),IF(Parametre_2018!K$4&lt;&gt;"",IF(N93&lt;=Parametre_2018!K$4,"CL",""),"CL")),""),IF(Parametre_2018!J$4&lt;&gt;"",IF(M93&lt;=Parametre_2018!J$4,IF(Parametre_2018!K$4&lt;&gt;"",IF(N93&lt;=Parametre_2018!K$4,"CL",""),"CL"),""),IF(Parametre_2018!K$4&lt;&gt;"",IF(N93&lt;=Parametre_2018!K$4,"CL",""),"CL"))),""),"")),"")</f>
        <v/>
      </c>
      <c r="AA93" s="127"/>
      <c r="AB93" s="128"/>
      <c r="AC93" s="136"/>
    </row>
    <row r="94" spans="1:29" ht="26.4" x14ac:dyDescent="0.25">
      <c r="A94" s="370">
        <v>40</v>
      </c>
      <c r="B94" s="352" t="s">
        <v>28</v>
      </c>
      <c r="C94" s="130" t="s">
        <v>160</v>
      </c>
      <c r="D94" s="230" t="s">
        <v>554</v>
      </c>
      <c r="E94" s="118">
        <v>43272</v>
      </c>
      <c r="F94" s="117" t="s">
        <v>44</v>
      </c>
      <c r="G94" s="46" t="s">
        <v>53</v>
      </c>
      <c r="H94" s="37" t="s">
        <v>295</v>
      </c>
      <c r="I94" s="119" t="s">
        <v>164</v>
      </c>
      <c r="J94" s="124" t="s">
        <v>99</v>
      </c>
      <c r="K94" s="155" t="s">
        <v>76</v>
      </c>
      <c r="L94" s="59" t="s">
        <v>34</v>
      </c>
      <c r="M94" s="48" t="s">
        <v>34</v>
      </c>
      <c r="N94" s="186" t="s">
        <v>33</v>
      </c>
      <c r="O94" s="189">
        <v>2.14</v>
      </c>
      <c r="P94" s="230">
        <v>2.11</v>
      </c>
      <c r="Q94" s="127"/>
      <c r="R94" s="128" t="s">
        <v>84</v>
      </c>
      <c r="S94" s="192" t="str">
        <f t="shared" si="2"/>
        <v/>
      </c>
      <c r="T94" s="133"/>
      <c r="U94" s="55"/>
      <c r="V94" s="135"/>
      <c r="W94" s="195" t="str">
        <f>IF(P94&lt;&gt;"",IF(P94&lt;=1.2,IF(N94="A","CR",IF(T94&lt;&gt;"",IF(Parametre_2018!N$4=1,IF(LEFT(T94,1)="1",IF(T94&lt;&gt;"",IF(Parametre_2018!O$4&lt;&gt;"",IF(L94&lt;=Parametre_2018!O$4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,"")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),""),""),IF(T94&lt;&gt;"",IF(Parametre_2018!O$4&lt;&gt;"",IF(L94&lt;=Parametre_2018!O$4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,"")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),"")),"")),IF(T94&lt;&gt;"",IF(Parametre_2018!N$4=1,IF(LEFT(T94,1)="1",IF(T94&lt;&gt;"",IF(Parametre_2018!O$4&lt;&gt;"",IF(L94&lt;=Parametre_2018!O$4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,"")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),""),""),IF(T94&lt;&gt;"",IF(Parametre_2018!O$4&lt;&gt;"",IF(L94&lt;=Parametre_2018!O$4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,""),IF(T94&lt;&gt;"",IF(Parametre_2018!P$4&lt;&gt;"",IF(M94&lt;=Parametre_2018!P$4,IF(T94&lt;&gt;"",IF(Parametre_2018!Q$4&lt;&gt;"",IF(N94&lt;=Parametre_2018!Q$4,"PLD",""),"PLD"),""),""),IF(T94&lt;&gt;"",IF(Parametre_2018!Q$4&lt;&gt;"",IF(N94&lt;=Parametre_2018!Q$4,"PLD",""),"PLD"),"")),"")),"")),"")),"")</f>
        <v/>
      </c>
      <c r="X94" s="54"/>
      <c r="Y94" s="163"/>
      <c r="Z94" s="196" t="str">
        <f>IF(P94&lt;&gt;"",IF(P94&lt;=Parametre_2018!B$4,IF(Parametre_2018!C$4&lt;&gt;"",IF(L94&lt;=Parametre_2018!C$4,IF(Parametre_2018!D$4&lt;&gt;"",IF(M94&lt;=Parametre_2018!D$4,IF(Parametre_2018!E$4&lt;&gt;"",IF(N94&lt;=Parametre_2018!E$4,"MCL"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"MCL")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IF(Parametre_2018!E$4&lt;&gt;"",IF(N94&lt;=Parametre_2018!E$4,"MCL"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"MCL"))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IF(Parametre_2018!D$4&lt;&gt;"",IF(M94&lt;=Parametre_2018!D$4,IF(Parametre_2018!E$4&lt;&gt;"",IF(N94&lt;=Parametre_2018!E$4,"MCL"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"MCL")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IF(Parametre_2018!E$4&lt;&gt;"",IF(N94&lt;=Parametre_2018!E$4,"MCL"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),"MCL"))),IF(P94&lt;&gt;"",IF(AND(P94&gt;Parametre_2018!B$4,P94&lt;=Parametre_2018!H$4),IF(Parametre_2018!I$4&lt;&gt;"",IF(L94&lt;=Parametre_2018!I$4,IF(Parametre_2018!J$4&lt;&gt;"",IF(M94&lt;=Parametre_2018!J$4,IF(Parametre_2018!K$4&lt;&gt;"",IF(N94&lt;=Parametre_2018!K$4,"CL",""),"CL"),""),IF(Parametre_2018!K$4&lt;&gt;"",IF(N94&lt;=Parametre_2018!K$4,"CL",""),"CL")),""),IF(Parametre_2018!J$4&lt;&gt;"",IF(M94&lt;=Parametre_2018!J$4,IF(Parametre_2018!K$4&lt;&gt;"",IF(N94&lt;=Parametre_2018!K$4,"CL",""),"CL"),""),IF(Parametre_2018!K$4&lt;&gt;"",IF(N94&lt;=Parametre_2018!K$4,"CL",""),"CL"))),""),"")),"")</f>
        <v/>
      </c>
      <c r="AA94" s="127"/>
      <c r="AB94" s="128"/>
      <c r="AC94" s="136"/>
    </row>
    <row r="95" spans="1:29" ht="39.6" x14ac:dyDescent="0.25">
      <c r="A95" s="370">
        <v>114</v>
      </c>
      <c r="B95" s="352" t="s">
        <v>28</v>
      </c>
      <c r="C95" s="130" t="s">
        <v>365</v>
      </c>
      <c r="D95" s="230" t="s">
        <v>554</v>
      </c>
      <c r="E95" s="118">
        <v>43270</v>
      </c>
      <c r="F95" s="117" t="s">
        <v>165</v>
      </c>
      <c r="G95" s="46" t="s">
        <v>349</v>
      </c>
      <c r="H95" s="37" t="s">
        <v>154</v>
      </c>
      <c r="I95" s="119" t="s">
        <v>366</v>
      </c>
      <c r="J95" s="124" t="s">
        <v>367</v>
      </c>
      <c r="K95" s="155" t="s">
        <v>185</v>
      </c>
      <c r="L95" s="54" t="s">
        <v>28</v>
      </c>
      <c r="M95" s="55" t="s">
        <v>33</v>
      </c>
      <c r="N95" s="186" t="s">
        <v>28</v>
      </c>
      <c r="O95" s="189">
        <v>2.1800000000000002</v>
      </c>
      <c r="P95" s="230">
        <v>2.11</v>
      </c>
      <c r="Q95" s="127"/>
      <c r="R95" s="128"/>
      <c r="S95" s="192" t="str">
        <f t="shared" si="2"/>
        <v/>
      </c>
      <c r="T95" s="133"/>
      <c r="U95" s="55"/>
      <c r="V95" s="135"/>
      <c r="W95" s="195" t="str">
        <f>IF(P95&lt;&gt;"",IF(P95&lt;=1.2,IF(N95="A","CR",IF(T95&lt;&gt;"",IF(Parametre_2018!N$4=1,IF(LEFT(T95,1)="1",IF(T95&lt;&gt;"",IF(Parametre_2018!O$4&lt;&gt;"",IF(L95&lt;=Parametre_2018!O$4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,"")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),""),""),IF(T95&lt;&gt;"",IF(Parametre_2018!O$4&lt;&gt;"",IF(L95&lt;=Parametre_2018!O$4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,"")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),"")),"")),IF(T95&lt;&gt;"",IF(Parametre_2018!N$4=1,IF(LEFT(T95,1)="1",IF(T95&lt;&gt;"",IF(Parametre_2018!O$4&lt;&gt;"",IF(L95&lt;=Parametre_2018!O$4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,"")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),""),""),IF(T95&lt;&gt;"",IF(Parametre_2018!O$4&lt;&gt;"",IF(L95&lt;=Parametre_2018!O$4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,""),IF(T95&lt;&gt;"",IF(Parametre_2018!P$4&lt;&gt;"",IF(M95&lt;=Parametre_2018!P$4,IF(T95&lt;&gt;"",IF(Parametre_2018!Q$4&lt;&gt;"",IF(N95&lt;=Parametre_2018!Q$4,"PLD",""),"PLD"),""),""),IF(T95&lt;&gt;"",IF(Parametre_2018!Q$4&lt;&gt;"",IF(N95&lt;=Parametre_2018!Q$4,"PLD",""),"PLD"),"")),"")),"")),"")),"")</f>
        <v/>
      </c>
      <c r="X95" s="54"/>
      <c r="Y95" s="163"/>
      <c r="Z95" s="196" t="str">
        <f>IF(P95&lt;&gt;"",IF(P95&lt;=Parametre_2018!B$4,IF(Parametre_2018!C$4&lt;&gt;"",IF(L95&lt;=Parametre_2018!C$4,IF(Parametre_2018!D$4&lt;&gt;"",IF(M95&lt;=Parametre_2018!D$4,IF(Parametre_2018!E$4&lt;&gt;"",IF(N95&lt;=Parametre_2018!E$4,"MCL"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"MCL")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IF(Parametre_2018!E$4&lt;&gt;"",IF(N95&lt;=Parametre_2018!E$4,"MCL"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"MCL"))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IF(Parametre_2018!D$4&lt;&gt;"",IF(M95&lt;=Parametre_2018!D$4,IF(Parametre_2018!E$4&lt;&gt;"",IF(N95&lt;=Parametre_2018!E$4,"MCL"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"MCL")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IF(Parametre_2018!E$4&lt;&gt;"",IF(N95&lt;=Parametre_2018!E$4,"MCL"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),"MCL"))),IF(P95&lt;&gt;"",IF(AND(P95&gt;Parametre_2018!B$4,P95&lt;=Parametre_2018!H$4),IF(Parametre_2018!I$4&lt;&gt;"",IF(L95&lt;=Parametre_2018!I$4,IF(Parametre_2018!J$4&lt;&gt;"",IF(M95&lt;=Parametre_2018!J$4,IF(Parametre_2018!K$4&lt;&gt;"",IF(N95&lt;=Parametre_2018!K$4,"CL",""),"CL"),""),IF(Parametre_2018!K$4&lt;&gt;"",IF(N95&lt;=Parametre_2018!K$4,"CL",""),"CL")),""),IF(Parametre_2018!J$4&lt;&gt;"",IF(M95&lt;=Parametre_2018!J$4,IF(Parametre_2018!K$4&lt;&gt;"",IF(N95&lt;=Parametre_2018!K$4,"CL",""),"CL"),""),IF(Parametre_2018!K$4&lt;&gt;"",IF(N95&lt;=Parametre_2018!K$4,"CL",""),"CL"))),""),"")),"")</f>
        <v/>
      </c>
      <c r="AA95" s="127"/>
      <c r="AB95" s="128"/>
      <c r="AC95" s="136"/>
    </row>
    <row r="96" spans="1:29" ht="26.4" x14ac:dyDescent="0.25">
      <c r="A96" s="370">
        <v>147</v>
      </c>
      <c r="B96" s="352" t="s">
        <v>28</v>
      </c>
      <c r="C96" s="130" t="s">
        <v>414</v>
      </c>
      <c r="D96" s="230" t="s">
        <v>555</v>
      </c>
      <c r="E96" s="118">
        <v>43271</v>
      </c>
      <c r="F96" s="117" t="s">
        <v>51</v>
      </c>
      <c r="G96" s="46" t="s">
        <v>169</v>
      </c>
      <c r="H96" s="37" t="s">
        <v>189</v>
      </c>
      <c r="I96" s="119" t="s">
        <v>171</v>
      </c>
      <c r="J96" s="124" t="s">
        <v>93</v>
      </c>
      <c r="K96" s="240" t="s">
        <v>107</v>
      </c>
      <c r="L96" s="54" t="s">
        <v>34</v>
      </c>
      <c r="M96" s="55" t="s">
        <v>34</v>
      </c>
      <c r="N96" s="186" t="s">
        <v>34</v>
      </c>
      <c r="O96" s="190">
        <v>2.13</v>
      </c>
      <c r="P96" s="230">
        <v>2.11</v>
      </c>
      <c r="Q96" s="127"/>
      <c r="R96" s="128"/>
      <c r="S96" s="192" t="str">
        <f t="shared" si="2"/>
        <v/>
      </c>
      <c r="T96" s="133"/>
      <c r="U96" s="55"/>
      <c r="V96" s="135"/>
      <c r="W96" s="195" t="str">
        <f>IF(P96&lt;&gt;"",IF(P96&lt;=1.2,IF(N96="A","CR",IF(T96&lt;&gt;"",IF(Parametre_2018!N$4=1,IF(LEFT(T96,1)="1",IF(T96&lt;&gt;"",IF(Parametre_2018!O$4&lt;&gt;"",IF(L96&lt;=Parametre_2018!O$4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,"")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),""),""),IF(T96&lt;&gt;"",IF(Parametre_2018!O$4&lt;&gt;"",IF(L96&lt;=Parametre_2018!O$4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,"")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),"")),"")),IF(T96&lt;&gt;"",IF(Parametre_2018!N$4=1,IF(LEFT(T96,1)="1",IF(T96&lt;&gt;"",IF(Parametre_2018!O$4&lt;&gt;"",IF(L96&lt;=Parametre_2018!O$4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,"")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),""),""),IF(T96&lt;&gt;"",IF(Parametre_2018!O$4&lt;&gt;"",IF(L96&lt;=Parametre_2018!O$4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,""),IF(T96&lt;&gt;"",IF(Parametre_2018!P$4&lt;&gt;"",IF(M96&lt;=Parametre_2018!P$4,IF(T96&lt;&gt;"",IF(Parametre_2018!Q$4&lt;&gt;"",IF(N96&lt;=Parametre_2018!Q$4,"PLD",""),"PLD"),""),""),IF(T96&lt;&gt;"",IF(Parametre_2018!Q$4&lt;&gt;"",IF(N96&lt;=Parametre_2018!Q$4,"PLD",""),"PLD"),"")),"")),"")),"")),"")</f>
        <v/>
      </c>
      <c r="X96" s="54"/>
      <c r="Y96" s="163"/>
      <c r="Z96" s="196" t="str">
        <f>IF(P96&lt;&gt;"",IF(P96&lt;=Parametre_2018!B$4,IF(Parametre_2018!C$4&lt;&gt;"",IF(L96&lt;=Parametre_2018!C$4,IF(Parametre_2018!D$4&lt;&gt;"",IF(M96&lt;=Parametre_2018!D$4,IF(Parametre_2018!E$4&lt;&gt;"",IF(N96&lt;=Parametre_2018!E$4,"MCL"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"MCL")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IF(Parametre_2018!E$4&lt;&gt;"",IF(N96&lt;=Parametre_2018!E$4,"MCL"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"MCL"))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IF(Parametre_2018!D$4&lt;&gt;"",IF(M96&lt;=Parametre_2018!D$4,IF(Parametre_2018!E$4&lt;&gt;"",IF(N96&lt;=Parametre_2018!E$4,"MCL"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"MCL")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IF(Parametre_2018!E$4&lt;&gt;"",IF(N96&lt;=Parametre_2018!E$4,"MCL"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),"MCL"))),IF(P96&lt;&gt;"",IF(AND(P96&gt;Parametre_2018!B$4,P96&lt;=Parametre_2018!H$4),IF(Parametre_2018!I$4&lt;&gt;"",IF(L96&lt;=Parametre_2018!I$4,IF(Parametre_2018!J$4&lt;&gt;"",IF(M96&lt;=Parametre_2018!J$4,IF(Parametre_2018!K$4&lt;&gt;"",IF(N96&lt;=Parametre_2018!K$4,"CL",""),"CL"),""),IF(Parametre_2018!K$4&lt;&gt;"",IF(N96&lt;=Parametre_2018!K$4,"CL",""),"CL")),""),IF(Parametre_2018!J$4&lt;&gt;"",IF(M96&lt;=Parametre_2018!J$4,IF(Parametre_2018!K$4&lt;&gt;"",IF(N96&lt;=Parametre_2018!K$4,"CL",""),"CL"),""),IF(Parametre_2018!K$4&lt;&gt;"",IF(N96&lt;=Parametre_2018!K$4,"CL",""),"CL"))),""),"")),"")</f>
        <v/>
      </c>
      <c r="AA96" s="127"/>
      <c r="AB96" s="128"/>
      <c r="AC96" s="136"/>
    </row>
    <row r="97" spans="1:29" ht="26.4" x14ac:dyDescent="0.25">
      <c r="A97" s="370">
        <v>69</v>
      </c>
      <c r="B97" s="352" t="s">
        <v>28</v>
      </c>
      <c r="C97" s="130" t="s">
        <v>500</v>
      </c>
      <c r="D97" s="230" t="s">
        <v>554</v>
      </c>
      <c r="E97" s="118">
        <v>43272</v>
      </c>
      <c r="F97" s="117" t="s">
        <v>78</v>
      </c>
      <c r="G97" s="46" t="s">
        <v>36</v>
      </c>
      <c r="H97" s="37" t="s">
        <v>143</v>
      </c>
      <c r="I97" s="119" t="s">
        <v>501</v>
      </c>
      <c r="J97" s="124" t="s">
        <v>259</v>
      </c>
      <c r="K97" s="154" t="s">
        <v>39</v>
      </c>
      <c r="L97" s="54" t="s">
        <v>28</v>
      </c>
      <c r="M97" s="55" t="s">
        <v>28</v>
      </c>
      <c r="N97" s="186" t="s">
        <v>28</v>
      </c>
      <c r="O97" s="189">
        <v>2.1800000000000002</v>
      </c>
      <c r="P97" s="230">
        <v>2.12</v>
      </c>
      <c r="Q97" s="127"/>
      <c r="R97" s="128"/>
      <c r="S97" s="192" t="str">
        <f t="shared" si="2"/>
        <v>Navrh</v>
      </c>
      <c r="T97" s="321">
        <v>2</v>
      </c>
      <c r="U97" s="56"/>
      <c r="V97" s="40" t="s">
        <v>221</v>
      </c>
      <c r="W97" s="195" t="str">
        <f>IF(P97&lt;&gt;"",IF(P97&lt;=1.2,IF(N97="A","CR",IF(T97&lt;&gt;"",IF(Parametre_2018!N$4=1,IF(LEFT(T97,1)="1",IF(T97&lt;&gt;"",IF(Parametre_2018!O$4&lt;&gt;"",IF(L97&lt;=Parametre_2018!O$4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,"")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),""),""),IF(T97&lt;&gt;"",IF(Parametre_2018!O$4&lt;&gt;"",IF(L97&lt;=Parametre_2018!O$4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,"")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),"")),"")),IF(T97&lt;&gt;"",IF(Parametre_2018!N$4=1,IF(LEFT(T97,1)="1",IF(T97&lt;&gt;"",IF(Parametre_2018!O$4&lt;&gt;"",IF(L97&lt;=Parametre_2018!O$4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,"")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),""),""),IF(T97&lt;&gt;"",IF(Parametre_2018!O$4&lt;&gt;"",IF(L97&lt;=Parametre_2018!O$4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,""),IF(T97&lt;&gt;"",IF(Parametre_2018!P$4&lt;&gt;"",IF(M97&lt;=Parametre_2018!P$4,IF(T97&lt;&gt;"",IF(Parametre_2018!Q$4&lt;&gt;"",IF(N97&lt;=Parametre_2018!Q$4,"PLD",""),"PLD"),""),""),IF(T97&lt;&gt;"",IF(Parametre_2018!Q$4&lt;&gt;"",IF(N97&lt;=Parametre_2018!Q$4,"PLD",""),"PLD"),"")),"")),"")),"")),"")</f>
        <v>PLD</v>
      </c>
      <c r="X97" s="54"/>
      <c r="Y97" s="163"/>
      <c r="Z97" s="196" t="str">
        <f>IF(P97&lt;&gt;"",IF(P97&lt;=Parametre_2018!B$4,IF(Parametre_2018!C$4&lt;&gt;"",IF(L97&lt;=Parametre_2018!C$4,IF(Parametre_2018!D$4&lt;&gt;"",IF(M97&lt;=Parametre_2018!D$4,IF(Parametre_2018!E$4&lt;&gt;"",IF(N97&lt;=Parametre_2018!E$4,"MCL"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"MCL")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IF(Parametre_2018!E$4&lt;&gt;"",IF(N97&lt;=Parametre_2018!E$4,"MCL"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"MCL"))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IF(Parametre_2018!D$4&lt;&gt;"",IF(M97&lt;=Parametre_2018!D$4,IF(Parametre_2018!E$4&lt;&gt;"",IF(N97&lt;=Parametre_2018!E$4,"MCL"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"MCL")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IF(Parametre_2018!E$4&lt;&gt;"",IF(N97&lt;=Parametre_2018!E$4,"MCL"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),"MCL"))),IF(P97&lt;&gt;"",IF(AND(P97&gt;Parametre_2018!B$4,P97&lt;=Parametre_2018!H$4),IF(Parametre_2018!I$4&lt;&gt;"",IF(L97&lt;=Parametre_2018!I$4,IF(Parametre_2018!J$4&lt;&gt;"",IF(M97&lt;=Parametre_2018!J$4,IF(Parametre_2018!K$4&lt;&gt;"",IF(N97&lt;=Parametre_2018!K$4,"CL",""),"CL"),""),IF(Parametre_2018!K$4&lt;&gt;"",IF(N97&lt;=Parametre_2018!K$4,"CL",""),"CL")),""),IF(Parametre_2018!J$4&lt;&gt;"",IF(M97&lt;=Parametre_2018!J$4,IF(Parametre_2018!K$4&lt;&gt;"",IF(N97&lt;=Parametre_2018!K$4,"CL",""),"CL"),""),IF(Parametre_2018!K$4&lt;&gt;"",IF(N97&lt;=Parametre_2018!K$4,"CL",""),"CL"))),""),"")),"")</f>
        <v/>
      </c>
      <c r="AA97" s="127"/>
      <c r="AB97" s="128"/>
      <c r="AC97" s="136"/>
    </row>
    <row r="98" spans="1:29" ht="26.4" x14ac:dyDescent="0.25">
      <c r="A98" s="370">
        <v>60</v>
      </c>
      <c r="B98" s="352" t="s">
        <v>28</v>
      </c>
      <c r="C98" s="130" t="s">
        <v>497</v>
      </c>
      <c r="D98" s="230" t="s">
        <v>554</v>
      </c>
      <c r="E98" s="118">
        <v>43272</v>
      </c>
      <c r="F98" s="117" t="s">
        <v>78</v>
      </c>
      <c r="G98" s="46" t="s">
        <v>36</v>
      </c>
      <c r="H98" s="37" t="s">
        <v>143</v>
      </c>
      <c r="I98" s="119" t="s">
        <v>498</v>
      </c>
      <c r="J98" s="124" t="s">
        <v>499</v>
      </c>
      <c r="K98" s="155" t="s">
        <v>39</v>
      </c>
      <c r="L98" s="54" t="s">
        <v>58</v>
      </c>
      <c r="M98" s="55" t="s">
        <v>58</v>
      </c>
      <c r="N98" s="221" t="s">
        <v>58</v>
      </c>
      <c r="O98" s="189">
        <v>2.17</v>
      </c>
      <c r="P98" s="287">
        <v>2.13</v>
      </c>
      <c r="Q98" s="127"/>
      <c r="R98" s="128"/>
      <c r="S98" s="192" t="str">
        <f t="shared" si="2"/>
        <v/>
      </c>
      <c r="T98" s="321"/>
      <c r="U98" s="56"/>
      <c r="V98" s="40"/>
      <c r="W98" s="195" t="str">
        <f>IF(P98&lt;&gt;"",IF(P98&lt;=1.2,IF(N98="A","CR",IF(T98&lt;&gt;"",IF(Parametre_2018!N$4=1,IF(LEFT(T98,1)="1",IF(T98&lt;&gt;"",IF(Parametre_2018!O$4&lt;&gt;"",IF(L98&lt;=Parametre_2018!O$4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,"")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),""),""),IF(T98&lt;&gt;"",IF(Parametre_2018!O$4&lt;&gt;"",IF(L98&lt;=Parametre_2018!O$4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,"")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),"")),"")),IF(T98&lt;&gt;"",IF(Parametre_2018!N$4=1,IF(LEFT(T98,1)="1",IF(T98&lt;&gt;"",IF(Parametre_2018!O$4&lt;&gt;"",IF(L98&lt;=Parametre_2018!O$4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,"")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),""),""),IF(T98&lt;&gt;"",IF(Parametre_2018!O$4&lt;&gt;"",IF(L98&lt;=Parametre_2018!O$4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,""),IF(T98&lt;&gt;"",IF(Parametre_2018!P$4&lt;&gt;"",IF(M98&lt;=Parametre_2018!P$4,IF(T98&lt;&gt;"",IF(Parametre_2018!Q$4&lt;&gt;"",IF(N98&lt;=Parametre_2018!Q$4,"PLD",""),"PLD"),""),""),IF(T98&lt;&gt;"",IF(Parametre_2018!Q$4&lt;&gt;"",IF(N98&lt;=Parametre_2018!Q$4,"PLD",""),"PLD"),"")),"")),"")),"")),"")</f>
        <v/>
      </c>
      <c r="X98" s="54"/>
      <c r="Y98" s="163"/>
      <c r="Z98" s="196" t="str">
        <f>IF(P98&lt;&gt;"",IF(P98&lt;=Parametre_2018!B$4,IF(Parametre_2018!C$4&lt;&gt;"",IF(L98&lt;=Parametre_2018!C$4,IF(Parametre_2018!D$4&lt;&gt;"",IF(M98&lt;=Parametre_2018!D$4,IF(Parametre_2018!E$4&lt;&gt;"",IF(N98&lt;=Parametre_2018!E$4,"MCL"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"MCL")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IF(Parametre_2018!E$4&lt;&gt;"",IF(N98&lt;=Parametre_2018!E$4,"MCL"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"MCL"))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IF(Parametre_2018!D$4&lt;&gt;"",IF(M98&lt;=Parametre_2018!D$4,IF(Parametre_2018!E$4&lt;&gt;"",IF(N98&lt;=Parametre_2018!E$4,"MCL"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"MCL")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IF(Parametre_2018!E$4&lt;&gt;"",IF(N98&lt;=Parametre_2018!E$4,"MCL"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),"MCL"))),IF(P98&lt;&gt;"",IF(AND(P98&gt;Parametre_2018!B$4,P98&lt;=Parametre_2018!H$4),IF(Parametre_2018!I$4&lt;&gt;"",IF(L98&lt;=Parametre_2018!I$4,IF(Parametre_2018!J$4&lt;&gt;"",IF(M98&lt;=Parametre_2018!J$4,IF(Parametre_2018!K$4&lt;&gt;"",IF(N98&lt;=Parametre_2018!K$4,"CL",""),"CL"),""),IF(Parametre_2018!K$4&lt;&gt;"",IF(N98&lt;=Parametre_2018!K$4,"CL",""),"CL")),""),IF(Parametre_2018!J$4&lt;&gt;"",IF(M98&lt;=Parametre_2018!J$4,IF(Parametre_2018!K$4&lt;&gt;"",IF(N98&lt;=Parametre_2018!K$4,"CL",""),"CL"),""),IF(Parametre_2018!K$4&lt;&gt;"",IF(N98&lt;=Parametre_2018!K$4,"CL",""),"CL"))),""),"")),"")</f>
        <v/>
      </c>
      <c r="AA98" s="127"/>
      <c r="AB98" s="128"/>
      <c r="AC98" s="136"/>
    </row>
    <row r="99" spans="1:29" ht="26.4" x14ac:dyDescent="0.25">
      <c r="A99" s="370">
        <v>75</v>
      </c>
      <c r="B99" s="352" t="s">
        <v>28</v>
      </c>
      <c r="C99" s="130" t="s">
        <v>448</v>
      </c>
      <c r="D99" s="230" t="s">
        <v>554</v>
      </c>
      <c r="E99" s="118">
        <v>43271</v>
      </c>
      <c r="F99" s="117" t="s">
        <v>71</v>
      </c>
      <c r="G99" s="46" t="s">
        <v>429</v>
      </c>
      <c r="H99" s="37" t="s">
        <v>430</v>
      </c>
      <c r="I99" s="119" t="s">
        <v>447</v>
      </c>
      <c r="J99" s="124" t="s">
        <v>432</v>
      </c>
      <c r="K99" s="155" t="s">
        <v>105</v>
      </c>
      <c r="L99" s="54" t="s">
        <v>28</v>
      </c>
      <c r="M99" s="135" t="s">
        <v>33</v>
      </c>
      <c r="N99" s="297" t="s">
        <v>28</v>
      </c>
      <c r="O99" s="219">
        <v>2.2200000000000002</v>
      </c>
      <c r="P99" s="276">
        <v>2.13</v>
      </c>
      <c r="Q99" s="319"/>
      <c r="R99" s="128"/>
      <c r="S99" s="192" t="str">
        <f t="shared" si="2"/>
        <v/>
      </c>
      <c r="T99" s="321"/>
      <c r="U99" s="56"/>
      <c r="V99" s="40"/>
      <c r="W99" s="195" t="str">
        <f>IF(P99&lt;&gt;"",IF(P99&lt;=1.2,IF(N99="A","CR",IF(T99&lt;&gt;"",IF(Parametre_2018!N$4=1,IF(LEFT(T99,1)="1",IF(T99&lt;&gt;"",IF(Parametre_2018!O$4&lt;&gt;"",IF(L99&lt;=Parametre_2018!O$4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,"")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),""),""),IF(T99&lt;&gt;"",IF(Parametre_2018!O$4&lt;&gt;"",IF(L99&lt;=Parametre_2018!O$4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,"")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),"")),"")),IF(T99&lt;&gt;"",IF(Parametre_2018!N$4=1,IF(LEFT(T99,1)="1",IF(T99&lt;&gt;"",IF(Parametre_2018!O$4&lt;&gt;"",IF(L99&lt;=Parametre_2018!O$4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,"")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),""),""),IF(T99&lt;&gt;"",IF(Parametre_2018!O$4&lt;&gt;"",IF(L99&lt;=Parametre_2018!O$4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,""),IF(T99&lt;&gt;"",IF(Parametre_2018!P$4&lt;&gt;"",IF(M99&lt;=Parametre_2018!P$4,IF(T99&lt;&gt;"",IF(Parametre_2018!Q$4&lt;&gt;"",IF(N99&lt;=Parametre_2018!Q$4,"PLD",""),"PLD"),""),""),IF(T99&lt;&gt;"",IF(Parametre_2018!Q$4&lt;&gt;"",IF(N99&lt;=Parametre_2018!Q$4,"PLD",""),"PLD"),"")),"")),"")),"")),"")</f>
        <v/>
      </c>
      <c r="X99" s="54"/>
      <c r="Y99" s="163"/>
      <c r="Z99" s="196" t="str">
        <f>IF(P99&lt;&gt;"",IF(P99&lt;=Parametre_2018!B$4,IF(Parametre_2018!C$4&lt;&gt;"",IF(L99&lt;=Parametre_2018!C$4,IF(Parametre_2018!D$4&lt;&gt;"",IF(M99&lt;=Parametre_2018!D$4,IF(Parametre_2018!E$4&lt;&gt;"",IF(N99&lt;=Parametre_2018!E$4,"MCL"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"MCL")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IF(Parametre_2018!E$4&lt;&gt;"",IF(N99&lt;=Parametre_2018!E$4,"MCL"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"MCL"))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IF(Parametre_2018!D$4&lt;&gt;"",IF(M99&lt;=Parametre_2018!D$4,IF(Parametre_2018!E$4&lt;&gt;"",IF(N99&lt;=Parametre_2018!E$4,"MCL"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"MCL")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IF(Parametre_2018!E$4&lt;&gt;"",IF(N99&lt;=Parametre_2018!E$4,"MCL"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),"MCL"))),IF(P99&lt;&gt;"",IF(AND(P99&gt;Parametre_2018!B$4,P99&lt;=Parametre_2018!H$4),IF(Parametre_2018!I$4&lt;&gt;"",IF(L99&lt;=Parametre_2018!I$4,IF(Parametre_2018!J$4&lt;&gt;"",IF(M99&lt;=Parametre_2018!J$4,IF(Parametre_2018!K$4&lt;&gt;"",IF(N99&lt;=Parametre_2018!K$4,"CL",""),"CL"),""),IF(Parametre_2018!K$4&lt;&gt;"",IF(N99&lt;=Parametre_2018!K$4,"CL",""),"CL")),""),IF(Parametre_2018!J$4&lt;&gt;"",IF(M99&lt;=Parametre_2018!J$4,IF(Parametre_2018!K$4&lt;&gt;"",IF(N99&lt;=Parametre_2018!K$4,"CL",""),"CL"),""),IF(Parametre_2018!K$4&lt;&gt;"",IF(N99&lt;=Parametre_2018!K$4,"CL",""),"CL"))),""),"")),"")</f>
        <v/>
      </c>
      <c r="AA99" s="127"/>
      <c r="AB99" s="128"/>
      <c r="AC99" s="136"/>
    </row>
    <row r="100" spans="1:29" ht="26.4" x14ac:dyDescent="0.25">
      <c r="A100" s="370">
        <v>42</v>
      </c>
      <c r="B100" s="352" t="s">
        <v>28</v>
      </c>
      <c r="C100" s="130" t="s">
        <v>294</v>
      </c>
      <c r="D100" s="230" t="s">
        <v>554</v>
      </c>
      <c r="E100" s="118">
        <v>43272</v>
      </c>
      <c r="F100" s="117" t="s">
        <v>44</v>
      </c>
      <c r="G100" s="46" t="s">
        <v>53</v>
      </c>
      <c r="H100" s="37" t="s">
        <v>295</v>
      </c>
      <c r="I100" s="119" t="s">
        <v>296</v>
      </c>
      <c r="J100" s="124" t="s">
        <v>105</v>
      </c>
      <c r="K100" s="155" t="s">
        <v>99</v>
      </c>
      <c r="L100" s="59" t="s">
        <v>40</v>
      </c>
      <c r="M100" s="48" t="s">
        <v>58</v>
      </c>
      <c r="N100" s="187" t="s">
        <v>40</v>
      </c>
      <c r="O100" s="189">
        <v>2.14</v>
      </c>
      <c r="P100" s="320">
        <v>2.14</v>
      </c>
      <c r="Q100" s="127"/>
      <c r="R100" s="128"/>
      <c r="S100" s="192" t="str">
        <f t="shared" si="2"/>
        <v/>
      </c>
      <c r="T100" s="321"/>
      <c r="U100" s="56"/>
      <c r="V100" s="40"/>
      <c r="W100" s="195" t="str">
        <f>IF(P100&lt;&gt;"",IF(P100&lt;=1.2,IF(N100="A","CR",IF(T100&lt;&gt;"",IF(Parametre_2018!N$4=1,IF(LEFT(T100,1)="1",IF(T100&lt;&gt;"",IF(Parametre_2018!O$4&lt;&gt;"",IF(L100&lt;=Parametre_2018!O$4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,"")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),""),""),IF(T100&lt;&gt;"",IF(Parametre_2018!O$4&lt;&gt;"",IF(L100&lt;=Parametre_2018!O$4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,"")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),"")),"")),IF(T100&lt;&gt;"",IF(Parametre_2018!N$4=1,IF(LEFT(T100,1)="1",IF(T100&lt;&gt;"",IF(Parametre_2018!O$4&lt;&gt;"",IF(L100&lt;=Parametre_2018!O$4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,"")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),""),""),IF(T100&lt;&gt;"",IF(Parametre_2018!O$4&lt;&gt;"",IF(L100&lt;=Parametre_2018!O$4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,""),IF(T100&lt;&gt;"",IF(Parametre_2018!P$4&lt;&gt;"",IF(M100&lt;=Parametre_2018!P$4,IF(T100&lt;&gt;"",IF(Parametre_2018!Q$4&lt;&gt;"",IF(N100&lt;=Parametre_2018!Q$4,"PLD",""),"PLD"),""),""),IF(T100&lt;&gt;"",IF(Parametre_2018!Q$4&lt;&gt;"",IF(N100&lt;=Parametre_2018!Q$4,"PLD",""),"PLD"),"")),"")),"")),"")),"")</f>
        <v/>
      </c>
      <c r="X100" s="54"/>
      <c r="Y100" s="163"/>
      <c r="Z100" s="196" t="str">
        <f>IF(P100&lt;&gt;"",IF(P100&lt;=Parametre_2018!B$4,IF(Parametre_2018!C$4&lt;&gt;"",IF(L100&lt;=Parametre_2018!C$4,IF(Parametre_2018!D$4&lt;&gt;"",IF(M100&lt;=Parametre_2018!D$4,IF(Parametre_2018!E$4&lt;&gt;"",IF(N100&lt;=Parametre_2018!E$4,"MCL"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"MCL")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IF(Parametre_2018!E$4&lt;&gt;"",IF(N100&lt;=Parametre_2018!E$4,"MCL"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"MCL"))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IF(Parametre_2018!D$4&lt;&gt;"",IF(M100&lt;=Parametre_2018!D$4,IF(Parametre_2018!E$4&lt;&gt;"",IF(N100&lt;=Parametre_2018!E$4,"MCL"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"MCL")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IF(Parametre_2018!E$4&lt;&gt;"",IF(N100&lt;=Parametre_2018!E$4,"MCL"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),"MCL"))),IF(P100&lt;&gt;"",IF(AND(P100&gt;Parametre_2018!B$4,P100&lt;=Parametre_2018!H$4),IF(Parametre_2018!I$4&lt;&gt;"",IF(L100&lt;=Parametre_2018!I$4,IF(Parametre_2018!J$4&lt;&gt;"",IF(M100&lt;=Parametre_2018!J$4,IF(Parametre_2018!K$4&lt;&gt;"",IF(N100&lt;=Parametre_2018!K$4,"CL",""),"CL"),""),IF(Parametre_2018!K$4&lt;&gt;"",IF(N100&lt;=Parametre_2018!K$4,"CL",""),"CL")),""),IF(Parametre_2018!J$4&lt;&gt;"",IF(M100&lt;=Parametre_2018!J$4,IF(Parametre_2018!K$4&lt;&gt;"",IF(N100&lt;=Parametre_2018!K$4,"CL",""),"CL"),""),IF(Parametre_2018!K$4&lt;&gt;"",IF(N100&lt;=Parametre_2018!K$4,"CL",""),"CL"))),""),"")),"")</f>
        <v/>
      </c>
      <c r="AA100" s="127"/>
      <c r="AB100" s="128"/>
      <c r="AC100" s="136"/>
    </row>
    <row r="101" spans="1:29" ht="26.4" x14ac:dyDescent="0.25">
      <c r="A101" s="370">
        <v>68</v>
      </c>
      <c r="B101" s="352" t="s">
        <v>28</v>
      </c>
      <c r="C101" s="140" t="s">
        <v>409</v>
      </c>
      <c r="D101" s="230" t="s">
        <v>554</v>
      </c>
      <c r="E101" s="118">
        <v>43270</v>
      </c>
      <c r="F101" s="117" t="s">
        <v>35</v>
      </c>
      <c r="G101" s="46" t="s">
        <v>175</v>
      </c>
      <c r="H101" s="37" t="s">
        <v>104</v>
      </c>
      <c r="I101" s="153" t="s">
        <v>176</v>
      </c>
      <c r="J101" s="123" t="s">
        <v>178</v>
      </c>
      <c r="K101" s="239" t="s">
        <v>31</v>
      </c>
      <c r="L101" s="54" t="s">
        <v>33</v>
      </c>
      <c r="M101" s="55" t="s">
        <v>34</v>
      </c>
      <c r="N101" s="187" t="s">
        <v>34</v>
      </c>
      <c r="O101" s="189">
        <v>2.2200000000000002</v>
      </c>
      <c r="P101" s="230">
        <v>2.15</v>
      </c>
      <c r="Q101" s="127"/>
      <c r="R101" s="128"/>
      <c r="S101" s="192" t="str">
        <f t="shared" si="2"/>
        <v/>
      </c>
      <c r="T101" s="321"/>
      <c r="U101" s="56"/>
      <c r="V101" s="40"/>
      <c r="W101" s="195" t="str">
        <f>IF(P101&lt;&gt;"",IF(P101&lt;=1.2,IF(N101="A","CR",IF(T101&lt;&gt;"",IF(Parametre_2018!N$4=1,IF(LEFT(T101,1)="1",IF(T101&lt;&gt;"",IF(Parametre_2018!O$4&lt;&gt;"",IF(L101&lt;=Parametre_2018!O$4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,"")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),""),""),IF(T101&lt;&gt;"",IF(Parametre_2018!O$4&lt;&gt;"",IF(L101&lt;=Parametre_2018!O$4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,"")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),"")),"")),IF(T101&lt;&gt;"",IF(Parametre_2018!N$4=1,IF(LEFT(T101,1)="1",IF(T101&lt;&gt;"",IF(Parametre_2018!O$4&lt;&gt;"",IF(L101&lt;=Parametre_2018!O$4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,"")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),""),""),IF(T101&lt;&gt;"",IF(Parametre_2018!O$4&lt;&gt;"",IF(L101&lt;=Parametre_2018!O$4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,""),IF(T101&lt;&gt;"",IF(Parametre_2018!P$4&lt;&gt;"",IF(M101&lt;=Parametre_2018!P$4,IF(T101&lt;&gt;"",IF(Parametre_2018!Q$4&lt;&gt;"",IF(N101&lt;=Parametre_2018!Q$4,"PLD",""),"PLD"),""),""),IF(T101&lt;&gt;"",IF(Parametre_2018!Q$4&lt;&gt;"",IF(N101&lt;=Parametre_2018!Q$4,"PLD",""),"PLD"),"")),"")),"")),"")),"")</f>
        <v/>
      </c>
      <c r="X101" s="54"/>
      <c r="Y101" s="163"/>
      <c r="Z101" s="196" t="str">
        <f>IF(P101&lt;&gt;"",IF(P101&lt;=Parametre_2018!B$4,IF(Parametre_2018!C$4&lt;&gt;"",IF(L101&lt;=Parametre_2018!C$4,IF(Parametre_2018!D$4&lt;&gt;"",IF(M101&lt;=Parametre_2018!D$4,IF(Parametre_2018!E$4&lt;&gt;"",IF(N101&lt;=Parametre_2018!E$4,"MCL"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"MCL")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IF(Parametre_2018!E$4&lt;&gt;"",IF(N101&lt;=Parametre_2018!E$4,"MCL"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"MCL"))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IF(Parametre_2018!D$4&lt;&gt;"",IF(M101&lt;=Parametre_2018!D$4,IF(Parametre_2018!E$4&lt;&gt;"",IF(N101&lt;=Parametre_2018!E$4,"MCL"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"MCL")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IF(Parametre_2018!E$4&lt;&gt;"",IF(N101&lt;=Parametre_2018!E$4,"MCL"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),"MCL"))),IF(P101&lt;&gt;"",IF(AND(P101&gt;Parametre_2018!B$4,P101&lt;=Parametre_2018!H$4),IF(Parametre_2018!I$4&lt;&gt;"",IF(L101&lt;=Parametre_2018!I$4,IF(Parametre_2018!J$4&lt;&gt;"",IF(M101&lt;=Parametre_2018!J$4,IF(Parametre_2018!K$4&lt;&gt;"",IF(N101&lt;=Parametre_2018!K$4,"CL",""),"CL"),""),IF(Parametre_2018!K$4&lt;&gt;"",IF(N101&lt;=Parametre_2018!K$4,"CL",""),"CL")),""),IF(Parametre_2018!J$4&lt;&gt;"",IF(M101&lt;=Parametre_2018!J$4,IF(Parametre_2018!K$4&lt;&gt;"",IF(N101&lt;=Parametre_2018!K$4,"CL",""),"CL"),""),IF(Parametre_2018!K$4&lt;&gt;"",IF(N101&lt;=Parametre_2018!K$4,"CL",""),"CL"))),""),"")),"")</f>
        <v/>
      </c>
      <c r="AA101" s="127"/>
      <c r="AB101" s="128"/>
      <c r="AC101" s="136"/>
    </row>
    <row r="102" spans="1:29" ht="26.4" x14ac:dyDescent="0.25">
      <c r="A102" s="370">
        <v>104</v>
      </c>
      <c r="B102" s="352" t="s">
        <v>28</v>
      </c>
      <c r="C102" s="130" t="s">
        <v>299</v>
      </c>
      <c r="D102" s="230" t="s">
        <v>554</v>
      </c>
      <c r="E102" s="118">
        <v>43272</v>
      </c>
      <c r="F102" s="117" t="s">
        <v>44</v>
      </c>
      <c r="G102" s="46" t="s">
        <v>53</v>
      </c>
      <c r="H102" s="37" t="s">
        <v>295</v>
      </c>
      <c r="I102" s="119" t="s">
        <v>300</v>
      </c>
      <c r="J102" s="124" t="s">
        <v>99</v>
      </c>
      <c r="K102" s="155" t="s">
        <v>76</v>
      </c>
      <c r="L102" s="59" t="s">
        <v>33</v>
      </c>
      <c r="M102" s="48" t="s">
        <v>33</v>
      </c>
      <c r="N102" s="221" t="s">
        <v>33</v>
      </c>
      <c r="O102" s="189">
        <v>2.17</v>
      </c>
      <c r="P102" s="230">
        <v>2.15</v>
      </c>
      <c r="Q102" s="127"/>
      <c r="R102" s="128"/>
      <c r="S102" s="192" t="str">
        <f t="shared" si="2"/>
        <v/>
      </c>
      <c r="T102" s="321"/>
      <c r="U102" s="56"/>
      <c r="V102" s="40"/>
      <c r="W102" s="195" t="str">
        <f>IF(P102&lt;&gt;"",IF(P102&lt;=1.2,IF(N102="A","CR",IF(T102&lt;&gt;"",IF(Parametre_2018!N$4=1,IF(LEFT(T102,1)="1",IF(T102&lt;&gt;"",IF(Parametre_2018!O$4&lt;&gt;"",IF(L102&lt;=Parametre_2018!O$4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,"")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),""),""),IF(T102&lt;&gt;"",IF(Parametre_2018!O$4&lt;&gt;"",IF(L102&lt;=Parametre_2018!O$4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,"")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),"")),"")),IF(T102&lt;&gt;"",IF(Parametre_2018!N$4=1,IF(LEFT(T102,1)="1",IF(T102&lt;&gt;"",IF(Parametre_2018!O$4&lt;&gt;"",IF(L102&lt;=Parametre_2018!O$4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,"")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),""),""),IF(T102&lt;&gt;"",IF(Parametre_2018!O$4&lt;&gt;"",IF(L102&lt;=Parametre_2018!O$4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,""),IF(T102&lt;&gt;"",IF(Parametre_2018!P$4&lt;&gt;"",IF(M102&lt;=Parametre_2018!P$4,IF(T102&lt;&gt;"",IF(Parametre_2018!Q$4&lt;&gt;"",IF(N102&lt;=Parametre_2018!Q$4,"PLD",""),"PLD"),""),""),IF(T102&lt;&gt;"",IF(Parametre_2018!Q$4&lt;&gt;"",IF(N102&lt;=Parametre_2018!Q$4,"PLD",""),"PLD"),"")),"")),"")),"")),"")</f>
        <v/>
      </c>
      <c r="X102" s="54"/>
      <c r="Y102" s="163"/>
      <c r="Z102" s="196" t="str">
        <f>IF(P102&lt;&gt;"",IF(P102&lt;=Parametre_2018!B$4,IF(Parametre_2018!C$4&lt;&gt;"",IF(L102&lt;=Parametre_2018!C$4,IF(Parametre_2018!D$4&lt;&gt;"",IF(M102&lt;=Parametre_2018!D$4,IF(Parametre_2018!E$4&lt;&gt;"",IF(N102&lt;=Parametre_2018!E$4,"MCL"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"MCL")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IF(Parametre_2018!E$4&lt;&gt;"",IF(N102&lt;=Parametre_2018!E$4,"MCL"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"MCL"))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IF(Parametre_2018!D$4&lt;&gt;"",IF(M102&lt;=Parametre_2018!D$4,IF(Parametre_2018!E$4&lt;&gt;"",IF(N102&lt;=Parametre_2018!E$4,"MCL"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"MCL")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IF(Parametre_2018!E$4&lt;&gt;"",IF(N102&lt;=Parametre_2018!E$4,"MCL"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),"MCL"))),IF(P102&lt;&gt;"",IF(AND(P102&gt;Parametre_2018!B$4,P102&lt;=Parametre_2018!H$4),IF(Parametre_2018!I$4&lt;&gt;"",IF(L102&lt;=Parametre_2018!I$4,IF(Parametre_2018!J$4&lt;&gt;"",IF(M102&lt;=Parametre_2018!J$4,IF(Parametre_2018!K$4&lt;&gt;"",IF(N102&lt;=Parametre_2018!K$4,"CL",""),"CL"),""),IF(Parametre_2018!K$4&lt;&gt;"",IF(N102&lt;=Parametre_2018!K$4,"CL",""),"CL")),""),IF(Parametre_2018!J$4&lt;&gt;"",IF(M102&lt;=Parametre_2018!J$4,IF(Parametre_2018!K$4&lt;&gt;"",IF(N102&lt;=Parametre_2018!K$4,"CL",""),"CL"),""),IF(Parametre_2018!K$4&lt;&gt;"",IF(N102&lt;=Parametre_2018!K$4,"CL",""),"CL"))),""),"")),"")</f>
        <v/>
      </c>
      <c r="AA102" s="127"/>
      <c r="AB102" s="128"/>
      <c r="AC102" s="136"/>
    </row>
    <row r="103" spans="1:29" ht="26.4" x14ac:dyDescent="0.25">
      <c r="A103" s="370">
        <v>38</v>
      </c>
      <c r="B103" s="352" t="s">
        <v>28</v>
      </c>
      <c r="C103" s="130" t="s">
        <v>353</v>
      </c>
      <c r="D103" s="230" t="s">
        <v>554</v>
      </c>
      <c r="E103" s="118">
        <v>43270</v>
      </c>
      <c r="F103" s="117" t="s">
        <v>165</v>
      </c>
      <c r="G103" s="46" t="s">
        <v>349</v>
      </c>
      <c r="H103" s="37" t="s">
        <v>154</v>
      </c>
      <c r="I103" s="119" t="s">
        <v>354</v>
      </c>
      <c r="J103" s="124" t="s">
        <v>185</v>
      </c>
      <c r="K103" s="155" t="s">
        <v>352</v>
      </c>
      <c r="L103" s="54" t="s">
        <v>40</v>
      </c>
      <c r="M103" s="135" t="s">
        <v>40</v>
      </c>
      <c r="N103" s="297" t="s">
        <v>40</v>
      </c>
      <c r="O103" s="219">
        <v>2.2200000000000002</v>
      </c>
      <c r="P103" s="230">
        <v>2.16</v>
      </c>
      <c r="Q103" s="127"/>
      <c r="R103" s="128"/>
      <c r="S103" s="192" t="str">
        <f t="shared" si="2"/>
        <v/>
      </c>
      <c r="T103" s="321"/>
      <c r="U103" s="56"/>
      <c r="V103" s="40"/>
      <c r="W103" s="195" t="str">
        <f>IF(P103&lt;&gt;"",IF(P103&lt;=1.2,IF(N103="A","CR",IF(T103&lt;&gt;"",IF(Parametre_2018!N$4=1,IF(LEFT(T103,1)="1",IF(T103&lt;&gt;"",IF(Parametre_2018!O$4&lt;&gt;"",IF(L103&lt;=Parametre_2018!O$4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,"")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),""),""),IF(T103&lt;&gt;"",IF(Parametre_2018!O$4&lt;&gt;"",IF(L103&lt;=Parametre_2018!O$4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,"")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),"")),"")),IF(T103&lt;&gt;"",IF(Parametre_2018!N$4=1,IF(LEFT(T103,1)="1",IF(T103&lt;&gt;"",IF(Parametre_2018!O$4&lt;&gt;"",IF(L103&lt;=Parametre_2018!O$4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,"")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),""),""),IF(T103&lt;&gt;"",IF(Parametre_2018!O$4&lt;&gt;"",IF(L103&lt;=Parametre_2018!O$4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,""),IF(T103&lt;&gt;"",IF(Parametre_2018!P$4&lt;&gt;"",IF(M103&lt;=Parametre_2018!P$4,IF(T103&lt;&gt;"",IF(Parametre_2018!Q$4&lt;&gt;"",IF(N103&lt;=Parametre_2018!Q$4,"PLD",""),"PLD"),""),""),IF(T103&lt;&gt;"",IF(Parametre_2018!Q$4&lt;&gt;"",IF(N103&lt;=Parametre_2018!Q$4,"PLD",""),"PLD"),"")),"")),"")),"")),"")</f>
        <v/>
      </c>
      <c r="X103" s="54"/>
      <c r="Y103" s="163"/>
      <c r="Z103" s="196" t="str">
        <f>IF(P103&lt;&gt;"",IF(P103&lt;=Parametre_2018!B$4,IF(Parametre_2018!C$4&lt;&gt;"",IF(L103&lt;=Parametre_2018!C$4,IF(Parametre_2018!D$4&lt;&gt;"",IF(M103&lt;=Parametre_2018!D$4,IF(Parametre_2018!E$4&lt;&gt;"",IF(N103&lt;=Parametre_2018!E$4,"MCL"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"MCL")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IF(Parametre_2018!E$4&lt;&gt;"",IF(N103&lt;=Parametre_2018!E$4,"MCL"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"MCL"))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IF(Parametre_2018!D$4&lt;&gt;"",IF(M103&lt;=Parametre_2018!D$4,IF(Parametre_2018!E$4&lt;&gt;"",IF(N103&lt;=Parametre_2018!E$4,"MCL"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"MCL")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IF(Parametre_2018!E$4&lt;&gt;"",IF(N103&lt;=Parametre_2018!E$4,"MCL"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),"MCL"))),IF(P103&lt;&gt;"",IF(AND(P103&gt;Parametre_2018!B$4,P103&lt;=Parametre_2018!H$4),IF(Parametre_2018!I$4&lt;&gt;"",IF(L103&lt;=Parametre_2018!I$4,IF(Parametre_2018!J$4&lt;&gt;"",IF(M103&lt;=Parametre_2018!J$4,IF(Parametre_2018!K$4&lt;&gt;"",IF(N103&lt;=Parametre_2018!K$4,"CL",""),"CL"),""),IF(Parametre_2018!K$4&lt;&gt;"",IF(N103&lt;=Parametre_2018!K$4,"CL",""),"CL")),""),IF(Parametre_2018!J$4&lt;&gt;"",IF(M103&lt;=Parametre_2018!J$4,IF(Parametre_2018!K$4&lt;&gt;"",IF(N103&lt;=Parametre_2018!K$4,"CL",""),"CL"),""),IF(Parametre_2018!K$4&lt;&gt;"",IF(N103&lt;=Parametre_2018!K$4,"CL",""),"CL"))),""),"")),"")</f>
        <v/>
      </c>
      <c r="AA103" s="127"/>
      <c r="AB103" s="128"/>
      <c r="AC103" s="136"/>
    </row>
    <row r="104" spans="1:29" ht="26.4" x14ac:dyDescent="0.25">
      <c r="A104" s="370">
        <v>118</v>
      </c>
      <c r="B104" s="352" t="s">
        <v>28</v>
      </c>
      <c r="C104" s="130" t="s">
        <v>451</v>
      </c>
      <c r="D104" s="230" t="s">
        <v>554</v>
      </c>
      <c r="E104" s="118">
        <v>43271</v>
      </c>
      <c r="F104" s="117" t="s">
        <v>71</v>
      </c>
      <c r="G104" s="46" t="s">
        <v>429</v>
      </c>
      <c r="H104" s="37" t="s">
        <v>430</v>
      </c>
      <c r="I104" s="119" t="s">
        <v>450</v>
      </c>
      <c r="J104" s="124" t="s">
        <v>431</v>
      </c>
      <c r="K104" s="155" t="s">
        <v>188</v>
      </c>
      <c r="L104" s="54" t="s">
        <v>33</v>
      </c>
      <c r="M104" s="135" t="s">
        <v>33</v>
      </c>
      <c r="N104" s="297" t="s">
        <v>33</v>
      </c>
      <c r="O104" s="219">
        <v>2.2999999999999998</v>
      </c>
      <c r="P104" s="230">
        <v>2.16</v>
      </c>
      <c r="Q104" s="127"/>
      <c r="R104" s="128"/>
      <c r="S104" s="192" t="str">
        <f t="shared" si="2"/>
        <v/>
      </c>
      <c r="T104" s="321"/>
      <c r="U104" s="56"/>
      <c r="V104" s="40"/>
      <c r="W104" s="195" t="str">
        <f>IF(P104&lt;&gt;"",IF(P104&lt;=1.2,IF(N104="A","CR",IF(T104&lt;&gt;"",IF(Parametre_2018!N$4=1,IF(LEFT(T104,1)="1",IF(T104&lt;&gt;"",IF(Parametre_2018!O$4&lt;&gt;"",IF(L104&lt;=Parametre_2018!O$4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,"")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),""),""),IF(T104&lt;&gt;"",IF(Parametre_2018!O$4&lt;&gt;"",IF(L104&lt;=Parametre_2018!O$4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,"")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),"")),"")),IF(T104&lt;&gt;"",IF(Parametre_2018!N$4=1,IF(LEFT(T104,1)="1",IF(T104&lt;&gt;"",IF(Parametre_2018!O$4&lt;&gt;"",IF(L104&lt;=Parametre_2018!O$4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,"")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),""),""),IF(T104&lt;&gt;"",IF(Parametre_2018!O$4&lt;&gt;"",IF(L104&lt;=Parametre_2018!O$4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,""),IF(T104&lt;&gt;"",IF(Parametre_2018!P$4&lt;&gt;"",IF(M104&lt;=Parametre_2018!P$4,IF(T104&lt;&gt;"",IF(Parametre_2018!Q$4&lt;&gt;"",IF(N104&lt;=Parametre_2018!Q$4,"PLD",""),"PLD"),""),""),IF(T104&lt;&gt;"",IF(Parametre_2018!Q$4&lt;&gt;"",IF(N104&lt;=Parametre_2018!Q$4,"PLD",""),"PLD"),"")),"")),"")),"")),"")</f>
        <v/>
      </c>
      <c r="X104" s="54"/>
      <c r="Y104" s="163"/>
      <c r="Z104" s="196" t="str">
        <f>IF(P104&lt;&gt;"",IF(P104&lt;=Parametre_2018!B$4,IF(Parametre_2018!C$4&lt;&gt;"",IF(L104&lt;=Parametre_2018!C$4,IF(Parametre_2018!D$4&lt;&gt;"",IF(M104&lt;=Parametre_2018!D$4,IF(Parametre_2018!E$4&lt;&gt;"",IF(N104&lt;=Parametre_2018!E$4,"MCL"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"MCL")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IF(Parametre_2018!E$4&lt;&gt;"",IF(N104&lt;=Parametre_2018!E$4,"MCL"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"MCL"))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IF(Parametre_2018!D$4&lt;&gt;"",IF(M104&lt;=Parametre_2018!D$4,IF(Parametre_2018!E$4&lt;&gt;"",IF(N104&lt;=Parametre_2018!E$4,"MCL"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"MCL")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IF(Parametre_2018!E$4&lt;&gt;"",IF(N104&lt;=Parametre_2018!E$4,"MCL"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),"MCL"))),IF(P104&lt;&gt;"",IF(AND(P104&gt;Parametre_2018!B$4,P104&lt;=Parametre_2018!H$4),IF(Parametre_2018!I$4&lt;&gt;"",IF(L104&lt;=Parametre_2018!I$4,IF(Parametre_2018!J$4&lt;&gt;"",IF(M104&lt;=Parametre_2018!J$4,IF(Parametre_2018!K$4&lt;&gt;"",IF(N104&lt;=Parametre_2018!K$4,"CL",""),"CL"),""),IF(Parametre_2018!K$4&lt;&gt;"",IF(N104&lt;=Parametre_2018!K$4,"CL",""),"CL")),""),IF(Parametre_2018!J$4&lt;&gt;"",IF(M104&lt;=Parametre_2018!J$4,IF(Parametre_2018!K$4&lt;&gt;"",IF(N104&lt;=Parametre_2018!K$4,"CL",""),"CL"),""),IF(Parametre_2018!K$4&lt;&gt;"",IF(N104&lt;=Parametre_2018!K$4,"CL",""),"CL"))),""),"")),"")</f>
        <v/>
      </c>
      <c r="AA104" s="127"/>
      <c r="AB104" s="128"/>
      <c r="AC104" s="136"/>
    </row>
    <row r="105" spans="1:29" ht="39.6" x14ac:dyDescent="0.25">
      <c r="A105" s="370">
        <v>33</v>
      </c>
      <c r="B105" s="352" t="s">
        <v>28</v>
      </c>
      <c r="C105" s="140" t="s">
        <v>493</v>
      </c>
      <c r="D105" s="230" t="s">
        <v>555</v>
      </c>
      <c r="E105" s="118">
        <v>43272</v>
      </c>
      <c r="F105" s="117" t="s">
        <v>78</v>
      </c>
      <c r="G105" s="46" t="s">
        <v>36</v>
      </c>
      <c r="H105" s="37" t="s">
        <v>143</v>
      </c>
      <c r="I105" s="153" t="s">
        <v>494</v>
      </c>
      <c r="J105" s="123" t="s">
        <v>180</v>
      </c>
      <c r="K105" s="304" t="s">
        <v>186</v>
      </c>
      <c r="L105" s="54" t="s">
        <v>28</v>
      </c>
      <c r="M105" s="135" t="s">
        <v>28</v>
      </c>
      <c r="N105" s="297" t="s">
        <v>28</v>
      </c>
      <c r="O105" s="220">
        <v>2.2599999999999998</v>
      </c>
      <c r="P105" s="230">
        <v>2.17</v>
      </c>
      <c r="Q105" s="127"/>
      <c r="R105" s="128"/>
      <c r="S105" s="192" t="str">
        <f t="shared" si="2"/>
        <v>Navrh</v>
      </c>
      <c r="T105" s="321">
        <v>1</v>
      </c>
      <c r="U105" s="56"/>
      <c r="V105" s="40" t="s">
        <v>221</v>
      </c>
      <c r="W105" s="195" t="str">
        <f>IF(P105&lt;&gt;"",IF(P105&lt;=1.2,IF(N105="A","CR",IF(T105&lt;&gt;"",IF(Parametre_2018!N$4=1,IF(LEFT(T105,1)="1",IF(T105&lt;&gt;"",IF(Parametre_2018!O$4&lt;&gt;"",IF(L105&lt;=Parametre_2018!O$4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,"")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),""),""),IF(T105&lt;&gt;"",IF(Parametre_2018!O$4&lt;&gt;"",IF(L105&lt;=Parametre_2018!O$4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,"")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),"")),"")),IF(T105&lt;&gt;"",IF(Parametre_2018!N$4=1,IF(LEFT(T105,1)="1",IF(T105&lt;&gt;"",IF(Parametre_2018!O$4&lt;&gt;"",IF(L105&lt;=Parametre_2018!O$4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,"")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),""),""),IF(T105&lt;&gt;"",IF(Parametre_2018!O$4&lt;&gt;"",IF(L105&lt;=Parametre_2018!O$4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,""),IF(T105&lt;&gt;"",IF(Parametre_2018!P$4&lt;&gt;"",IF(M105&lt;=Parametre_2018!P$4,IF(T105&lt;&gt;"",IF(Parametre_2018!Q$4&lt;&gt;"",IF(N105&lt;=Parametre_2018!Q$4,"PLD",""),"PLD"),""),""),IF(T105&lt;&gt;"",IF(Parametre_2018!Q$4&lt;&gt;"",IF(N105&lt;=Parametre_2018!Q$4,"PLD",""),"PLD"),"")),"")),"")),"")),"")</f>
        <v>PLD</v>
      </c>
      <c r="X105" s="54"/>
      <c r="Y105" s="163"/>
      <c r="Z105" s="196" t="str">
        <f>IF(P105&lt;&gt;"",IF(P105&lt;=Parametre_2018!B$4,IF(Parametre_2018!C$4&lt;&gt;"",IF(L105&lt;=Parametre_2018!C$4,IF(Parametre_2018!D$4&lt;&gt;"",IF(M105&lt;=Parametre_2018!D$4,IF(Parametre_2018!E$4&lt;&gt;"",IF(N105&lt;=Parametre_2018!E$4,"MCL"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"MCL")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IF(Parametre_2018!E$4&lt;&gt;"",IF(N105&lt;=Parametre_2018!E$4,"MCL"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"MCL"))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IF(Parametre_2018!D$4&lt;&gt;"",IF(M105&lt;=Parametre_2018!D$4,IF(Parametre_2018!E$4&lt;&gt;"",IF(N105&lt;=Parametre_2018!E$4,"MCL"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"MCL")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IF(Parametre_2018!E$4&lt;&gt;"",IF(N105&lt;=Parametre_2018!E$4,"MCL"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),"MCL"))),IF(P105&lt;&gt;"",IF(AND(P105&gt;Parametre_2018!B$4,P105&lt;=Parametre_2018!H$4),IF(Parametre_2018!I$4&lt;&gt;"",IF(L105&lt;=Parametre_2018!I$4,IF(Parametre_2018!J$4&lt;&gt;"",IF(M105&lt;=Parametre_2018!J$4,IF(Parametre_2018!K$4&lt;&gt;"",IF(N105&lt;=Parametre_2018!K$4,"CL",""),"CL"),""),IF(Parametre_2018!K$4&lt;&gt;"",IF(N105&lt;=Parametre_2018!K$4,"CL",""),"CL")),""),IF(Parametre_2018!J$4&lt;&gt;"",IF(M105&lt;=Parametre_2018!J$4,IF(Parametre_2018!K$4&lt;&gt;"",IF(N105&lt;=Parametre_2018!K$4,"CL",""),"CL"),""),IF(Parametre_2018!K$4&lt;&gt;"",IF(N105&lt;=Parametre_2018!K$4,"CL",""),"CL"))),""),"")),"")</f>
        <v/>
      </c>
      <c r="AA105" s="127"/>
      <c r="AB105" s="128"/>
      <c r="AC105" s="136"/>
    </row>
    <row r="106" spans="1:29" ht="26.4" x14ac:dyDescent="0.25">
      <c r="A106" s="370">
        <v>83</v>
      </c>
      <c r="B106" s="375" t="s">
        <v>28</v>
      </c>
      <c r="C106" s="130" t="s">
        <v>288</v>
      </c>
      <c r="D106" s="230" t="s">
        <v>554</v>
      </c>
      <c r="E106" s="118">
        <v>43271</v>
      </c>
      <c r="F106" s="117" t="s">
        <v>41</v>
      </c>
      <c r="G106" s="46" t="s">
        <v>45</v>
      </c>
      <c r="H106" s="37" t="s">
        <v>278</v>
      </c>
      <c r="I106" s="151" t="s">
        <v>287</v>
      </c>
      <c r="J106" s="124" t="s">
        <v>97</v>
      </c>
      <c r="K106" s="155" t="s">
        <v>151</v>
      </c>
      <c r="L106" s="54" t="s">
        <v>28</v>
      </c>
      <c r="M106" s="135" t="s">
        <v>28</v>
      </c>
      <c r="N106" s="322" t="s">
        <v>28</v>
      </c>
      <c r="O106" s="219">
        <v>2.25</v>
      </c>
      <c r="P106" s="230">
        <v>2.17</v>
      </c>
      <c r="Q106" s="126"/>
      <c r="R106" s="40"/>
      <c r="S106" s="192" t="str">
        <f t="shared" ref="S106:S120" si="3">IF(OR(T106&lt;&gt;"",W106&lt;&gt;"",Z106&lt;&gt;""),"Navrh","")</f>
        <v>Navrh</v>
      </c>
      <c r="T106" s="132">
        <v>2</v>
      </c>
      <c r="U106" s="50"/>
      <c r="V106" s="51"/>
      <c r="W106" s="195" t="str">
        <f>IF(P106&lt;&gt;"",IF(P106&lt;=1.2,IF(N106="A","CR",IF(T106&lt;&gt;"",IF(Parametre_2018!N$4=1,IF(LEFT(T106,1)="1",IF(T106&lt;&gt;"",IF(Parametre_2018!O$4&lt;&gt;"",IF(L106&lt;=Parametre_2018!O$4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,"")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),""),""),IF(T106&lt;&gt;"",IF(Parametre_2018!O$4&lt;&gt;"",IF(L106&lt;=Parametre_2018!O$4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,"")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),"")),"")),IF(T106&lt;&gt;"",IF(Parametre_2018!N$4=1,IF(LEFT(T106,1)="1",IF(T106&lt;&gt;"",IF(Parametre_2018!O$4&lt;&gt;"",IF(L106&lt;=Parametre_2018!O$4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,"")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),""),""),IF(T106&lt;&gt;"",IF(Parametre_2018!O$4&lt;&gt;"",IF(L106&lt;=Parametre_2018!O$4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,""),IF(T106&lt;&gt;"",IF(Parametre_2018!P$4&lt;&gt;"",IF(M106&lt;=Parametre_2018!P$4,IF(T106&lt;&gt;"",IF(Parametre_2018!Q$4&lt;&gt;"",IF(N106&lt;=Parametre_2018!Q$4,"PLD",""),"PLD"),""),""),IF(T106&lt;&gt;"",IF(Parametre_2018!Q$4&lt;&gt;"",IF(N106&lt;=Parametre_2018!Q$4,"PLD",""),"PLD"),"")),"")),"")),"")),"")</f>
        <v>PLD</v>
      </c>
      <c r="X106" s="126"/>
      <c r="Y106" s="49"/>
      <c r="Z106" s="196" t="str">
        <f>IF(P106&lt;&gt;"",IF(P106&lt;=Parametre_2018!B$4,IF(Parametre_2018!C$4&lt;&gt;"",IF(L106&lt;=Parametre_2018!C$4,IF(Parametre_2018!D$4&lt;&gt;"",IF(M106&lt;=Parametre_2018!D$4,IF(Parametre_2018!E$4&lt;&gt;"",IF(N106&lt;=Parametre_2018!E$4,"MCL"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"MCL")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IF(Parametre_2018!E$4&lt;&gt;"",IF(N106&lt;=Parametre_2018!E$4,"MCL"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"MCL"))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IF(Parametre_2018!D$4&lt;&gt;"",IF(M106&lt;=Parametre_2018!D$4,IF(Parametre_2018!E$4&lt;&gt;"",IF(N106&lt;=Parametre_2018!E$4,"MCL"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"MCL")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IF(Parametre_2018!E$4&lt;&gt;"",IF(N106&lt;=Parametre_2018!E$4,"MCL"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),"MCL"))),IF(P106&lt;&gt;"",IF(AND(P106&gt;Parametre_2018!B$4,P106&lt;=Parametre_2018!H$4),IF(Parametre_2018!I$4&lt;&gt;"",IF(L106&lt;=Parametre_2018!I$4,IF(Parametre_2018!J$4&lt;&gt;"",IF(M106&lt;=Parametre_2018!J$4,IF(Parametre_2018!K$4&lt;&gt;"",IF(N106&lt;=Parametre_2018!K$4,"CL",""),"CL"),""),IF(Parametre_2018!K$4&lt;&gt;"",IF(N106&lt;=Parametre_2018!K$4,"CL",""),"CL")),""),IF(Parametre_2018!J$4&lt;&gt;"",IF(M106&lt;=Parametre_2018!J$4,IF(Parametre_2018!K$4&lt;&gt;"",IF(N106&lt;=Parametre_2018!K$4,"CL",""),"CL"),""),IF(Parametre_2018!K$4&lt;&gt;"",IF(N106&lt;=Parametre_2018!K$4,"CL",""),"CL"))),""),"")),"")</f>
        <v/>
      </c>
      <c r="AA106" s="126"/>
      <c r="AB106" s="40"/>
      <c r="AC106" s="60"/>
    </row>
    <row r="107" spans="1:29" x14ac:dyDescent="0.25">
      <c r="A107" s="370">
        <v>47</v>
      </c>
      <c r="B107" s="352" t="s">
        <v>28</v>
      </c>
      <c r="C107" s="130" t="s">
        <v>419</v>
      </c>
      <c r="D107" s="230" t="s">
        <v>554</v>
      </c>
      <c r="E107" s="118">
        <v>43271</v>
      </c>
      <c r="F107" s="117" t="s">
        <v>51</v>
      </c>
      <c r="G107" s="46" t="s">
        <v>169</v>
      </c>
      <c r="H107" s="37" t="s">
        <v>189</v>
      </c>
      <c r="I107" s="119" t="s">
        <v>418</v>
      </c>
      <c r="J107" s="124" t="s">
        <v>89</v>
      </c>
      <c r="K107" s="155" t="s">
        <v>174</v>
      </c>
      <c r="L107" s="54" t="s">
        <v>28</v>
      </c>
      <c r="M107" s="135" t="s">
        <v>28</v>
      </c>
      <c r="N107" s="297" t="s">
        <v>28</v>
      </c>
      <c r="O107" s="219">
        <v>2.27</v>
      </c>
      <c r="P107" s="230">
        <v>2.1800000000000002</v>
      </c>
      <c r="Q107" s="127"/>
      <c r="R107" s="128"/>
      <c r="S107" s="192" t="str">
        <f t="shared" si="3"/>
        <v>Navrh</v>
      </c>
      <c r="T107" s="321">
        <v>2</v>
      </c>
      <c r="U107" s="56"/>
      <c r="V107" s="40" t="s">
        <v>221</v>
      </c>
      <c r="W107" s="195" t="str">
        <f>IF(P107&lt;&gt;"",IF(P107&lt;=1.2,IF(N107="A","CR",IF(T107&lt;&gt;"",IF(Parametre_2018!N$4=1,IF(LEFT(T107,1)="1",IF(T107&lt;&gt;"",IF(Parametre_2018!O$4&lt;&gt;"",IF(L107&lt;=Parametre_2018!O$4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,"")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),""),""),IF(T107&lt;&gt;"",IF(Parametre_2018!O$4&lt;&gt;"",IF(L107&lt;=Parametre_2018!O$4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,"")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),"")),"")),IF(T107&lt;&gt;"",IF(Parametre_2018!N$4=1,IF(LEFT(T107,1)="1",IF(T107&lt;&gt;"",IF(Parametre_2018!O$4&lt;&gt;"",IF(L107&lt;=Parametre_2018!O$4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,"")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),""),""),IF(T107&lt;&gt;"",IF(Parametre_2018!O$4&lt;&gt;"",IF(L107&lt;=Parametre_2018!O$4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,""),IF(T107&lt;&gt;"",IF(Parametre_2018!P$4&lt;&gt;"",IF(M107&lt;=Parametre_2018!P$4,IF(T107&lt;&gt;"",IF(Parametre_2018!Q$4&lt;&gt;"",IF(N107&lt;=Parametre_2018!Q$4,"PLD",""),"PLD"),""),""),IF(T107&lt;&gt;"",IF(Parametre_2018!Q$4&lt;&gt;"",IF(N107&lt;=Parametre_2018!Q$4,"PLD",""),"PLD"),"")),"")),"")),"")),"")</f>
        <v>PLD</v>
      </c>
      <c r="X107" s="54"/>
      <c r="Y107" s="163"/>
      <c r="Z107" s="196" t="str">
        <f>IF(P107&lt;&gt;"",IF(P107&lt;=Parametre_2018!B$4,IF(Parametre_2018!C$4&lt;&gt;"",IF(L107&lt;=Parametre_2018!C$4,IF(Parametre_2018!D$4&lt;&gt;"",IF(M107&lt;=Parametre_2018!D$4,IF(Parametre_2018!E$4&lt;&gt;"",IF(N107&lt;=Parametre_2018!E$4,"MCL"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"MCL")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IF(Parametre_2018!E$4&lt;&gt;"",IF(N107&lt;=Parametre_2018!E$4,"MCL"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"MCL"))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IF(Parametre_2018!D$4&lt;&gt;"",IF(M107&lt;=Parametre_2018!D$4,IF(Parametre_2018!E$4&lt;&gt;"",IF(N107&lt;=Parametre_2018!E$4,"MCL"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"MCL")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IF(Parametre_2018!E$4&lt;&gt;"",IF(N107&lt;=Parametre_2018!E$4,"MCL"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),"MCL"))),IF(P107&lt;&gt;"",IF(AND(P107&gt;Parametre_2018!B$4,P107&lt;=Parametre_2018!H$4),IF(Parametre_2018!I$4&lt;&gt;"",IF(L107&lt;=Parametre_2018!I$4,IF(Parametre_2018!J$4&lt;&gt;"",IF(M107&lt;=Parametre_2018!J$4,IF(Parametre_2018!K$4&lt;&gt;"",IF(N107&lt;=Parametre_2018!K$4,"CL",""),"CL"),""),IF(Parametre_2018!K$4&lt;&gt;"",IF(N107&lt;=Parametre_2018!K$4,"CL",""),"CL")),""),IF(Parametre_2018!J$4&lt;&gt;"",IF(M107&lt;=Parametre_2018!J$4,IF(Parametre_2018!K$4&lt;&gt;"",IF(N107&lt;=Parametre_2018!K$4,"CL",""),"CL"),""),IF(Parametre_2018!K$4&lt;&gt;"",IF(N107&lt;=Parametre_2018!K$4,"CL",""),"CL"))),""),"")),"")</f>
        <v/>
      </c>
      <c r="AA107" s="127"/>
      <c r="AB107" s="128"/>
      <c r="AC107" s="136"/>
    </row>
    <row r="108" spans="1:29" ht="26.4" x14ac:dyDescent="0.25">
      <c r="A108" s="370">
        <v>73</v>
      </c>
      <c r="B108" s="352" t="s">
        <v>28</v>
      </c>
      <c r="C108" s="130" t="s">
        <v>397</v>
      </c>
      <c r="D108" s="230" t="s">
        <v>555</v>
      </c>
      <c r="E108" s="118">
        <v>43270</v>
      </c>
      <c r="F108" s="117" t="s">
        <v>35</v>
      </c>
      <c r="G108" s="46" t="s">
        <v>175</v>
      </c>
      <c r="H108" s="37" t="s">
        <v>104</v>
      </c>
      <c r="I108" s="119" t="s">
        <v>398</v>
      </c>
      <c r="J108" s="124" t="s">
        <v>56</v>
      </c>
      <c r="K108" s="155" t="s">
        <v>87</v>
      </c>
      <c r="L108" s="54" t="s">
        <v>33</v>
      </c>
      <c r="M108" s="135" t="s">
        <v>33</v>
      </c>
      <c r="N108" s="297" t="s">
        <v>34</v>
      </c>
      <c r="O108" s="220">
        <v>2.23</v>
      </c>
      <c r="P108" s="230">
        <v>2.1800000000000002</v>
      </c>
      <c r="Q108" s="127"/>
      <c r="R108" s="128"/>
      <c r="S108" s="192" t="str">
        <f t="shared" si="3"/>
        <v/>
      </c>
      <c r="T108" s="133"/>
      <c r="U108" s="55"/>
      <c r="V108" s="135"/>
      <c r="W108" s="195" t="str">
        <f>IF(P108&lt;&gt;"",IF(P108&lt;=1.2,IF(N108="A","CR",IF(T108&lt;&gt;"",IF(Parametre_2018!N$4=1,IF(LEFT(T108,1)="1",IF(T108&lt;&gt;"",IF(Parametre_2018!O$4&lt;&gt;"",IF(L108&lt;=Parametre_2018!O$4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,"")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),""),""),IF(T108&lt;&gt;"",IF(Parametre_2018!O$4&lt;&gt;"",IF(L108&lt;=Parametre_2018!O$4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,"")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),"")),"")),IF(T108&lt;&gt;"",IF(Parametre_2018!N$4=1,IF(LEFT(T108,1)="1",IF(T108&lt;&gt;"",IF(Parametre_2018!O$4&lt;&gt;"",IF(L108&lt;=Parametre_2018!O$4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,"")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),""),""),IF(T108&lt;&gt;"",IF(Parametre_2018!O$4&lt;&gt;"",IF(L108&lt;=Parametre_2018!O$4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,""),IF(T108&lt;&gt;"",IF(Parametre_2018!P$4&lt;&gt;"",IF(M108&lt;=Parametre_2018!P$4,IF(T108&lt;&gt;"",IF(Parametre_2018!Q$4&lt;&gt;"",IF(N108&lt;=Parametre_2018!Q$4,"PLD",""),"PLD"),""),""),IF(T108&lt;&gt;"",IF(Parametre_2018!Q$4&lt;&gt;"",IF(N108&lt;=Parametre_2018!Q$4,"PLD",""),"PLD"),"")),"")),"")),"")),"")</f>
        <v/>
      </c>
      <c r="X108" s="54"/>
      <c r="Y108" s="163"/>
      <c r="Z108" s="196" t="str">
        <f>IF(P108&lt;&gt;"",IF(P108&lt;=Parametre_2018!B$4,IF(Parametre_2018!C$4&lt;&gt;"",IF(L108&lt;=Parametre_2018!C$4,IF(Parametre_2018!D$4&lt;&gt;"",IF(M108&lt;=Parametre_2018!D$4,IF(Parametre_2018!E$4&lt;&gt;"",IF(N108&lt;=Parametre_2018!E$4,"MCL"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"MCL")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IF(Parametre_2018!E$4&lt;&gt;"",IF(N108&lt;=Parametre_2018!E$4,"MCL"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"MCL"))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IF(Parametre_2018!D$4&lt;&gt;"",IF(M108&lt;=Parametre_2018!D$4,IF(Parametre_2018!E$4&lt;&gt;"",IF(N108&lt;=Parametre_2018!E$4,"MCL"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"MCL")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IF(Parametre_2018!E$4&lt;&gt;"",IF(N108&lt;=Parametre_2018!E$4,"MCL"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),"MCL"))),IF(P108&lt;&gt;"",IF(AND(P108&gt;Parametre_2018!B$4,P108&lt;=Parametre_2018!H$4),IF(Parametre_2018!I$4&lt;&gt;"",IF(L108&lt;=Parametre_2018!I$4,IF(Parametre_2018!J$4&lt;&gt;"",IF(M108&lt;=Parametre_2018!J$4,IF(Parametre_2018!K$4&lt;&gt;"",IF(N108&lt;=Parametre_2018!K$4,"CL",""),"CL"),""),IF(Parametre_2018!K$4&lt;&gt;"",IF(N108&lt;=Parametre_2018!K$4,"CL",""),"CL")),""),IF(Parametre_2018!J$4&lt;&gt;"",IF(M108&lt;=Parametre_2018!J$4,IF(Parametre_2018!K$4&lt;&gt;"",IF(N108&lt;=Parametre_2018!K$4,"CL",""),"CL"),""),IF(Parametre_2018!K$4&lt;&gt;"",IF(N108&lt;=Parametre_2018!K$4,"CL",""),"CL"))),""),"")),"")</f>
        <v/>
      </c>
      <c r="AA108" s="127"/>
      <c r="AB108" s="128"/>
      <c r="AC108" s="136"/>
    </row>
    <row r="109" spans="1:29" ht="26.4" x14ac:dyDescent="0.25">
      <c r="A109" s="370">
        <v>90</v>
      </c>
      <c r="B109" s="352" t="s">
        <v>28</v>
      </c>
      <c r="C109" s="130" t="s">
        <v>441</v>
      </c>
      <c r="D109" s="230" t="s">
        <v>554</v>
      </c>
      <c r="E109" s="118">
        <v>43271</v>
      </c>
      <c r="F109" s="117" t="s">
        <v>71</v>
      </c>
      <c r="G109" s="46" t="s">
        <v>429</v>
      </c>
      <c r="H109" s="37" t="s">
        <v>430</v>
      </c>
      <c r="I109" s="119" t="s">
        <v>440</v>
      </c>
      <c r="J109" s="124" t="s">
        <v>431</v>
      </c>
      <c r="K109" s="154" t="s">
        <v>107</v>
      </c>
      <c r="L109" s="54" t="s">
        <v>40</v>
      </c>
      <c r="M109" s="135" t="s">
        <v>40</v>
      </c>
      <c r="N109" s="297" t="s">
        <v>40</v>
      </c>
      <c r="O109" s="219">
        <v>2.14</v>
      </c>
      <c r="P109" s="230">
        <v>2.1800000000000002</v>
      </c>
      <c r="Q109" s="127"/>
      <c r="R109" s="128"/>
      <c r="S109" s="192" t="str">
        <f t="shared" si="3"/>
        <v/>
      </c>
      <c r="T109" s="133"/>
      <c r="U109" s="55"/>
      <c r="V109" s="135"/>
      <c r="W109" s="195" t="str">
        <f>IF(P109&lt;&gt;"",IF(P109&lt;=1.2,IF(N109="A","CR",IF(T109&lt;&gt;"",IF(Parametre_2018!N$4=1,IF(LEFT(T109,1)="1",IF(T109&lt;&gt;"",IF(Parametre_2018!O$4&lt;&gt;"",IF(L109&lt;=Parametre_2018!O$4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,"")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),""),""),IF(T109&lt;&gt;"",IF(Parametre_2018!O$4&lt;&gt;"",IF(L109&lt;=Parametre_2018!O$4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,"")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),"")),"")),IF(T109&lt;&gt;"",IF(Parametre_2018!N$4=1,IF(LEFT(T109,1)="1",IF(T109&lt;&gt;"",IF(Parametre_2018!O$4&lt;&gt;"",IF(L109&lt;=Parametre_2018!O$4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,"")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),""),""),IF(T109&lt;&gt;"",IF(Parametre_2018!O$4&lt;&gt;"",IF(L109&lt;=Parametre_2018!O$4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,""),IF(T109&lt;&gt;"",IF(Parametre_2018!P$4&lt;&gt;"",IF(M109&lt;=Parametre_2018!P$4,IF(T109&lt;&gt;"",IF(Parametre_2018!Q$4&lt;&gt;"",IF(N109&lt;=Parametre_2018!Q$4,"PLD",""),"PLD"),""),""),IF(T109&lt;&gt;"",IF(Parametre_2018!Q$4&lt;&gt;"",IF(N109&lt;=Parametre_2018!Q$4,"PLD",""),"PLD"),"")),"")),"")),"")),"")</f>
        <v/>
      </c>
      <c r="X109" s="54"/>
      <c r="Y109" s="163"/>
      <c r="Z109" s="196" t="str">
        <f>IF(P109&lt;&gt;"",IF(P109&lt;=Parametre_2018!B$4,IF(Parametre_2018!C$4&lt;&gt;"",IF(L109&lt;=Parametre_2018!C$4,IF(Parametre_2018!D$4&lt;&gt;"",IF(M109&lt;=Parametre_2018!D$4,IF(Parametre_2018!E$4&lt;&gt;"",IF(N109&lt;=Parametre_2018!E$4,"MCL"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"MCL")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IF(Parametre_2018!E$4&lt;&gt;"",IF(N109&lt;=Parametre_2018!E$4,"MCL"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"MCL"))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IF(Parametre_2018!D$4&lt;&gt;"",IF(M109&lt;=Parametre_2018!D$4,IF(Parametre_2018!E$4&lt;&gt;"",IF(N109&lt;=Parametre_2018!E$4,"MCL"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"MCL")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IF(Parametre_2018!E$4&lt;&gt;"",IF(N109&lt;=Parametre_2018!E$4,"MCL"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),"MCL"))),IF(P109&lt;&gt;"",IF(AND(P109&gt;Parametre_2018!B$4,P109&lt;=Parametre_2018!H$4),IF(Parametre_2018!I$4&lt;&gt;"",IF(L109&lt;=Parametre_2018!I$4,IF(Parametre_2018!J$4&lt;&gt;"",IF(M109&lt;=Parametre_2018!J$4,IF(Parametre_2018!K$4&lt;&gt;"",IF(N109&lt;=Parametre_2018!K$4,"CL",""),"CL"),""),IF(Parametre_2018!K$4&lt;&gt;"",IF(N109&lt;=Parametre_2018!K$4,"CL",""),"CL")),""),IF(Parametre_2018!J$4&lt;&gt;"",IF(M109&lt;=Parametre_2018!J$4,IF(Parametre_2018!K$4&lt;&gt;"",IF(N109&lt;=Parametre_2018!K$4,"CL",""),"CL"),""),IF(Parametre_2018!K$4&lt;&gt;"",IF(N109&lt;=Parametre_2018!K$4,"CL",""),"CL"))),""),"")),"")</f>
        <v/>
      </c>
      <c r="AA109" s="127"/>
      <c r="AB109" s="128"/>
      <c r="AC109" s="136"/>
    </row>
    <row r="110" spans="1:29" ht="26.4" x14ac:dyDescent="0.25">
      <c r="A110" s="370">
        <v>1</v>
      </c>
      <c r="B110" s="375" t="s">
        <v>28</v>
      </c>
      <c r="C110" s="181" t="s">
        <v>223</v>
      </c>
      <c r="D110" s="230" t="s">
        <v>553</v>
      </c>
      <c r="E110" s="118">
        <v>43270</v>
      </c>
      <c r="F110" s="117" t="s">
        <v>80</v>
      </c>
      <c r="G110" s="45" t="s">
        <v>81</v>
      </c>
      <c r="H110" s="37" t="s">
        <v>224</v>
      </c>
      <c r="I110" s="120" t="s">
        <v>225</v>
      </c>
      <c r="J110" s="144" t="s">
        <v>226</v>
      </c>
      <c r="K110" s="307" t="s">
        <v>227</v>
      </c>
      <c r="L110" s="54" t="s">
        <v>33</v>
      </c>
      <c r="M110" s="135" t="s">
        <v>34</v>
      </c>
      <c r="N110" s="297" t="s">
        <v>34</v>
      </c>
      <c r="O110" s="244">
        <v>2.29</v>
      </c>
      <c r="P110" s="230">
        <v>2.19</v>
      </c>
      <c r="Q110" s="126"/>
      <c r="R110" s="40"/>
      <c r="S110" s="192" t="str">
        <f t="shared" si="3"/>
        <v/>
      </c>
      <c r="T110" s="132"/>
      <c r="U110" s="56"/>
      <c r="V110" s="40"/>
      <c r="W110" s="195" t="str">
        <f>IF(P110&lt;&gt;"",IF(P110&lt;=1.2,IF(N110="A","CR",IF(T110&lt;&gt;"",IF(Parametre_2018!N$4=1,IF(LEFT(T110,1)="1",IF(T110&lt;&gt;"",IF(Parametre_2018!O$4&lt;&gt;"",IF(L110&lt;=Parametre_2018!O$4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,"")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),""),""),IF(T110&lt;&gt;"",IF(Parametre_2018!O$4&lt;&gt;"",IF(L110&lt;=Parametre_2018!O$4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,"")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),"")),"")),IF(T110&lt;&gt;"",IF(Parametre_2018!N$4=1,IF(LEFT(T110,1)="1",IF(T110&lt;&gt;"",IF(Parametre_2018!O$4&lt;&gt;"",IF(L110&lt;=Parametre_2018!O$4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,"")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),""),""),IF(T110&lt;&gt;"",IF(Parametre_2018!O$4&lt;&gt;"",IF(L110&lt;=Parametre_2018!O$4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,""),IF(T110&lt;&gt;"",IF(Parametre_2018!P$4&lt;&gt;"",IF(M110&lt;=Parametre_2018!P$4,IF(T110&lt;&gt;"",IF(Parametre_2018!Q$4&lt;&gt;"",IF(N110&lt;=Parametre_2018!Q$4,"PLD",""),"PLD"),""),""),IF(T110&lt;&gt;"",IF(Parametre_2018!Q$4&lt;&gt;"",IF(N110&lt;=Parametre_2018!Q$4,"PLD",""),"PLD"),"")),"")),"")),"")),"")</f>
        <v/>
      </c>
      <c r="X110" s="126"/>
      <c r="Y110" s="41"/>
      <c r="Z110" s="196" t="str">
        <f>IF(P110&lt;&gt;"",IF(P110&lt;=Parametre_2018!B$4,IF(Parametre_2018!C$4&lt;&gt;"",IF(L110&lt;=Parametre_2018!C$4,IF(Parametre_2018!D$4&lt;&gt;"",IF(M110&lt;=Parametre_2018!D$4,IF(Parametre_2018!E$4&lt;&gt;"",IF(N110&lt;=Parametre_2018!E$4,"MCL"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"MCL")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IF(Parametre_2018!E$4&lt;&gt;"",IF(N110&lt;=Parametre_2018!E$4,"MCL"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"MCL"))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IF(Parametre_2018!D$4&lt;&gt;"",IF(M110&lt;=Parametre_2018!D$4,IF(Parametre_2018!E$4&lt;&gt;"",IF(N110&lt;=Parametre_2018!E$4,"MCL"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"MCL")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IF(Parametre_2018!E$4&lt;&gt;"",IF(N110&lt;=Parametre_2018!E$4,"MCL"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),"MCL"))),IF(P110&lt;&gt;"",IF(AND(P110&gt;Parametre_2018!B$4,P110&lt;=Parametre_2018!H$4),IF(Parametre_2018!I$4&lt;&gt;"",IF(L110&lt;=Parametre_2018!I$4,IF(Parametre_2018!J$4&lt;&gt;"",IF(M110&lt;=Parametre_2018!J$4,IF(Parametre_2018!K$4&lt;&gt;"",IF(N110&lt;=Parametre_2018!K$4,"CL",""),"CL"),""),IF(Parametre_2018!K$4&lt;&gt;"",IF(N110&lt;=Parametre_2018!K$4,"CL",""),"CL")),""),IF(Parametre_2018!J$4&lt;&gt;"",IF(M110&lt;=Parametre_2018!J$4,IF(Parametre_2018!K$4&lt;&gt;"",IF(N110&lt;=Parametre_2018!K$4,"CL",""),"CL"),""),IF(Parametre_2018!K$4&lt;&gt;"",IF(N110&lt;=Parametre_2018!K$4,"CL",""),"CL"))),""),"")),"")</f>
        <v/>
      </c>
      <c r="AA110" s="126"/>
      <c r="AB110" s="40"/>
      <c r="AC110" s="42"/>
    </row>
    <row r="111" spans="1:29" ht="26.4" x14ac:dyDescent="0.25">
      <c r="A111" s="370">
        <v>88</v>
      </c>
      <c r="B111" s="352" t="s">
        <v>28</v>
      </c>
      <c r="C111" s="130" t="s">
        <v>538</v>
      </c>
      <c r="D111" s="230" t="s">
        <v>554</v>
      </c>
      <c r="E111" s="118">
        <v>43272</v>
      </c>
      <c r="F111" s="117" t="s">
        <v>195</v>
      </c>
      <c r="G111" s="46" t="s">
        <v>72</v>
      </c>
      <c r="H111" s="37" t="s">
        <v>524</v>
      </c>
      <c r="I111" s="119" t="s">
        <v>539</v>
      </c>
      <c r="J111" s="124" t="s">
        <v>61</v>
      </c>
      <c r="K111" s="240" t="s">
        <v>198</v>
      </c>
      <c r="L111" s="54" t="s">
        <v>33</v>
      </c>
      <c r="M111" s="135" t="s">
        <v>28</v>
      </c>
      <c r="N111" s="297" t="s">
        <v>33</v>
      </c>
      <c r="O111" s="219">
        <v>2.2599999999999998</v>
      </c>
      <c r="P111" s="230">
        <v>2.19</v>
      </c>
      <c r="Q111" s="127"/>
      <c r="R111" s="128"/>
      <c r="S111" s="192" t="str">
        <f t="shared" si="3"/>
        <v/>
      </c>
      <c r="T111" s="133"/>
      <c r="U111" s="55"/>
      <c r="V111" s="135"/>
      <c r="W111" s="195" t="str">
        <f>IF(P111&lt;&gt;"",IF(P111&lt;=1.2,IF(N111="A","CR",IF(T111&lt;&gt;"",IF(Parametre_2018!N$4=1,IF(LEFT(T111,1)="1",IF(T111&lt;&gt;"",IF(Parametre_2018!O$4&lt;&gt;"",IF(L111&lt;=Parametre_2018!O$4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,"")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),""),""),IF(T111&lt;&gt;"",IF(Parametre_2018!O$4&lt;&gt;"",IF(L111&lt;=Parametre_2018!O$4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,"")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),"")),"")),IF(T111&lt;&gt;"",IF(Parametre_2018!N$4=1,IF(LEFT(T111,1)="1",IF(T111&lt;&gt;"",IF(Parametre_2018!O$4&lt;&gt;"",IF(L111&lt;=Parametre_2018!O$4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,"")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),""),""),IF(T111&lt;&gt;"",IF(Parametre_2018!O$4&lt;&gt;"",IF(L111&lt;=Parametre_2018!O$4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,""),IF(T111&lt;&gt;"",IF(Parametre_2018!P$4&lt;&gt;"",IF(M111&lt;=Parametre_2018!P$4,IF(T111&lt;&gt;"",IF(Parametre_2018!Q$4&lt;&gt;"",IF(N111&lt;=Parametre_2018!Q$4,"PLD",""),"PLD"),""),""),IF(T111&lt;&gt;"",IF(Parametre_2018!Q$4&lt;&gt;"",IF(N111&lt;=Parametre_2018!Q$4,"PLD",""),"PLD"),"")),"")),"")),"")),"")</f>
        <v/>
      </c>
      <c r="X111" s="54"/>
      <c r="Y111" s="163"/>
      <c r="Z111" s="196" t="str">
        <f>IF(P111&lt;&gt;"",IF(P111&lt;=Parametre_2018!B$4,IF(Parametre_2018!C$4&lt;&gt;"",IF(L111&lt;=Parametre_2018!C$4,IF(Parametre_2018!D$4&lt;&gt;"",IF(M111&lt;=Parametre_2018!D$4,IF(Parametre_2018!E$4&lt;&gt;"",IF(N111&lt;=Parametre_2018!E$4,"MCL"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"MCL")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IF(Parametre_2018!E$4&lt;&gt;"",IF(N111&lt;=Parametre_2018!E$4,"MCL"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"MCL"))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IF(Parametre_2018!D$4&lt;&gt;"",IF(M111&lt;=Parametre_2018!D$4,IF(Parametre_2018!E$4&lt;&gt;"",IF(N111&lt;=Parametre_2018!E$4,"MCL"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"MCL")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IF(Parametre_2018!E$4&lt;&gt;"",IF(N111&lt;=Parametre_2018!E$4,"MCL"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),"MCL"))),IF(P111&lt;&gt;"",IF(AND(P111&gt;Parametre_2018!B$4,P111&lt;=Parametre_2018!H$4),IF(Parametre_2018!I$4&lt;&gt;"",IF(L111&lt;=Parametre_2018!I$4,IF(Parametre_2018!J$4&lt;&gt;"",IF(M111&lt;=Parametre_2018!J$4,IF(Parametre_2018!K$4&lt;&gt;"",IF(N111&lt;=Parametre_2018!K$4,"CL",""),"CL"),""),IF(Parametre_2018!K$4&lt;&gt;"",IF(N111&lt;=Parametre_2018!K$4,"CL",""),"CL")),""),IF(Parametre_2018!J$4&lt;&gt;"",IF(M111&lt;=Parametre_2018!J$4,IF(Parametre_2018!K$4&lt;&gt;"",IF(N111&lt;=Parametre_2018!K$4,"CL",""),"CL"),""),IF(Parametre_2018!K$4&lt;&gt;"",IF(N111&lt;=Parametre_2018!K$4,"CL",""),"CL"))),""),"")),"")</f>
        <v/>
      </c>
      <c r="AA111" s="127"/>
      <c r="AB111" s="128"/>
      <c r="AC111" s="136"/>
    </row>
    <row r="112" spans="1:29" ht="26.4" x14ac:dyDescent="0.25">
      <c r="A112" s="370">
        <v>62</v>
      </c>
      <c r="B112" s="352" t="s">
        <v>28</v>
      </c>
      <c r="C112" s="130" t="s">
        <v>477</v>
      </c>
      <c r="D112" s="230" t="s">
        <v>554</v>
      </c>
      <c r="E112" s="118">
        <v>43272</v>
      </c>
      <c r="F112" s="117" t="s">
        <v>65</v>
      </c>
      <c r="G112" s="46" t="s">
        <v>182</v>
      </c>
      <c r="H112" s="37" t="s">
        <v>66</v>
      </c>
      <c r="I112" s="119" t="s">
        <v>478</v>
      </c>
      <c r="J112" s="124" t="s">
        <v>412</v>
      </c>
      <c r="K112" s="240" t="s">
        <v>67</v>
      </c>
      <c r="L112" s="54" t="s">
        <v>33</v>
      </c>
      <c r="M112" s="135" t="s">
        <v>34</v>
      </c>
      <c r="N112" s="297" t="s">
        <v>40</v>
      </c>
      <c r="O112" s="219">
        <v>2.19</v>
      </c>
      <c r="P112" s="230">
        <v>2.2000000000000002</v>
      </c>
      <c r="Q112" s="127"/>
      <c r="R112" s="128"/>
      <c r="S112" s="192" t="str">
        <f t="shared" si="3"/>
        <v/>
      </c>
      <c r="T112" s="133"/>
      <c r="U112" s="55"/>
      <c r="V112" s="135"/>
      <c r="W112" s="195" t="str">
        <f>IF(P112&lt;&gt;"",IF(P112&lt;=1.2,IF(N112="A","CR",IF(T112&lt;&gt;"",IF(Parametre_2018!N$4=1,IF(LEFT(T112,1)="1",IF(T112&lt;&gt;"",IF(Parametre_2018!O$4&lt;&gt;"",IF(L112&lt;=Parametre_2018!O$4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,"")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),""),""),IF(T112&lt;&gt;"",IF(Parametre_2018!O$4&lt;&gt;"",IF(L112&lt;=Parametre_2018!O$4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,"")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),"")),"")),IF(T112&lt;&gt;"",IF(Parametre_2018!N$4=1,IF(LEFT(T112,1)="1",IF(T112&lt;&gt;"",IF(Parametre_2018!O$4&lt;&gt;"",IF(L112&lt;=Parametre_2018!O$4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,"")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),""),""),IF(T112&lt;&gt;"",IF(Parametre_2018!O$4&lt;&gt;"",IF(L112&lt;=Parametre_2018!O$4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,""),IF(T112&lt;&gt;"",IF(Parametre_2018!P$4&lt;&gt;"",IF(M112&lt;=Parametre_2018!P$4,IF(T112&lt;&gt;"",IF(Parametre_2018!Q$4&lt;&gt;"",IF(N112&lt;=Parametre_2018!Q$4,"PLD",""),"PLD"),""),""),IF(T112&lt;&gt;"",IF(Parametre_2018!Q$4&lt;&gt;"",IF(N112&lt;=Parametre_2018!Q$4,"PLD",""),"PLD"),"")),"")),"")),"")),"")</f>
        <v/>
      </c>
      <c r="X112" s="54"/>
      <c r="Y112" s="163"/>
      <c r="Z112" s="196" t="str">
        <f>IF(P112&lt;&gt;"",IF(P112&lt;=Parametre_2018!B$4,IF(Parametre_2018!C$4&lt;&gt;"",IF(L112&lt;=Parametre_2018!C$4,IF(Parametre_2018!D$4&lt;&gt;"",IF(M112&lt;=Parametre_2018!D$4,IF(Parametre_2018!E$4&lt;&gt;"",IF(N112&lt;=Parametre_2018!E$4,"MCL"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"MCL")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IF(Parametre_2018!E$4&lt;&gt;"",IF(N112&lt;=Parametre_2018!E$4,"MCL"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"MCL"))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IF(Parametre_2018!D$4&lt;&gt;"",IF(M112&lt;=Parametre_2018!D$4,IF(Parametre_2018!E$4&lt;&gt;"",IF(N112&lt;=Parametre_2018!E$4,"MCL"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"MCL")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IF(Parametre_2018!E$4&lt;&gt;"",IF(N112&lt;=Parametre_2018!E$4,"MCL"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),"MCL"))),IF(P112&lt;&gt;"",IF(AND(P112&gt;Parametre_2018!B$4,P112&lt;=Parametre_2018!H$4),IF(Parametre_2018!I$4&lt;&gt;"",IF(L112&lt;=Parametre_2018!I$4,IF(Parametre_2018!J$4&lt;&gt;"",IF(M112&lt;=Parametre_2018!J$4,IF(Parametre_2018!K$4&lt;&gt;"",IF(N112&lt;=Parametre_2018!K$4,"CL",""),"CL"),""),IF(Parametre_2018!K$4&lt;&gt;"",IF(N112&lt;=Parametre_2018!K$4,"CL",""),"CL")),""),IF(Parametre_2018!J$4&lt;&gt;"",IF(M112&lt;=Parametre_2018!J$4,IF(Parametre_2018!K$4&lt;&gt;"",IF(N112&lt;=Parametre_2018!K$4,"CL",""),"CL"),""),IF(Parametre_2018!K$4&lt;&gt;"",IF(N112&lt;=Parametre_2018!K$4,"CL",""),"CL"))),""),"")),"")</f>
        <v/>
      </c>
      <c r="AA112" s="127"/>
      <c r="AB112" s="128"/>
      <c r="AC112" s="136"/>
    </row>
    <row r="113" spans="1:29" ht="26.4" x14ac:dyDescent="0.25">
      <c r="A113" s="370">
        <v>79</v>
      </c>
      <c r="B113" s="352" t="s">
        <v>28</v>
      </c>
      <c r="C113" s="130" t="s">
        <v>540</v>
      </c>
      <c r="D113" s="230" t="s">
        <v>555</v>
      </c>
      <c r="E113" s="118">
        <v>43272</v>
      </c>
      <c r="F113" s="117" t="s">
        <v>195</v>
      </c>
      <c r="G113" s="46" t="s">
        <v>72</v>
      </c>
      <c r="H113" s="37" t="s">
        <v>524</v>
      </c>
      <c r="I113" s="119" t="s">
        <v>541</v>
      </c>
      <c r="J113" s="124" t="s">
        <v>74</v>
      </c>
      <c r="K113" s="155" t="s">
        <v>542</v>
      </c>
      <c r="L113" s="54" t="s">
        <v>33</v>
      </c>
      <c r="M113" s="135" t="s">
        <v>33</v>
      </c>
      <c r="N113" s="297" t="s">
        <v>33</v>
      </c>
      <c r="O113" s="220">
        <v>2.2999999999999998</v>
      </c>
      <c r="P113" s="230">
        <v>2.21</v>
      </c>
      <c r="Q113" s="127"/>
      <c r="R113" s="128"/>
      <c r="S113" s="192" t="str">
        <f t="shared" si="3"/>
        <v/>
      </c>
      <c r="T113" s="133"/>
      <c r="U113" s="55"/>
      <c r="V113" s="135"/>
      <c r="W113" s="195" t="str">
        <f>IF(P113&lt;&gt;"",IF(P113&lt;=1.2,IF(N113="A","CR",IF(T113&lt;&gt;"",IF(Parametre_2018!N$4=1,IF(LEFT(T113,1)="1",IF(T113&lt;&gt;"",IF(Parametre_2018!O$4&lt;&gt;"",IF(L113&lt;=Parametre_2018!O$4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,"")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),""),""),IF(T113&lt;&gt;"",IF(Parametre_2018!O$4&lt;&gt;"",IF(L113&lt;=Parametre_2018!O$4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,"")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),"")),"")),IF(T113&lt;&gt;"",IF(Parametre_2018!N$4=1,IF(LEFT(T113,1)="1",IF(T113&lt;&gt;"",IF(Parametre_2018!O$4&lt;&gt;"",IF(L113&lt;=Parametre_2018!O$4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,"")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),""),""),IF(T113&lt;&gt;"",IF(Parametre_2018!O$4&lt;&gt;"",IF(L113&lt;=Parametre_2018!O$4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,""),IF(T113&lt;&gt;"",IF(Parametre_2018!P$4&lt;&gt;"",IF(M113&lt;=Parametre_2018!P$4,IF(T113&lt;&gt;"",IF(Parametre_2018!Q$4&lt;&gt;"",IF(N113&lt;=Parametre_2018!Q$4,"PLD",""),"PLD"),""),""),IF(T113&lt;&gt;"",IF(Parametre_2018!Q$4&lt;&gt;"",IF(N113&lt;=Parametre_2018!Q$4,"PLD",""),"PLD"),"")),"")),"")),"")),"")</f>
        <v/>
      </c>
      <c r="X113" s="54"/>
      <c r="Y113" s="163"/>
      <c r="Z113" s="196" t="str">
        <f>IF(P113&lt;&gt;"",IF(P113&lt;=Parametre_2018!B$4,IF(Parametre_2018!C$4&lt;&gt;"",IF(L113&lt;=Parametre_2018!C$4,IF(Parametre_2018!D$4&lt;&gt;"",IF(M113&lt;=Parametre_2018!D$4,IF(Parametre_2018!E$4&lt;&gt;"",IF(N113&lt;=Parametre_2018!E$4,"MCL"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"MCL")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IF(Parametre_2018!E$4&lt;&gt;"",IF(N113&lt;=Parametre_2018!E$4,"MCL"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"MCL"))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IF(Parametre_2018!D$4&lt;&gt;"",IF(M113&lt;=Parametre_2018!D$4,IF(Parametre_2018!E$4&lt;&gt;"",IF(N113&lt;=Parametre_2018!E$4,"MCL"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"MCL")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IF(Parametre_2018!E$4&lt;&gt;"",IF(N113&lt;=Parametre_2018!E$4,"MCL"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),"MCL"))),IF(P113&lt;&gt;"",IF(AND(P113&gt;Parametre_2018!B$4,P113&lt;=Parametre_2018!H$4),IF(Parametre_2018!I$4&lt;&gt;"",IF(L113&lt;=Parametre_2018!I$4,IF(Parametre_2018!J$4&lt;&gt;"",IF(M113&lt;=Parametre_2018!J$4,IF(Parametre_2018!K$4&lt;&gt;"",IF(N113&lt;=Parametre_2018!K$4,"CL",""),"CL"),""),IF(Parametre_2018!K$4&lt;&gt;"",IF(N113&lt;=Parametre_2018!K$4,"CL",""),"CL")),""),IF(Parametre_2018!J$4&lt;&gt;"",IF(M113&lt;=Parametre_2018!J$4,IF(Parametre_2018!K$4&lt;&gt;"",IF(N113&lt;=Parametre_2018!K$4,"CL",""),"CL"),""),IF(Parametre_2018!K$4&lt;&gt;"",IF(N113&lt;=Parametre_2018!K$4,"CL",""),"CL"))),""),"")),"")</f>
        <v/>
      </c>
      <c r="AA113" s="127"/>
      <c r="AB113" s="128"/>
      <c r="AC113" s="136"/>
    </row>
    <row r="114" spans="1:29" ht="39.6" x14ac:dyDescent="0.25">
      <c r="A114" s="370">
        <v>111</v>
      </c>
      <c r="B114" s="352" t="s">
        <v>28</v>
      </c>
      <c r="C114" s="130" t="s">
        <v>302</v>
      </c>
      <c r="D114" s="230" t="s">
        <v>554</v>
      </c>
      <c r="E114" s="118">
        <v>43272</v>
      </c>
      <c r="F114" s="117" t="s">
        <v>44</v>
      </c>
      <c r="G114" s="46" t="s">
        <v>53</v>
      </c>
      <c r="H114" s="37" t="s">
        <v>295</v>
      </c>
      <c r="I114" s="153" t="s">
        <v>303</v>
      </c>
      <c r="J114" s="123" t="s">
        <v>77</v>
      </c>
      <c r="K114" s="155" t="s">
        <v>304</v>
      </c>
      <c r="L114" s="59" t="s">
        <v>34</v>
      </c>
      <c r="M114" s="222" t="s">
        <v>34</v>
      </c>
      <c r="N114" s="297" t="s">
        <v>34</v>
      </c>
      <c r="O114" s="219">
        <v>2.27</v>
      </c>
      <c r="P114" s="230">
        <v>2.21</v>
      </c>
      <c r="Q114" s="127"/>
      <c r="R114" s="128"/>
      <c r="S114" s="192" t="str">
        <f t="shared" si="3"/>
        <v/>
      </c>
      <c r="T114" s="133"/>
      <c r="U114" s="55"/>
      <c r="V114" s="135"/>
      <c r="W114" s="195" t="str">
        <f>IF(P114&lt;&gt;"",IF(P114&lt;=1.2,IF(N114="A","CR",IF(T114&lt;&gt;"",IF(Parametre_2018!N$4=1,IF(LEFT(T114,1)="1",IF(T114&lt;&gt;"",IF(Parametre_2018!O$4&lt;&gt;"",IF(L114&lt;=Parametre_2018!O$4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,"")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),""),""),IF(T114&lt;&gt;"",IF(Parametre_2018!O$4&lt;&gt;"",IF(L114&lt;=Parametre_2018!O$4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,"")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),"")),"")),IF(T114&lt;&gt;"",IF(Parametre_2018!N$4=1,IF(LEFT(T114,1)="1",IF(T114&lt;&gt;"",IF(Parametre_2018!O$4&lt;&gt;"",IF(L114&lt;=Parametre_2018!O$4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,"")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),""),""),IF(T114&lt;&gt;"",IF(Parametre_2018!O$4&lt;&gt;"",IF(L114&lt;=Parametre_2018!O$4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,""),IF(T114&lt;&gt;"",IF(Parametre_2018!P$4&lt;&gt;"",IF(M114&lt;=Parametre_2018!P$4,IF(T114&lt;&gt;"",IF(Parametre_2018!Q$4&lt;&gt;"",IF(N114&lt;=Parametre_2018!Q$4,"PLD",""),"PLD"),""),""),IF(T114&lt;&gt;"",IF(Parametre_2018!Q$4&lt;&gt;"",IF(N114&lt;=Parametre_2018!Q$4,"PLD",""),"PLD"),"")),"")),"")),"")),"")</f>
        <v/>
      </c>
      <c r="X114" s="54"/>
      <c r="Y114" s="163"/>
      <c r="Z114" s="196" t="str">
        <f>IF(P114&lt;&gt;"",IF(P114&lt;=Parametre_2018!B$4,IF(Parametre_2018!C$4&lt;&gt;"",IF(L114&lt;=Parametre_2018!C$4,IF(Parametre_2018!D$4&lt;&gt;"",IF(M114&lt;=Parametre_2018!D$4,IF(Parametre_2018!E$4&lt;&gt;"",IF(N114&lt;=Parametre_2018!E$4,"MCL"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"MCL")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IF(Parametre_2018!E$4&lt;&gt;"",IF(N114&lt;=Parametre_2018!E$4,"MCL"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"MCL"))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IF(Parametre_2018!D$4&lt;&gt;"",IF(M114&lt;=Parametre_2018!D$4,IF(Parametre_2018!E$4&lt;&gt;"",IF(N114&lt;=Parametre_2018!E$4,"MCL"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"MCL")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IF(Parametre_2018!E$4&lt;&gt;"",IF(N114&lt;=Parametre_2018!E$4,"MCL"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),"MCL"))),IF(P114&lt;&gt;"",IF(AND(P114&gt;Parametre_2018!B$4,P114&lt;=Parametre_2018!H$4),IF(Parametre_2018!I$4&lt;&gt;"",IF(L114&lt;=Parametre_2018!I$4,IF(Parametre_2018!J$4&lt;&gt;"",IF(M114&lt;=Parametre_2018!J$4,IF(Parametre_2018!K$4&lt;&gt;"",IF(N114&lt;=Parametre_2018!K$4,"CL",""),"CL"),""),IF(Parametre_2018!K$4&lt;&gt;"",IF(N114&lt;=Parametre_2018!K$4,"CL",""),"CL")),""),IF(Parametre_2018!J$4&lt;&gt;"",IF(M114&lt;=Parametre_2018!J$4,IF(Parametre_2018!K$4&lt;&gt;"",IF(N114&lt;=Parametre_2018!K$4,"CL",""),"CL"),""),IF(Parametre_2018!K$4&lt;&gt;"",IF(N114&lt;=Parametre_2018!K$4,"CL",""),"CL"))),""),"")),"")</f>
        <v/>
      </c>
      <c r="AA114" s="127"/>
      <c r="AB114" s="128"/>
      <c r="AC114" s="136"/>
    </row>
    <row r="115" spans="1:29" ht="26.4" x14ac:dyDescent="0.25">
      <c r="A115" s="370">
        <v>139</v>
      </c>
      <c r="B115" s="376" t="s">
        <v>28</v>
      </c>
      <c r="C115" s="130" t="s">
        <v>338</v>
      </c>
      <c r="D115" s="230" t="s">
        <v>554</v>
      </c>
      <c r="E115" s="118">
        <v>43270</v>
      </c>
      <c r="F115" s="117" t="s">
        <v>62</v>
      </c>
      <c r="G115" s="46" t="s">
        <v>32</v>
      </c>
      <c r="H115" s="37" t="s">
        <v>331</v>
      </c>
      <c r="I115" s="119" t="s">
        <v>339</v>
      </c>
      <c r="J115" s="124" t="s">
        <v>57</v>
      </c>
      <c r="K115" s="155" t="s">
        <v>168</v>
      </c>
      <c r="L115" s="54" t="s">
        <v>34</v>
      </c>
      <c r="M115" s="135" t="s">
        <v>58</v>
      </c>
      <c r="N115" s="297" t="s">
        <v>40</v>
      </c>
      <c r="O115" s="219">
        <v>2.19</v>
      </c>
      <c r="P115" s="230">
        <v>2.21</v>
      </c>
      <c r="Q115" s="127"/>
      <c r="R115" s="128"/>
      <c r="S115" s="192" t="str">
        <f t="shared" si="3"/>
        <v/>
      </c>
      <c r="T115" s="133"/>
      <c r="U115" s="55"/>
      <c r="V115" s="135"/>
      <c r="W115" s="195" t="str">
        <f>IF(P115&lt;&gt;"",IF(P115&lt;=1.2,IF(N115="A","CR",IF(T115&lt;&gt;"",IF(Parametre_2018!N$4=1,IF(LEFT(T115,1)="1",IF(T115&lt;&gt;"",IF(Parametre_2018!O$4&lt;&gt;"",IF(L115&lt;=Parametre_2018!O$4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,"")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),""),""),IF(T115&lt;&gt;"",IF(Parametre_2018!O$4&lt;&gt;"",IF(L115&lt;=Parametre_2018!O$4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,"")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),"")),"")),IF(T115&lt;&gt;"",IF(Parametre_2018!N$4=1,IF(LEFT(T115,1)="1",IF(T115&lt;&gt;"",IF(Parametre_2018!O$4&lt;&gt;"",IF(L115&lt;=Parametre_2018!O$4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,"")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),""),""),IF(T115&lt;&gt;"",IF(Parametre_2018!O$4&lt;&gt;"",IF(L115&lt;=Parametre_2018!O$4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,""),IF(T115&lt;&gt;"",IF(Parametre_2018!P$4&lt;&gt;"",IF(M115&lt;=Parametre_2018!P$4,IF(T115&lt;&gt;"",IF(Parametre_2018!Q$4&lt;&gt;"",IF(N115&lt;=Parametre_2018!Q$4,"PLD",""),"PLD"),""),""),IF(T115&lt;&gt;"",IF(Parametre_2018!Q$4&lt;&gt;"",IF(N115&lt;=Parametre_2018!Q$4,"PLD",""),"PLD"),"")),"")),"")),"")),"")</f>
        <v/>
      </c>
      <c r="X115" s="54"/>
      <c r="Y115" s="163"/>
      <c r="Z115" s="196" t="str">
        <f>IF(P115&lt;&gt;"",IF(P115&lt;=Parametre_2018!B$4,IF(Parametre_2018!C$4&lt;&gt;"",IF(L115&lt;=Parametre_2018!C$4,IF(Parametre_2018!D$4&lt;&gt;"",IF(M115&lt;=Parametre_2018!D$4,IF(Parametre_2018!E$4&lt;&gt;"",IF(N115&lt;=Parametre_2018!E$4,"MCL"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"MCL")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IF(Parametre_2018!E$4&lt;&gt;"",IF(N115&lt;=Parametre_2018!E$4,"MCL"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"MCL"))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IF(Parametre_2018!D$4&lt;&gt;"",IF(M115&lt;=Parametre_2018!D$4,IF(Parametre_2018!E$4&lt;&gt;"",IF(N115&lt;=Parametre_2018!E$4,"MCL"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"MCL")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IF(Parametre_2018!E$4&lt;&gt;"",IF(N115&lt;=Parametre_2018!E$4,"MCL"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),"MCL"))),IF(P115&lt;&gt;"",IF(AND(P115&gt;Parametre_2018!B$4,P115&lt;=Parametre_2018!H$4),IF(Parametre_2018!I$4&lt;&gt;"",IF(L115&lt;=Parametre_2018!I$4,IF(Parametre_2018!J$4&lt;&gt;"",IF(M115&lt;=Parametre_2018!J$4,IF(Parametre_2018!K$4&lt;&gt;"",IF(N115&lt;=Parametre_2018!K$4,"CL",""),"CL"),""),IF(Parametre_2018!K$4&lt;&gt;"",IF(N115&lt;=Parametre_2018!K$4,"CL",""),"CL")),""),IF(Parametre_2018!J$4&lt;&gt;"",IF(M115&lt;=Parametre_2018!J$4,IF(Parametre_2018!K$4&lt;&gt;"",IF(N115&lt;=Parametre_2018!K$4,"CL",""),"CL"),""),IF(Parametre_2018!K$4&lt;&gt;"",IF(N115&lt;=Parametre_2018!K$4,"CL",""),"CL"))),""),"")),"")</f>
        <v/>
      </c>
      <c r="AA115" s="127"/>
      <c r="AB115" s="128"/>
      <c r="AC115" s="136"/>
    </row>
    <row r="116" spans="1:29" x14ac:dyDescent="0.25">
      <c r="A116" s="370">
        <v>82</v>
      </c>
      <c r="B116" s="352" t="s">
        <v>28</v>
      </c>
      <c r="C116" s="130" t="s">
        <v>462</v>
      </c>
      <c r="D116" s="230" t="s">
        <v>555</v>
      </c>
      <c r="E116" s="118">
        <v>43272</v>
      </c>
      <c r="F116" s="117" t="s">
        <v>55</v>
      </c>
      <c r="G116" s="46" t="s">
        <v>45</v>
      </c>
      <c r="H116" s="37" t="s">
        <v>148</v>
      </c>
      <c r="I116" s="119" t="s">
        <v>461</v>
      </c>
      <c r="J116" s="124" t="s">
        <v>168</v>
      </c>
      <c r="K116" s="155" t="s">
        <v>88</v>
      </c>
      <c r="L116" s="54" t="s">
        <v>28</v>
      </c>
      <c r="M116" s="135" t="s">
        <v>34</v>
      </c>
      <c r="N116" s="297" t="s">
        <v>40</v>
      </c>
      <c r="O116" s="220">
        <v>2.2599999999999998</v>
      </c>
      <c r="P116" s="230">
        <v>2.23</v>
      </c>
      <c r="Q116" s="127"/>
      <c r="R116" s="128"/>
      <c r="S116" s="192" t="str">
        <f t="shared" si="3"/>
        <v/>
      </c>
      <c r="T116" s="133"/>
      <c r="U116" s="55"/>
      <c r="V116" s="135"/>
      <c r="W116" s="195" t="str">
        <f>IF(P116&lt;&gt;"",IF(P116&lt;=1.2,IF(N116="A","CR",IF(T116&lt;&gt;"",IF(Parametre_2018!N$4=1,IF(LEFT(T116,1)="1",IF(T116&lt;&gt;"",IF(Parametre_2018!O$4&lt;&gt;"",IF(L116&lt;=Parametre_2018!O$4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,"")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),""),""),IF(T116&lt;&gt;"",IF(Parametre_2018!O$4&lt;&gt;"",IF(L116&lt;=Parametre_2018!O$4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,"")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),"")),"")),IF(T116&lt;&gt;"",IF(Parametre_2018!N$4=1,IF(LEFT(T116,1)="1",IF(T116&lt;&gt;"",IF(Parametre_2018!O$4&lt;&gt;"",IF(L116&lt;=Parametre_2018!O$4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,"")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),""),""),IF(T116&lt;&gt;"",IF(Parametre_2018!O$4&lt;&gt;"",IF(L116&lt;=Parametre_2018!O$4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,""),IF(T116&lt;&gt;"",IF(Parametre_2018!P$4&lt;&gt;"",IF(M116&lt;=Parametre_2018!P$4,IF(T116&lt;&gt;"",IF(Parametre_2018!Q$4&lt;&gt;"",IF(N116&lt;=Parametre_2018!Q$4,"PLD",""),"PLD"),""),""),IF(T116&lt;&gt;"",IF(Parametre_2018!Q$4&lt;&gt;"",IF(N116&lt;=Parametre_2018!Q$4,"PLD",""),"PLD"),"")),"")),"")),"")),"")</f>
        <v/>
      </c>
      <c r="X116" s="54"/>
      <c r="Y116" s="163"/>
      <c r="Z116" s="196" t="str">
        <f>IF(P116&lt;&gt;"",IF(P116&lt;=Parametre_2018!B$4,IF(Parametre_2018!C$4&lt;&gt;"",IF(L116&lt;=Parametre_2018!C$4,IF(Parametre_2018!D$4&lt;&gt;"",IF(M116&lt;=Parametre_2018!D$4,IF(Parametre_2018!E$4&lt;&gt;"",IF(N116&lt;=Parametre_2018!E$4,"MCL"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"MCL")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IF(Parametre_2018!E$4&lt;&gt;"",IF(N116&lt;=Parametre_2018!E$4,"MCL"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"MCL"))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IF(Parametre_2018!D$4&lt;&gt;"",IF(M116&lt;=Parametre_2018!D$4,IF(Parametre_2018!E$4&lt;&gt;"",IF(N116&lt;=Parametre_2018!E$4,"MCL"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"MCL")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IF(Parametre_2018!E$4&lt;&gt;"",IF(N116&lt;=Parametre_2018!E$4,"MCL"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),"MCL"))),IF(P116&lt;&gt;"",IF(AND(P116&gt;Parametre_2018!B$4,P116&lt;=Parametre_2018!H$4),IF(Parametre_2018!I$4&lt;&gt;"",IF(L116&lt;=Parametre_2018!I$4,IF(Parametre_2018!J$4&lt;&gt;"",IF(M116&lt;=Parametre_2018!J$4,IF(Parametre_2018!K$4&lt;&gt;"",IF(N116&lt;=Parametre_2018!K$4,"CL",""),"CL"),""),IF(Parametre_2018!K$4&lt;&gt;"",IF(N116&lt;=Parametre_2018!K$4,"CL",""),"CL")),""),IF(Parametre_2018!J$4&lt;&gt;"",IF(M116&lt;=Parametre_2018!J$4,IF(Parametre_2018!K$4&lt;&gt;"",IF(N116&lt;=Parametre_2018!K$4,"CL",""),"CL"),""),IF(Parametre_2018!K$4&lt;&gt;"",IF(N116&lt;=Parametre_2018!K$4,"CL",""),"CL"))),""),"")),"")</f>
        <v/>
      </c>
      <c r="AA116" s="127"/>
      <c r="AB116" s="128"/>
      <c r="AC116" s="136"/>
    </row>
    <row r="117" spans="1:29" x14ac:dyDescent="0.25">
      <c r="A117" s="370">
        <v>9</v>
      </c>
      <c r="B117" s="375" t="s">
        <v>28</v>
      </c>
      <c r="C117" s="131" t="s">
        <v>247</v>
      </c>
      <c r="D117" s="230" t="s">
        <v>553</v>
      </c>
      <c r="E117" s="118">
        <v>43270</v>
      </c>
      <c r="F117" s="117" t="s">
        <v>80</v>
      </c>
      <c r="G117" s="45" t="s">
        <v>81</v>
      </c>
      <c r="H117" s="37" t="s">
        <v>224</v>
      </c>
      <c r="I117" s="122" t="s">
        <v>136</v>
      </c>
      <c r="J117" s="265" t="s">
        <v>248</v>
      </c>
      <c r="K117" s="148" t="s">
        <v>243</v>
      </c>
      <c r="L117" s="47" t="s">
        <v>33</v>
      </c>
      <c r="M117" s="135" t="s">
        <v>40</v>
      </c>
      <c r="N117" s="322" t="s">
        <v>34</v>
      </c>
      <c r="O117" s="244">
        <v>2.56</v>
      </c>
      <c r="P117" s="230">
        <v>2.23</v>
      </c>
      <c r="Q117" s="126"/>
      <c r="R117" s="40"/>
      <c r="S117" s="192" t="str">
        <f t="shared" si="3"/>
        <v/>
      </c>
      <c r="T117" s="132"/>
      <c r="U117" s="50"/>
      <c r="V117" s="51"/>
      <c r="W117" s="195" t="str">
        <f>IF(P117&lt;&gt;"",IF(P117&lt;=1.2,IF(N117="A","CR",IF(T117&lt;&gt;"",IF(Parametre_2018!N$4=1,IF(LEFT(T117,1)="1",IF(T117&lt;&gt;"",IF(Parametre_2018!O$4&lt;&gt;"",IF(L117&lt;=Parametre_2018!O$4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,"")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),""),""),IF(T117&lt;&gt;"",IF(Parametre_2018!O$4&lt;&gt;"",IF(L117&lt;=Parametre_2018!O$4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,"")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),"")),"")),IF(T117&lt;&gt;"",IF(Parametre_2018!N$4=1,IF(LEFT(T117,1)="1",IF(T117&lt;&gt;"",IF(Parametre_2018!O$4&lt;&gt;"",IF(L117&lt;=Parametre_2018!O$4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,"")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),""),""),IF(T117&lt;&gt;"",IF(Parametre_2018!O$4&lt;&gt;"",IF(L117&lt;=Parametre_2018!O$4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,""),IF(T117&lt;&gt;"",IF(Parametre_2018!P$4&lt;&gt;"",IF(M117&lt;=Parametre_2018!P$4,IF(T117&lt;&gt;"",IF(Parametre_2018!Q$4&lt;&gt;"",IF(N117&lt;=Parametre_2018!Q$4,"PLD",""),"PLD"),""),""),IF(T117&lt;&gt;"",IF(Parametre_2018!Q$4&lt;&gt;"",IF(N117&lt;=Parametre_2018!Q$4,"PLD",""),"PLD"),"")),"")),"")),"")),"")</f>
        <v/>
      </c>
      <c r="X117" s="126"/>
      <c r="Y117" s="49"/>
      <c r="Z117" s="196" t="str">
        <f>IF(P117&lt;&gt;"",IF(P117&lt;=Parametre_2018!B$4,IF(Parametre_2018!C$4&lt;&gt;"",IF(L117&lt;=Parametre_2018!C$4,IF(Parametre_2018!D$4&lt;&gt;"",IF(M117&lt;=Parametre_2018!D$4,IF(Parametre_2018!E$4&lt;&gt;"",IF(N117&lt;=Parametre_2018!E$4,"MCL"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"MCL")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IF(Parametre_2018!E$4&lt;&gt;"",IF(N117&lt;=Parametre_2018!E$4,"MCL"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"MCL"))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IF(Parametre_2018!D$4&lt;&gt;"",IF(M117&lt;=Parametre_2018!D$4,IF(Parametre_2018!E$4&lt;&gt;"",IF(N117&lt;=Parametre_2018!E$4,"MCL"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"MCL")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IF(Parametre_2018!E$4&lt;&gt;"",IF(N117&lt;=Parametre_2018!E$4,"MCL"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),"MCL"))),IF(P117&lt;&gt;"",IF(AND(P117&gt;Parametre_2018!B$4,P117&lt;=Parametre_2018!H$4),IF(Parametre_2018!I$4&lt;&gt;"",IF(L117&lt;=Parametre_2018!I$4,IF(Parametre_2018!J$4&lt;&gt;"",IF(M117&lt;=Parametre_2018!J$4,IF(Parametre_2018!K$4&lt;&gt;"",IF(N117&lt;=Parametre_2018!K$4,"CL",""),"CL"),""),IF(Parametre_2018!K$4&lt;&gt;"",IF(N117&lt;=Parametre_2018!K$4,"CL",""),"CL")),""),IF(Parametre_2018!J$4&lt;&gt;"",IF(M117&lt;=Parametre_2018!J$4,IF(Parametre_2018!K$4&lt;&gt;"",IF(N117&lt;=Parametre_2018!K$4,"CL",""),"CL"),""),IF(Parametre_2018!K$4&lt;&gt;"",IF(N117&lt;=Parametre_2018!K$4,"CL",""),"CL"))),""),"")),"")</f>
        <v/>
      </c>
      <c r="AA117" s="126"/>
      <c r="AB117" s="40"/>
      <c r="AC117" s="42"/>
    </row>
    <row r="118" spans="1:29" ht="26.4" x14ac:dyDescent="0.25">
      <c r="A118" s="370">
        <v>108</v>
      </c>
      <c r="B118" s="352" t="s">
        <v>28</v>
      </c>
      <c r="C118" s="130" t="s">
        <v>392</v>
      </c>
      <c r="D118" s="230" t="s">
        <v>554</v>
      </c>
      <c r="E118" s="118">
        <v>43270</v>
      </c>
      <c r="F118" s="117" t="s">
        <v>35</v>
      </c>
      <c r="G118" s="46" t="s">
        <v>175</v>
      </c>
      <c r="H118" s="37" t="s">
        <v>104</v>
      </c>
      <c r="I118" s="119" t="s">
        <v>177</v>
      </c>
      <c r="J118" s="124" t="s">
        <v>179</v>
      </c>
      <c r="K118" s="155" t="s">
        <v>96</v>
      </c>
      <c r="L118" s="54" t="s">
        <v>33</v>
      </c>
      <c r="M118" s="55" t="s">
        <v>58</v>
      </c>
      <c r="N118" s="297" t="s">
        <v>34</v>
      </c>
      <c r="O118" s="219">
        <v>2.2599999999999998</v>
      </c>
      <c r="P118" s="230">
        <v>2.23</v>
      </c>
      <c r="Q118" s="127"/>
      <c r="R118" s="128"/>
      <c r="S118" s="192" t="str">
        <f t="shared" si="3"/>
        <v/>
      </c>
      <c r="T118" s="133"/>
      <c r="U118" s="55"/>
      <c r="V118" s="135"/>
      <c r="W118" s="195" t="str">
        <f>IF(P118&lt;&gt;"",IF(P118&lt;=1.2,IF(N118="A","CR",IF(T118&lt;&gt;"",IF(Parametre_2018!N$4=1,IF(LEFT(T118,1)="1",IF(T118&lt;&gt;"",IF(Parametre_2018!O$4&lt;&gt;"",IF(L118&lt;=Parametre_2018!O$4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,"")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),""),""),IF(T118&lt;&gt;"",IF(Parametre_2018!O$4&lt;&gt;"",IF(L118&lt;=Parametre_2018!O$4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,"")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),"")),"")),IF(T118&lt;&gt;"",IF(Parametre_2018!N$4=1,IF(LEFT(T118,1)="1",IF(T118&lt;&gt;"",IF(Parametre_2018!O$4&lt;&gt;"",IF(L118&lt;=Parametre_2018!O$4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,"")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),""),""),IF(T118&lt;&gt;"",IF(Parametre_2018!O$4&lt;&gt;"",IF(L118&lt;=Parametre_2018!O$4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,""),IF(T118&lt;&gt;"",IF(Parametre_2018!P$4&lt;&gt;"",IF(M118&lt;=Parametre_2018!P$4,IF(T118&lt;&gt;"",IF(Parametre_2018!Q$4&lt;&gt;"",IF(N118&lt;=Parametre_2018!Q$4,"PLD",""),"PLD"),""),""),IF(T118&lt;&gt;"",IF(Parametre_2018!Q$4&lt;&gt;"",IF(N118&lt;=Parametre_2018!Q$4,"PLD",""),"PLD"),"")),"")),"")),"")),"")</f>
        <v/>
      </c>
      <c r="X118" s="54"/>
      <c r="Y118" s="163"/>
      <c r="Z118" s="196" t="str">
        <f>IF(P118&lt;&gt;"",IF(P118&lt;=Parametre_2018!B$4,IF(Parametre_2018!C$4&lt;&gt;"",IF(L118&lt;=Parametre_2018!C$4,IF(Parametre_2018!D$4&lt;&gt;"",IF(M118&lt;=Parametre_2018!D$4,IF(Parametre_2018!E$4&lt;&gt;"",IF(N118&lt;=Parametre_2018!E$4,"MCL"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"MCL")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IF(Parametre_2018!E$4&lt;&gt;"",IF(N118&lt;=Parametre_2018!E$4,"MCL"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"MCL"))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IF(Parametre_2018!D$4&lt;&gt;"",IF(M118&lt;=Parametre_2018!D$4,IF(Parametre_2018!E$4&lt;&gt;"",IF(N118&lt;=Parametre_2018!E$4,"MCL"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"MCL")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IF(Parametre_2018!E$4&lt;&gt;"",IF(N118&lt;=Parametre_2018!E$4,"MCL"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),"MCL"))),IF(P118&lt;&gt;"",IF(AND(P118&gt;Parametre_2018!B$4,P118&lt;=Parametre_2018!H$4),IF(Parametre_2018!I$4&lt;&gt;"",IF(L118&lt;=Parametre_2018!I$4,IF(Parametre_2018!J$4&lt;&gt;"",IF(M118&lt;=Parametre_2018!J$4,IF(Parametre_2018!K$4&lt;&gt;"",IF(N118&lt;=Parametre_2018!K$4,"CL",""),"CL"),""),IF(Parametre_2018!K$4&lt;&gt;"",IF(N118&lt;=Parametre_2018!K$4,"CL",""),"CL")),""),IF(Parametre_2018!J$4&lt;&gt;"",IF(M118&lt;=Parametre_2018!J$4,IF(Parametre_2018!K$4&lt;&gt;"",IF(N118&lt;=Parametre_2018!K$4,"CL",""),"CL"),""),IF(Parametre_2018!K$4&lt;&gt;"",IF(N118&lt;=Parametre_2018!K$4,"CL",""),"CL"))),""),"")),"")</f>
        <v/>
      </c>
      <c r="AA118" s="127"/>
      <c r="AB118" s="128"/>
      <c r="AC118" s="136"/>
    </row>
    <row r="119" spans="1:29" ht="39.6" x14ac:dyDescent="0.25">
      <c r="A119" s="370">
        <v>4</v>
      </c>
      <c r="B119" s="375" t="s">
        <v>28</v>
      </c>
      <c r="C119" s="181" t="s">
        <v>233</v>
      </c>
      <c r="D119" s="230" t="s">
        <v>553</v>
      </c>
      <c r="E119" s="118">
        <v>43270</v>
      </c>
      <c r="F119" s="117" t="s">
        <v>80</v>
      </c>
      <c r="G119" s="45" t="s">
        <v>81</v>
      </c>
      <c r="H119" s="37" t="s">
        <v>224</v>
      </c>
      <c r="I119" s="120" t="s">
        <v>234</v>
      </c>
      <c r="J119" s="144" t="s">
        <v>199</v>
      </c>
      <c r="K119" s="148" t="s">
        <v>235</v>
      </c>
      <c r="L119" s="47" t="s">
        <v>34</v>
      </c>
      <c r="M119" s="48" t="s">
        <v>33</v>
      </c>
      <c r="N119" s="323" t="s">
        <v>34</v>
      </c>
      <c r="O119" s="184">
        <v>2.4</v>
      </c>
      <c r="P119" s="230">
        <v>2.2400000000000002</v>
      </c>
      <c r="Q119" s="126"/>
      <c r="R119" s="40"/>
      <c r="S119" s="192" t="str">
        <f t="shared" si="3"/>
        <v/>
      </c>
      <c r="T119" s="132"/>
      <c r="U119" s="50"/>
      <c r="V119" s="51"/>
      <c r="W119" s="195" t="str">
        <f>IF(P119&lt;&gt;"",IF(P119&lt;=1.2,IF(N119="A","CR",IF(T119&lt;&gt;"",IF(Parametre_2018!N$4=1,IF(LEFT(T119,1)="1",IF(T119&lt;&gt;"",IF(Parametre_2018!O$4&lt;&gt;"",IF(L119&lt;=Parametre_2018!O$4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,"")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),""),""),IF(T119&lt;&gt;"",IF(Parametre_2018!O$4&lt;&gt;"",IF(L119&lt;=Parametre_2018!O$4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,"")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),"")),"")),IF(T119&lt;&gt;"",IF(Parametre_2018!N$4=1,IF(LEFT(T119,1)="1",IF(T119&lt;&gt;"",IF(Parametre_2018!O$4&lt;&gt;"",IF(L119&lt;=Parametre_2018!O$4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,"")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),""),""),IF(T119&lt;&gt;"",IF(Parametre_2018!O$4&lt;&gt;"",IF(L119&lt;=Parametre_2018!O$4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,""),IF(T119&lt;&gt;"",IF(Parametre_2018!P$4&lt;&gt;"",IF(M119&lt;=Parametre_2018!P$4,IF(T119&lt;&gt;"",IF(Parametre_2018!Q$4&lt;&gt;"",IF(N119&lt;=Parametre_2018!Q$4,"PLD",""),"PLD"),""),""),IF(T119&lt;&gt;"",IF(Parametre_2018!Q$4&lt;&gt;"",IF(N119&lt;=Parametre_2018!Q$4,"PLD",""),"PLD"),"")),"")),"")),"")),"")</f>
        <v/>
      </c>
      <c r="X119" s="126"/>
      <c r="Y119" s="49"/>
      <c r="Z119" s="196" t="str">
        <f>IF(P119&lt;&gt;"",IF(P119&lt;=Parametre_2018!B$4,IF(Parametre_2018!C$4&lt;&gt;"",IF(L119&lt;=Parametre_2018!C$4,IF(Parametre_2018!D$4&lt;&gt;"",IF(M119&lt;=Parametre_2018!D$4,IF(Parametre_2018!E$4&lt;&gt;"",IF(N119&lt;=Parametre_2018!E$4,"MCL"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"MCL")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IF(Parametre_2018!E$4&lt;&gt;"",IF(N119&lt;=Parametre_2018!E$4,"MCL"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"MCL"))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IF(Parametre_2018!D$4&lt;&gt;"",IF(M119&lt;=Parametre_2018!D$4,IF(Parametre_2018!E$4&lt;&gt;"",IF(N119&lt;=Parametre_2018!E$4,"MCL"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"MCL")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IF(Parametre_2018!E$4&lt;&gt;"",IF(N119&lt;=Parametre_2018!E$4,"MCL"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),"MCL"))),IF(P119&lt;&gt;"",IF(AND(P119&gt;Parametre_2018!B$4,P119&lt;=Parametre_2018!H$4),IF(Parametre_2018!I$4&lt;&gt;"",IF(L119&lt;=Parametre_2018!I$4,IF(Parametre_2018!J$4&lt;&gt;"",IF(M119&lt;=Parametre_2018!J$4,IF(Parametre_2018!K$4&lt;&gt;"",IF(N119&lt;=Parametre_2018!K$4,"CL",""),"CL"),""),IF(Parametre_2018!K$4&lt;&gt;"",IF(N119&lt;=Parametre_2018!K$4,"CL",""),"CL")),""),IF(Parametre_2018!J$4&lt;&gt;"",IF(M119&lt;=Parametre_2018!J$4,IF(Parametre_2018!K$4&lt;&gt;"",IF(N119&lt;=Parametre_2018!K$4,"CL",""),"CL"),""),IF(Parametre_2018!K$4&lt;&gt;"",IF(N119&lt;=Parametre_2018!K$4,"CL",""),"CL"))),""),"")),"")</f>
        <v/>
      </c>
      <c r="AA119" s="126"/>
      <c r="AB119" s="40"/>
      <c r="AC119" s="42"/>
    </row>
    <row r="120" spans="1:29" ht="39.6" x14ac:dyDescent="0.25">
      <c r="A120" s="370">
        <v>28</v>
      </c>
      <c r="B120" s="352" t="s">
        <v>28</v>
      </c>
      <c r="C120" s="130" t="s">
        <v>312</v>
      </c>
      <c r="D120" s="294" t="s">
        <v>554</v>
      </c>
      <c r="E120" s="118">
        <v>43270</v>
      </c>
      <c r="F120" s="117" t="s">
        <v>52</v>
      </c>
      <c r="G120" s="46" t="s">
        <v>59</v>
      </c>
      <c r="H120" s="37" t="s">
        <v>166</v>
      </c>
      <c r="I120" s="119" t="s">
        <v>313</v>
      </c>
      <c r="J120" s="124" t="s">
        <v>314</v>
      </c>
      <c r="K120" s="155" t="s">
        <v>86</v>
      </c>
      <c r="L120" s="59" t="s">
        <v>33</v>
      </c>
      <c r="M120" s="222" t="s">
        <v>33</v>
      </c>
      <c r="N120" s="297" t="s">
        <v>34</v>
      </c>
      <c r="O120" s="219">
        <v>2.3199999999999998</v>
      </c>
      <c r="P120" s="230">
        <v>2.2400000000000002</v>
      </c>
      <c r="Q120" s="127"/>
      <c r="R120" s="128"/>
      <c r="S120" s="192" t="str">
        <f t="shared" si="3"/>
        <v/>
      </c>
      <c r="T120" s="133"/>
      <c r="U120" s="55"/>
      <c r="V120" s="135"/>
      <c r="W120" s="195" t="str">
        <f>IF(P120&lt;&gt;"",IF(P120&lt;=1.2,IF(N120="A","CR",IF(T120&lt;&gt;"",IF(Parametre_2018!N$4=1,IF(LEFT(T120,1)="1",IF(T120&lt;&gt;"",IF(Parametre_2018!O$4&lt;&gt;"",IF(L120&lt;=Parametre_2018!O$4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,"")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),""),""),IF(T120&lt;&gt;"",IF(Parametre_2018!O$4&lt;&gt;"",IF(L120&lt;=Parametre_2018!O$4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,"")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),"")),"")),IF(T120&lt;&gt;"",IF(Parametre_2018!N$4=1,IF(LEFT(T120,1)="1",IF(T120&lt;&gt;"",IF(Parametre_2018!O$4&lt;&gt;"",IF(L120&lt;=Parametre_2018!O$4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,"")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),""),""),IF(T120&lt;&gt;"",IF(Parametre_2018!O$4&lt;&gt;"",IF(L120&lt;=Parametre_2018!O$4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,""),IF(T120&lt;&gt;"",IF(Parametre_2018!P$4&lt;&gt;"",IF(M120&lt;=Parametre_2018!P$4,IF(T120&lt;&gt;"",IF(Parametre_2018!Q$4&lt;&gt;"",IF(N120&lt;=Parametre_2018!Q$4,"PLD",""),"PLD"),""),""),IF(T120&lt;&gt;"",IF(Parametre_2018!Q$4&lt;&gt;"",IF(N120&lt;=Parametre_2018!Q$4,"PLD",""),"PLD"),"")),"")),"")),"")),"")</f>
        <v/>
      </c>
      <c r="X120" s="54"/>
      <c r="Y120" s="163"/>
      <c r="Z120" s="196" t="str">
        <f>IF(P120&lt;&gt;"",IF(P120&lt;=Parametre_2018!B$4,IF(Parametre_2018!C$4&lt;&gt;"",IF(L120&lt;=Parametre_2018!C$4,IF(Parametre_2018!D$4&lt;&gt;"",IF(M120&lt;=Parametre_2018!D$4,IF(Parametre_2018!E$4&lt;&gt;"",IF(N120&lt;=Parametre_2018!E$4,"MCL"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"MCL")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IF(Parametre_2018!E$4&lt;&gt;"",IF(N120&lt;=Parametre_2018!E$4,"MCL"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"MCL"))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IF(Parametre_2018!D$4&lt;&gt;"",IF(M120&lt;=Parametre_2018!D$4,IF(Parametre_2018!E$4&lt;&gt;"",IF(N120&lt;=Parametre_2018!E$4,"MCL"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"MCL")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IF(Parametre_2018!E$4&lt;&gt;"",IF(N120&lt;=Parametre_2018!E$4,"MCL"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),"MCL"))),IF(P120&lt;&gt;"",IF(AND(P120&gt;Parametre_2018!B$4,P120&lt;=Parametre_2018!H$4),IF(Parametre_2018!I$4&lt;&gt;"",IF(L120&lt;=Parametre_2018!I$4,IF(Parametre_2018!J$4&lt;&gt;"",IF(M120&lt;=Parametre_2018!J$4,IF(Parametre_2018!K$4&lt;&gt;"",IF(N120&lt;=Parametre_2018!K$4,"CL",""),"CL"),""),IF(Parametre_2018!K$4&lt;&gt;"",IF(N120&lt;=Parametre_2018!K$4,"CL",""),"CL")),""),IF(Parametre_2018!J$4&lt;&gt;"",IF(M120&lt;=Parametre_2018!J$4,IF(Parametre_2018!K$4&lt;&gt;"",IF(N120&lt;=Parametre_2018!K$4,"CL",""),"CL"),""),IF(Parametre_2018!K$4&lt;&gt;"",IF(N120&lt;=Parametre_2018!K$4,"CL",""),"CL"))),""),"")),"")</f>
        <v/>
      </c>
      <c r="AA120" s="127"/>
      <c r="AB120" s="128"/>
      <c r="AC120" s="136"/>
    </row>
    <row r="121" spans="1:29" ht="26.4" x14ac:dyDescent="0.25">
      <c r="A121" s="371"/>
      <c r="B121" s="352" t="s">
        <v>28</v>
      </c>
      <c r="C121" s="250" t="s">
        <v>206</v>
      </c>
      <c r="D121" s="289" t="s">
        <v>554</v>
      </c>
      <c r="E121" s="255">
        <v>42908</v>
      </c>
      <c r="F121" s="232" t="s">
        <v>208</v>
      </c>
      <c r="G121" s="170" t="s">
        <v>36</v>
      </c>
      <c r="H121" s="166" t="s">
        <v>143</v>
      </c>
      <c r="I121" s="261" t="s">
        <v>207</v>
      </c>
      <c r="J121" s="269" t="s">
        <v>39</v>
      </c>
      <c r="K121" s="308" t="s">
        <v>205</v>
      </c>
      <c r="L121" s="171" t="s">
        <v>34</v>
      </c>
      <c r="M121" s="169" t="s">
        <v>40</v>
      </c>
      <c r="N121" s="232" t="s">
        <v>34</v>
      </c>
      <c r="O121" s="298">
        <v>2.25</v>
      </c>
      <c r="P121" s="277">
        <v>2.2400000000000002</v>
      </c>
      <c r="Q121" s="278" t="s">
        <v>547</v>
      </c>
      <c r="R121" s="128" t="s">
        <v>550</v>
      </c>
      <c r="S121" s="349"/>
      <c r="T121" s="133"/>
      <c r="U121" s="55"/>
      <c r="V121" s="135"/>
      <c r="W121" s="350"/>
      <c r="X121" s="54"/>
      <c r="Y121" s="163"/>
      <c r="Z121" s="351"/>
      <c r="AA121" s="127"/>
      <c r="AB121" s="128"/>
      <c r="AC121" s="136"/>
    </row>
    <row r="122" spans="1:29" ht="26.4" x14ac:dyDescent="0.25">
      <c r="A122" s="370">
        <v>168</v>
      </c>
      <c r="B122" s="352" t="s">
        <v>28</v>
      </c>
      <c r="C122" s="130" t="s">
        <v>507</v>
      </c>
      <c r="D122" s="230" t="s">
        <v>554</v>
      </c>
      <c r="E122" s="116">
        <v>43271</v>
      </c>
      <c r="F122" s="117" t="s">
        <v>192</v>
      </c>
      <c r="G122" s="46" t="s">
        <v>36</v>
      </c>
      <c r="H122" s="37" t="s">
        <v>146</v>
      </c>
      <c r="I122" s="119" t="s">
        <v>209</v>
      </c>
      <c r="J122" s="157" t="s">
        <v>212</v>
      </c>
      <c r="K122" s="155" t="s">
        <v>73</v>
      </c>
      <c r="L122" s="54" t="s">
        <v>28</v>
      </c>
      <c r="M122" s="55" t="s">
        <v>33</v>
      </c>
      <c r="N122" s="187" t="s">
        <v>33</v>
      </c>
      <c r="O122" s="189">
        <v>2.2799999999999998</v>
      </c>
      <c r="P122" s="230">
        <v>2.2400000000000002</v>
      </c>
      <c r="Q122" s="127"/>
      <c r="R122" s="128" t="s">
        <v>543</v>
      </c>
      <c r="S122" s="192" t="str">
        <f>IF(OR(T122&lt;&gt;"",W122&lt;&gt;"",Z122&lt;&gt;""),"Navrh","")</f>
        <v/>
      </c>
      <c r="T122" s="133"/>
      <c r="U122" s="55"/>
      <c r="V122" s="135"/>
      <c r="W122" s="195" t="str">
        <f>IF(P122&lt;&gt;"",IF(P122&lt;=1.2,IF(N122="A","CR",IF(T122&lt;&gt;"",IF(Parametre_2018!N$4=1,IF(LEFT(T122,1)="1",IF(T122&lt;&gt;"",IF(Parametre_2018!O$4&lt;&gt;"",IF(L122&lt;=Parametre_2018!O$4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,"")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),""),""),IF(T122&lt;&gt;"",IF(Parametre_2018!O$4&lt;&gt;"",IF(L122&lt;=Parametre_2018!O$4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,"")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),"")),"")),IF(T122&lt;&gt;"",IF(Parametre_2018!N$4=1,IF(LEFT(T122,1)="1",IF(T122&lt;&gt;"",IF(Parametre_2018!O$4&lt;&gt;"",IF(L122&lt;=Parametre_2018!O$4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,"")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),""),""),IF(T122&lt;&gt;"",IF(Parametre_2018!O$4&lt;&gt;"",IF(L122&lt;=Parametre_2018!O$4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,""),IF(T122&lt;&gt;"",IF(Parametre_2018!P$4&lt;&gt;"",IF(M122&lt;=Parametre_2018!P$4,IF(T122&lt;&gt;"",IF(Parametre_2018!Q$4&lt;&gt;"",IF(N122&lt;=Parametre_2018!Q$4,"PLD",""),"PLD"),""),""),IF(T122&lt;&gt;"",IF(Parametre_2018!Q$4&lt;&gt;"",IF(N122&lt;=Parametre_2018!Q$4,"PLD",""),"PLD"),"")),"")),"")),"")),"")</f>
        <v/>
      </c>
      <c r="X122" s="54"/>
      <c r="Y122" s="163"/>
      <c r="Z122" s="196" t="str">
        <f>IF(P122&lt;&gt;"",IF(P122&lt;=Parametre_2018!B$4,IF(Parametre_2018!C$4&lt;&gt;"",IF(L122&lt;=Parametre_2018!C$4,IF(Parametre_2018!D$4&lt;&gt;"",IF(M122&lt;=Parametre_2018!D$4,IF(Parametre_2018!E$4&lt;&gt;"",IF(N122&lt;=Parametre_2018!E$4,"MCL"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"MCL")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IF(Parametre_2018!E$4&lt;&gt;"",IF(N122&lt;=Parametre_2018!E$4,"MCL"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"MCL"))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IF(Parametre_2018!D$4&lt;&gt;"",IF(M122&lt;=Parametre_2018!D$4,IF(Parametre_2018!E$4&lt;&gt;"",IF(N122&lt;=Parametre_2018!E$4,"MCL"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"MCL")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IF(Parametre_2018!E$4&lt;&gt;"",IF(N122&lt;=Parametre_2018!E$4,"MCL"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),"MCL"))),IF(P122&lt;&gt;"",IF(AND(P122&gt;Parametre_2018!B$4,P122&lt;=Parametre_2018!H$4),IF(Parametre_2018!I$4&lt;&gt;"",IF(L122&lt;=Parametre_2018!I$4,IF(Parametre_2018!J$4&lt;&gt;"",IF(M122&lt;=Parametre_2018!J$4,IF(Parametre_2018!K$4&lt;&gt;"",IF(N122&lt;=Parametre_2018!K$4,"CL",""),"CL"),""),IF(Parametre_2018!K$4&lt;&gt;"",IF(N122&lt;=Parametre_2018!K$4,"CL",""),"CL")),""),IF(Parametre_2018!J$4&lt;&gt;"",IF(M122&lt;=Parametre_2018!J$4,IF(Parametre_2018!K$4&lt;&gt;"",IF(N122&lt;=Parametre_2018!K$4,"CL",""),"CL"),""),IF(Parametre_2018!K$4&lt;&gt;"",IF(N122&lt;=Parametre_2018!K$4,"CL",""),"CL"))),""),"")),"")</f>
        <v/>
      </c>
      <c r="AA122" s="127"/>
      <c r="AB122" s="128"/>
      <c r="AC122" s="136"/>
    </row>
    <row r="123" spans="1:29" ht="26.4" x14ac:dyDescent="0.25">
      <c r="A123" s="371"/>
      <c r="B123" s="352" t="s">
        <v>28</v>
      </c>
      <c r="C123" s="226" t="s">
        <v>218</v>
      </c>
      <c r="D123" s="289" t="s">
        <v>553</v>
      </c>
      <c r="E123" s="227">
        <v>42907</v>
      </c>
      <c r="F123" s="228" t="s">
        <v>47</v>
      </c>
      <c r="G123" s="170" t="s">
        <v>48</v>
      </c>
      <c r="H123" s="166" t="s">
        <v>137</v>
      </c>
      <c r="I123" s="170" t="s">
        <v>139</v>
      </c>
      <c r="J123" s="268" t="s">
        <v>142</v>
      </c>
      <c r="K123" s="309" t="s">
        <v>98</v>
      </c>
      <c r="L123" s="167" t="s">
        <v>28</v>
      </c>
      <c r="M123" s="168" t="s">
        <v>33</v>
      </c>
      <c r="N123" s="291" t="s">
        <v>28</v>
      </c>
      <c r="O123" s="225">
        <v>2.23</v>
      </c>
      <c r="P123" s="168">
        <v>2.25</v>
      </c>
      <c r="Q123" s="278" t="s">
        <v>544</v>
      </c>
      <c r="R123" s="128" t="s">
        <v>549</v>
      </c>
      <c r="S123" s="349"/>
      <c r="T123" s="133"/>
      <c r="U123" s="55"/>
      <c r="V123" s="135"/>
      <c r="W123" s="350"/>
      <c r="X123" s="54"/>
      <c r="Y123" s="163"/>
      <c r="Z123" s="351"/>
      <c r="AA123" s="127"/>
      <c r="AB123" s="128"/>
      <c r="AC123" s="136"/>
    </row>
    <row r="124" spans="1:29" ht="26.4" x14ac:dyDescent="0.25">
      <c r="A124" s="370">
        <v>81</v>
      </c>
      <c r="B124" s="352" t="s">
        <v>28</v>
      </c>
      <c r="C124" s="140" t="s">
        <v>442</v>
      </c>
      <c r="D124" s="230" t="s">
        <v>555</v>
      </c>
      <c r="E124" s="116">
        <v>43271</v>
      </c>
      <c r="F124" s="117" t="s">
        <v>71</v>
      </c>
      <c r="G124" s="46" t="s">
        <v>429</v>
      </c>
      <c r="H124" s="37" t="s">
        <v>430</v>
      </c>
      <c r="I124" s="153" t="s">
        <v>443</v>
      </c>
      <c r="J124" s="156" t="s">
        <v>432</v>
      </c>
      <c r="K124" s="239" t="s">
        <v>444</v>
      </c>
      <c r="L124" s="54" t="s">
        <v>33</v>
      </c>
      <c r="M124" s="55" t="s">
        <v>33</v>
      </c>
      <c r="N124" s="187" t="s">
        <v>33</v>
      </c>
      <c r="O124" s="190">
        <v>2.2999999999999998</v>
      </c>
      <c r="P124" s="230">
        <v>2.25</v>
      </c>
      <c r="Q124" s="127"/>
      <c r="R124" s="128"/>
      <c r="S124" s="192" t="str">
        <f>IF(OR(T124&lt;&gt;"",W124&lt;&gt;"",Z124&lt;&gt;""),"Navrh","")</f>
        <v/>
      </c>
      <c r="T124" s="133"/>
      <c r="U124" s="55"/>
      <c r="V124" s="135"/>
      <c r="W124" s="195" t="str">
        <f>IF(P124&lt;&gt;"",IF(P124&lt;=1.2,IF(N124="A","CR",IF(T124&lt;&gt;"",IF(Parametre_2018!N$4=1,IF(LEFT(T124,1)="1",IF(T124&lt;&gt;"",IF(Parametre_2018!O$4&lt;&gt;"",IF(L124&lt;=Parametre_2018!O$4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,"")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),""),""),IF(T124&lt;&gt;"",IF(Parametre_2018!O$4&lt;&gt;"",IF(L124&lt;=Parametre_2018!O$4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,"")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),"")),"")),IF(T124&lt;&gt;"",IF(Parametre_2018!N$4=1,IF(LEFT(T124,1)="1",IF(T124&lt;&gt;"",IF(Parametre_2018!O$4&lt;&gt;"",IF(L124&lt;=Parametre_2018!O$4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,"")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),""),""),IF(T124&lt;&gt;"",IF(Parametre_2018!O$4&lt;&gt;"",IF(L124&lt;=Parametre_2018!O$4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,""),IF(T124&lt;&gt;"",IF(Parametre_2018!P$4&lt;&gt;"",IF(M124&lt;=Parametre_2018!P$4,IF(T124&lt;&gt;"",IF(Parametre_2018!Q$4&lt;&gt;"",IF(N124&lt;=Parametre_2018!Q$4,"PLD",""),"PLD"),""),""),IF(T124&lt;&gt;"",IF(Parametre_2018!Q$4&lt;&gt;"",IF(N124&lt;=Parametre_2018!Q$4,"PLD",""),"PLD"),"")),"")),"")),"")),"")</f>
        <v/>
      </c>
      <c r="X124" s="54"/>
      <c r="Y124" s="163"/>
      <c r="Z124" s="196" t="str">
        <f>IF(P124&lt;&gt;"",IF(P124&lt;=Parametre_2018!B$4,IF(Parametre_2018!C$4&lt;&gt;"",IF(L124&lt;=Parametre_2018!C$4,IF(Parametre_2018!D$4&lt;&gt;"",IF(M124&lt;=Parametre_2018!D$4,IF(Parametre_2018!E$4&lt;&gt;"",IF(N124&lt;=Parametre_2018!E$4,"MCL"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"MCL")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IF(Parametre_2018!E$4&lt;&gt;"",IF(N124&lt;=Parametre_2018!E$4,"MCL"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"MCL"))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IF(Parametre_2018!D$4&lt;&gt;"",IF(M124&lt;=Parametre_2018!D$4,IF(Parametre_2018!E$4&lt;&gt;"",IF(N124&lt;=Parametre_2018!E$4,"MCL"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"MCL")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IF(Parametre_2018!E$4&lt;&gt;"",IF(N124&lt;=Parametre_2018!E$4,"MCL"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),"MCL"))),IF(P124&lt;&gt;"",IF(AND(P124&gt;Parametre_2018!B$4,P124&lt;=Parametre_2018!H$4),IF(Parametre_2018!I$4&lt;&gt;"",IF(L124&lt;=Parametre_2018!I$4,IF(Parametre_2018!J$4&lt;&gt;"",IF(M124&lt;=Parametre_2018!J$4,IF(Parametre_2018!K$4&lt;&gt;"",IF(N124&lt;=Parametre_2018!K$4,"CL",""),"CL"),""),IF(Parametre_2018!K$4&lt;&gt;"",IF(N124&lt;=Parametre_2018!K$4,"CL",""),"CL")),""),IF(Parametre_2018!J$4&lt;&gt;"",IF(M124&lt;=Parametre_2018!J$4,IF(Parametre_2018!K$4&lt;&gt;"",IF(N124&lt;=Parametre_2018!K$4,"CL",""),"CL"),""),IF(Parametre_2018!K$4&lt;&gt;"",IF(N124&lt;=Parametre_2018!K$4,"CL",""),"CL"))),""),"")),"")</f>
        <v/>
      </c>
      <c r="AA124" s="127"/>
      <c r="AB124" s="128"/>
      <c r="AC124" s="136"/>
    </row>
    <row r="125" spans="1:29" ht="26.4" x14ac:dyDescent="0.25">
      <c r="A125" s="371"/>
      <c r="B125" s="352" t="s">
        <v>28</v>
      </c>
      <c r="C125" s="226" t="s">
        <v>204</v>
      </c>
      <c r="D125" s="289" t="s">
        <v>555</v>
      </c>
      <c r="E125" s="256">
        <v>42908</v>
      </c>
      <c r="F125" s="166" t="s">
        <v>208</v>
      </c>
      <c r="G125" s="170" t="s">
        <v>36</v>
      </c>
      <c r="H125" s="166" t="s">
        <v>143</v>
      </c>
      <c r="I125" s="170" t="s">
        <v>203</v>
      </c>
      <c r="J125" s="267" t="s">
        <v>39</v>
      </c>
      <c r="K125" s="309" t="s">
        <v>205</v>
      </c>
      <c r="L125" s="171" t="s">
        <v>33</v>
      </c>
      <c r="M125" s="169" t="s">
        <v>34</v>
      </c>
      <c r="N125" s="169" t="s">
        <v>34</v>
      </c>
      <c r="O125" s="298">
        <v>2.23</v>
      </c>
      <c r="P125" s="277">
        <v>2.25</v>
      </c>
      <c r="Q125" s="278" t="s">
        <v>545</v>
      </c>
      <c r="R125" s="128" t="s">
        <v>549</v>
      </c>
      <c r="S125" s="349"/>
      <c r="T125" s="133"/>
      <c r="U125" s="55"/>
      <c r="V125" s="135"/>
      <c r="W125" s="350"/>
      <c r="X125" s="54"/>
      <c r="Y125" s="163"/>
      <c r="Z125" s="351"/>
      <c r="AA125" s="127"/>
      <c r="AB125" s="128"/>
      <c r="AC125" s="136"/>
    </row>
    <row r="126" spans="1:29" ht="27" x14ac:dyDescent="0.3">
      <c r="A126" s="370">
        <v>2</v>
      </c>
      <c r="B126" s="375" t="s">
        <v>28</v>
      </c>
      <c r="C126" s="181" t="s">
        <v>228</v>
      </c>
      <c r="D126" s="230" t="s">
        <v>553</v>
      </c>
      <c r="E126" s="116">
        <v>43270</v>
      </c>
      <c r="F126" s="117" t="s">
        <v>80</v>
      </c>
      <c r="G126" s="45" t="s">
        <v>81</v>
      </c>
      <c r="H126" s="37" t="s">
        <v>224</v>
      </c>
      <c r="I126" s="120" t="s">
        <v>229</v>
      </c>
      <c r="J126" s="235" t="s">
        <v>226</v>
      </c>
      <c r="K126" s="148" t="s">
        <v>230</v>
      </c>
      <c r="L126" s="47" t="s">
        <v>58</v>
      </c>
      <c r="M126" s="48" t="s">
        <v>58</v>
      </c>
      <c r="N126" s="185" t="s">
        <v>58</v>
      </c>
      <c r="O126" s="184">
        <v>2.5099999999999998</v>
      </c>
      <c r="P126" s="230">
        <v>2.25</v>
      </c>
      <c r="Q126" s="126"/>
      <c r="R126" s="40"/>
      <c r="S126" s="192" t="str">
        <f t="shared" ref="S126:S142" si="4">IF(OR(T126&lt;&gt;"",W126&lt;&gt;"",Z126&lt;&gt;""),"Navrh","")</f>
        <v/>
      </c>
      <c r="T126" s="132"/>
      <c r="U126" s="50"/>
      <c r="V126" s="51"/>
      <c r="W126" s="195" t="str">
        <f>IF(P126&lt;&gt;"",IF(P126&lt;=1.2,IF(N126="A","CR",IF(T126&lt;&gt;"",IF(Parametre_2018!N$4=1,IF(LEFT(T126,1)="1",IF(T126&lt;&gt;"",IF(Parametre_2018!O$4&lt;&gt;"",IF(L126&lt;=Parametre_2018!O$4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,"")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),""),""),IF(T126&lt;&gt;"",IF(Parametre_2018!O$4&lt;&gt;"",IF(L126&lt;=Parametre_2018!O$4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,"")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),"")),"")),IF(T126&lt;&gt;"",IF(Parametre_2018!N$4=1,IF(LEFT(T126,1)="1",IF(T126&lt;&gt;"",IF(Parametre_2018!O$4&lt;&gt;"",IF(L126&lt;=Parametre_2018!O$4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,"")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),""),""),IF(T126&lt;&gt;"",IF(Parametre_2018!O$4&lt;&gt;"",IF(L126&lt;=Parametre_2018!O$4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,""),IF(T126&lt;&gt;"",IF(Parametre_2018!P$4&lt;&gt;"",IF(M126&lt;=Parametre_2018!P$4,IF(T126&lt;&gt;"",IF(Parametre_2018!Q$4&lt;&gt;"",IF(N126&lt;=Parametre_2018!Q$4,"PLD",""),"PLD"),""),""),IF(T126&lt;&gt;"",IF(Parametre_2018!Q$4&lt;&gt;"",IF(N126&lt;=Parametre_2018!Q$4,"PLD",""),"PLD"),"")),"")),"")),"")),"")</f>
        <v/>
      </c>
      <c r="X126" s="126"/>
      <c r="Y126" s="49"/>
      <c r="Z126" s="196" t="str">
        <f>IF(P126&lt;&gt;"",IF(P126&lt;=Parametre_2018!B$4,IF(Parametre_2018!C$4&lt;&gt;"",IF(L126&lt;=Parametre_2018!C$4,IF(Parametre_2018!D$4&lt;&gt;"",IF(M126&lt;=Parametre_2018!D$4,IF(Parametre_2018!E$4&lt;&gt;"",IF(N126&lt;=Parametre_2018!E$4,"MCL"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"MCL")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IF(Parametre_2018!E$4&lt;&gt;"",IF(N126&lt;=Parametre_2018!E$4,"MCL"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"MCL"))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IF(Parametre_2018!D$4&lt;&gt;"",IF(M126&lt;=Parametre_2018!D$4,IF(Parametre_2018!E$4&lt;&gt;"",IF(N126&lt;=Parametre_2018!E$4,"MCL"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"MCL")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IF(Parametre_2018!E$4&lt;&gt;"",IF(N126&lt;=Parametre_2018!E$4,"MCL"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),"MCL"))),IF(P126&lt;&gt;"",IF(AND(P126&gt;Parametre_2018!B$4,P126&lt;=Parametre_2018!H$4),IF(Parametre_2018!I$4&lt;&gt;"",IF(L126&lt;=Parametre_2018!I$4,IF(Parametre_2018!J$4&lt;&gt;"",IF(M126&lt;=Parametre_2018!J$4,IF(Parametre_2018!K$4&lt;&gt;"",IF(N126&lt;=Parametre_2018!K$4,"CL",""),"CL"),""),IF(Parametre_2018!K$4&lt;&gt;"",IF(N126&lt;=Parametre_2018!K$4,"CL",""),"CL")),""),IF(Parametre_2018!J$4&lt;&gt;"",IF(M126&lt;=Parametre_2018!J$4,IF(Parametre_2018!K$4&lt;&gt;"",IF(N126&lt;=Parametre_2018!K$4,"CL",""),"CL"),""),IF(Parametre_2018!K$4&lt;&gt;"",IF(N126&lt;=Parametre_2018!K$4,"CL",""),"CL"))),""),"")),"")</f>
        <v/>
      </c>
      <c r="AA126" s="126"/>
      <c r="AB126" s="40"/>
      <c r="AC126" s="137"/>
    </row>
    <row r="127" spans="1:29" x14ac:dyDescent="0.25">
      <c r="A127" s="370">
        <v>100</v>
      </c>
      <c r="B127" s="352" t="s">
        <v>28</v>
      </c>
      <c r="C127" s="130" t="s">
        <v>346</v>
      </c>
      <c r="D127" s="230" t="s">
        <v>555</v>
      </c>
      <c r="E127" s="116">
        <v>43270</v>
      </c>
      <c r="F127" s="117" t="s">
        <v>62</v>
      </c>
      <c r="G127" s="46" t="s">
        <v>32</v>
      </c>
      <c r="H127" s="37" t="s">
        <v>331</v>
      </c>
      <c r="I127" s="119" t="s">
        <v>172</v>
      </c>
      <c r="J127" s="157" t="s">
        <v>173</v>
      </c>
      <c r="K127" s="155" t="s">
        <v>82</v>
      </c>
      <c r="L127" s="54" t="s">
        <v>33</v>
      </c>
      <c r="M127" s="55" t="s">
        <v>28</v>
      </c>
      <c r="N127" s="187" t="s">
        <v>33</v>
      </c>
      <c r="O127" s="190">
        <v>2.3199999999999998</v>
      </c>
      <c r="P127" s="230">
        <v>2.25</v>
      </c>
      <c r="Q127" s="127"/>
      <c r="R127" s="128"/>
      <c r="S127" s="192" t="str">
        <f t="shared" si="4"/>
        <v/>
      </c>
      <c r="T127" s="133"/>
      <c r="U127" s="55"/>
      <c r="V127" s="135"/>
      <c r="W127" s="195" t="str">
        <f>IF(P127&lt;&gt;"",IF(P127&lt;=1.2,IF(N127="A","CR",IF(T127&lt;&gt;"",IF(Parametre_2018!N$4=1,IF(LEFT(T127,1)="1",IF(T127&lt;&gt;"",IF(Parametre_2018!O$4&lt;&gt;"",IF(L127&lt;=Parametre_2018!O$4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,"")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),""),""),IF(T127&lt;&gt;"",IF(Parametre_2018!O$4&lt;&gt;"",IF(L127&lt;=Parametre_2018!O$4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,"")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),"")),"")),IF(T127&lt;&gt;"",IF(Parametre_2018!N$4=1,IF(LEFT(T127,1)="1",IF(T127&lt;&gt;"",IF(Parametre_2018!O$4&lt;&gt;"",IF(L127&lt;=Parametre_2018!O$4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,"")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),""),""),IF(T127&lt;&gt;"",IF(Parametre_2018!O$4&lt;&gt;"",IF(L127&lt;=Parametre_2018!O$4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,""),IF(T127&lt;&gt;"",IF(Parametre_2018!P$4&lt;&gt;"",IF(M127&lt;=Parametre_2018!P$4,IF(T127&lt;&gt;"",IF(Parametre_2018!Q$4&lt;&gt;"",IF(N127&lt;=Parametre_2018!Q$4,"PLD",""),"PLD"),""),""),IF(T127&lt;&gt;"",IF(Parametre_2018!Q$4&lt;&gt;"",IF(N127&lt;=Parametre_2018!Q$4,"PLD",""),"PLD"),"")),"")),"")),"")),"")</f>
        <v/>
      </c>
      <c r="X127" s="54"/>
      <c r="Y127" s="163"/>
      <c r="Z127" s="196" t="str">
        <f>IF(P127&lt;&gt;"",IF(P127&lt;=Parametre_2018!B$4,IF(Parametre_2018!C$4&lt;&gt;"",IF(L127&lt;=Parametre_2018!C$4,IF(Parametre_2018!D$4&lt;&gt;"",IF(M127&lt;=Parametre_2018!D$4,IF(Parametre_2018!E$4&lt;&gt;"",IF(N127&lt;=Parametre_2018!E$4,"MCL"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"MCL")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IF(Parametre_2018!E$4&lt;&gt;"",IF(N127&lt;=Parametre_2018!E$4,"MCL"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"MCL"))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IF(Parametre_2018!D$4&lt;&gt;"",IF(M127&lt;=Parametre_2018!D$4,IF(Parametre_2018!E$4&lt;&gt;"",IF(N127&lt;=Parametre_2018!E$4,"MCL"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"MCL")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IF(Parametre_2018!E$4&lt;&gt;"",IF(N127&lt;=Parametre_2018!E$4,"MCL"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),"MCL"))),IF(P127&lt;&gt;"",IF(AND(P127&gt;Parametre_2018!B$4,P127&lt;=Parametre_2018!H$4),IF(Parametre_2018!I$4&lt;&gt;"",IF(L127&lt;=Parametre_2018!I$4,IF(Parametre_2018!J$4&lt;&gt;"",IF(M127&lt;=Parametre_2018!J$4,IF(Parametre_2018!K$4&lt;&gt;"",IF(N127&lt;=Parametre_2018!K$4,"CL",""),"CL"),""),IF(Parametre_2018!K$4&lt;&gt;"",IF(N127&lt;=Parametre_2018!K$4,"CL",""),"CL")),""),IF(Parametre_2018!J$4&lt;&gt;"",IF(M127&lt;=Parametre_2018!J$4,IF(Parametre_2018!K$4&lt;&gt;"",IF(N127&lt;=Parametre_2018!K$4,"CL",""),"CL"),""),IF(Parametre_2018!K$4&lt;&gt;"",IF(N127&lt;=Parametre_2018!K$4,"CL",""),"CL"))),""),"")),"")</f>
        <v/>
      </c>
      <c r="AA127" s="127"/>
      <c r="AB127" s="128"/>
      <c r="AC127" s="136"/>
    </row>
    <row r="128" spans="1:29" ht="26.4" x14ac:dyDescent="0.25">
      <c r="A128" s="370">
        <v>37</v>
      </c>
      <c r="B128" s="352" t="s">
        <v>28</v>
      </c>
      <c r="C128" s="130" t="s">
        <v>386</v>
      </c>
      <c r="D128" s="230" t="s">
        <v>554</v>
      </c>
      <c r="E128" s="116">
        <v>43271</v>
      </c>
      <c r="F128" s="117" t="s">
        <v>60</v>
      </c>
      <c r="G128" s="46" t="s">
        <v>63</v>
      </c>
      <c r="H128" s="37" t="s">
        <v>162</v>
      </c>
      <c r="I128" s="119" t="s">
        <v>387</v>
      </c>
      <c r="J128" s="124" t="s">
        <v>64</v>
      </c>
      <c r="K128" s="155" t="s">
        <v>388</v>
      </c>
      <c r="L128" s="54" t="s">
        <v>28</v>
      </c>
      <c r="M128" s="55" t="s">
        <v>33</v>
      </c>
      <c r="N128" s="186" t="s">
        <v>40</v>
      </c>
      <c r="O128" s="189">
        <v>2.31</v>
      </c>
      <c r="P128" s="230">
        <v>2.2599999999999998</v>
      </c>
      <c r="Q128" s="127"/>
      <c r="R128" s="128"/>
      <c r="S128" s="192" t="str">
        <f t="shared" si="4"/>
        <v/>
      </c>
      <c r="T128" s="133"/>
      <c r="U128" s="55"/>
      <c r="V128" s="135"/>
      <c r="W128" s="195" t="str">
        <f>IF(P128&lt;&gt;"",IF(P128&lt;=1.2,IF(N128="A","CR",IF(T128&lt;&gt;"",IF(Parametre_2018!N$4=1,IF(LEFT(T128,1)="1",IF(T128&lt;&gt;"",IF(Parametre_2018!O$4&lt;&gt;"",IF(L128&lt;=Parametre_2018!O$4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,"")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),""),""),IF(T128&lt;&gt;"",IF(Parametre_2018!O$4&lt;&gt;"",IF(L128&lt;=Parametre_2018!O$4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,"")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),"")),"")),IF(T128&lt;&gt;"",IF(Parametre_2018!N$4=1,IF(LEFT(T128,1)="1",IF(T128&lt;&gt;"",IF(Parametre_2018!O$4&lt;&gt;"",IF(L128&lt;=Parametre_2018!O$4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,"")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),""),""),IF(T128&lt;&gt;"",IF(Parametre_2018!O$4&lt;&gt;"",IF(L128&lt;=Parametre_2018!O$4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,""),IF(T128&lt;&gt;"",IF(Parametre_2018!P$4&lt;&gt;"",IF(M128&lt;=Parametre_2018!P$4,IF(T128&lt;&gt;"",IF(Parametre_2018!Q$4&lt;&gt;"",IF(N128&lt;=Parametre_2018!Q$4,"PLD",""),"PLD"),""),""),IF(T128&lt;&gt;"",IF(Parametre_2018!Q$4&lt;&gt;"",IF(N128&lt;=Parametre_2018!Q$4,"PLD",""),"PLD"),"")),"")),"")),"")),"")</f>
        <v/>
      </c>
      <c r="X128" s="54"/>
      <c r="Y128" s="163"/>
      <c r="Z128" s="196" t="str">
        <f>IF(P128&lt;&gt;"",IF(P128&lt;=Parametre_2018!B$4,IF(Parametre_2018!C$4&lt;&gt;"",IF(L128&lt;=Parametre_2018!C$4,IF(Parametre_2018!D$4&lt;&gt;"",IF(M128&lt;=Parametre_2018!D$4,IF(Parametre_2018!E$4&lt;&gt;"",IF(N128&lt;=Parametre_2018!E$4,"MCL"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"MCL")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IF(Parametre_2018!E$4&lt;&gt;"",IF(N128&lt;=Parametre_2018!E$4,"MCL"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"MCL"))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IF(Parametre_2018!D$4&lt;&gt;"",IF(M128&lt;=Parametre_2018!D$4,IF(Parametre_2018!E$4&lt;&gt;"",IF(N128&lt;=Parametre_2018!E$4,"MCL"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"MCL")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IF(Parametre_2018!E$4&lt;&gt;"",IF(N128&lt;=Parametre_2018!E$4,"MCL"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),"MCL"))),IF(P128&lt;&gt;"",IF(AND(P128&gt;Parametre_2018!B$4,P128&lt;=Parametre_2018!H$4),IF(Parametre_2018!I$4&lt;&gt;"",IF(L128&lt;=Parametre_2018!I$4,IF(Parametre_2018!J$4&lt;&gt;"",IF(M128&lt;=Parametre_2018!J$4,IF(Parametre_2018!K$4&lt;&gt;"",IF(N128&lt;=Parametre_2018!K$4,"CL",""),"CL"),""),IF(Parametre_2018!K$4&lt;&gt;"",IF(N128&lt;=Parametre_2018!K$4,"CL",""),"CL")),""),IF(Parametre_2018!J$4&lt;&gt;"",IF(M128&lt;=Parametre_2018!J$4,IF(Parametre_2018!K$4&lt;&gt;"",IF(N128&lt;=Parametre_2018!K$4,"CL",""),"CL"),""),IF(Parametre_2018!K$4&lt;&gt;"",IF(N128&lt;=Parametre_2018!K$4,"CL",""),"CL"))),""),"")),"")</f>
        <v/>
      </c>
      <c r="AA128" s="127"/>
      <c r="AB128" s="128"/>
      <c r="AC128" s="136"/>
    </row>
    <row r="129" spans="1:29" ht="26.4" x14ac:dyDescent="0.25">
      <c r="A129" s="370">
        <v>136</v>
      </c>
      <c r="B129" s="352" t="s">
        <v>28</v>
      </c>
      <c r="C129" s="140" t="s">
        <v>490</v>
      </c>
      <c r="D129" s="230" t="s">
        <v>554</v>
      </c>
      <c r="E129" s="116">
        <v>43272</v>
      </c>
      <c r="F129" s="117" t="s">
        <v>78</v>
      </c>
      <c r="G129" s="46" t="s">
        <v>36</v>
      </c>
      <c r="H129" s="37" t="s">
        <v>143</v>
      </c>
      <c r="I129" s="153" t="s">
        <v>491</v>
      </c>
      <c r="J129" s="156" t="s">
        <v>191</v>
      </c>
      <c r="K129" s="239" t="s">
        <v>101</v>
      </c>
      <c r="L129" s="54" t="s">
        <v>33</v>
      </c>
      <c r="M129" s="55" t="s">
        <v>34</v>
      </c>
      <c r="N129" s="186" t="s">
        <v>34</v>
      </c>
      <c r="O129" s="189">
        <v>2.29</v>
      </c>
      <c r="P129" s="230">
        <v>2.2599999999999998</v>
      </c>
      <c r="Q129" s="127"/>
      <c r="R129" s="128"/>
      <c r="S129" s="192" t="str">
        <f t="shared" si="4"/>
        <v/>
      </c>
      <c r="T129" s="133"/>
      <c r="U129" s="55"/>
      <c r="V129" s="135"/>
      <c r="W129" s="195" t="str">
        <f>IF(P129&lt;&gt;"",IF(P129&lt;=1.2,IF(N129="A","CR",IF(T129&lt;&gt;"",IF(Parametre_2018!N$4=1,IF(LEFT(T129,1)="1",IF(T129&lt;&gt;"",IF(Parametre_2018!O$4&lt;&gt;"",IF(L129&lt;=Parametre_2018!O$4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,"")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),""),""),IF(T129&lt;&gt;"",IF(Parametre_2018!O$4&lt;&gt;"",IF(L129&lt;=Parametre_2018!O$4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,"")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),"")),"")),IF(T129&lt;&gt;"",IF(Parametre_2018!N$4=1,IF(LEFT(T129,1)="1",IF(T129&lt;&gt;"",IF(Parametre_2018!O$4&lt;&gt;"",IF(L129&lt;=Parametre_2018!O$4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,"")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),""),""),IF(T129&lt;&gt;"",IF(Parametre_2018!O$4&lt;&gt;"",IF(L129&lt;=Parametre_2018!O$4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,""),IF(T129&lt;&gt;"",IF(Parametre_2018!P$4&lt;&gt;"",IF(M129&lt;=Parametre_2018!P$4,IF(T129&lt;&gt;"",IF(Parametre_2018!Q$4&lt;&gt;"",IF(N129&lt;=Parametre_2018!Q$4,"PLD",""),"PLD"),""),""),IF(T129&lt;&gt;"",IF(Parametre_2018!Q$4&lt;&gt;"",IF(N129&lt;=Parametre_2018!Q$4,"PLD",""),"PLD"),"")),"")),"")),"")),"")</f>
        <v/>
      </c>
      <c r="X129" s="54"/>
      <c r="Y129" s="163"/>
      <c r="Z129" s="196" t="str">
        <f>IF(P129&lt;&gt;"",IF(P129&lt;=Parametre_2018!B$4,IF(Parametre_2018!C$4&lt;&gt;"",IF(L129&lt;=Parametre_2018!C$4,IF(Parametre_2018!D$4&lt;&gt;"",IF(M129&lt;=Parametre_2018!D$4,IF(Parametre_2018!E$4&lt;&gt;"",IF(N129&lt;=Parametre_2018!E$4,"MCL"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"MCL")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IF(Parametre_2018!E$4&lt;&gt;"",IF(N129&lt;=Parametre_2018!E$4,"MCL"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"MCL"))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IF(Parametre_2018!D$4&lt;&gt;"",IF(M129&lt;=Parametre_2018!D$4,IF(Parametre_2018!E$4&lt;&gt;"",IF(N129&lt;=Parametre_2018!E$4,"MCL"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"MCL")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IF(Parametre_2018!E$4&lt;&gt;"",IF(N129&lt;=Parametre_2018!E$4,"MCL"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),"MCL"))),IF(P129&lt;&gt;"",IF(AND(P129&gt;Parametre_2018!B$4,P129&lt;=Parametre_2018!H$4),IF(Parametre_2018!I$4&lt;&gt;"",IF(L129&lt;=Parametre_2018!I$4,IF(Parametre_2018!J$4&lt;&gt;"",IF(M129&lt;=Parametre_2018!J$4,IF(Parametre_2018!K$4&lt;&gt;"",IF(N129&lt;=Parametre_2018!K$4,"CL",""),"CL"),""),IF(Parametre_2018!K$4&lt;&gt;"",IF(N129&lt;=Parametre_2018!K$4,"CL",""),"CL")),""),IF(Parametre_2018!J$4&lt;&gt;"",IF(M129&lt;=Parametre_2018!J$4,IF(Parametre_2018!K$4&lt;&gt;"",IF(N129&lt;=Parametre_2018!K$4,"CL",""),"CL"),""),IF(Parametre_2018!K$4&lt;&gt;"",IF(N129&lt;=Parametre_2018!K$4,"CL",""),"CL"))),""),"")),"")</f>
        <v/>
      </c>
      <c r="AA129" s="127"/>
      <c r="AB129" s="128"/>
      <c r="AC129" s="136"/>
    </row>
    <row r="130" spans="1:29" ht="26.4" x14ac:dyDescent="0.25">
      <c r="A130" s="370">
        <v>12</v>
      </c>
      <c r="B130" s="375" t="s">
        <v>28</v>
      </c>
      <c r="C130" s="131" t="s">
        <v>256</v>
      </c>
      <c r="D130" s="230" t="s">
        <v>553</v>
      </c>
      <c r="E130" s="116">
        <v>43270</v>
      </c>
      <c r="F130" s="117" t="s">
        <v>75</v>
      </c>
      <c r="G130" s="46" t="s">
        <v>72</v>
      </c>
      <c r="H130" s="37" t="s">
        <v>252</v>
      </c>
      <c r="I130" s="120" t="s">
        <v>257</v>
      </c>
      <c r="J130" s="144" t="s">
        <v>258</v>
      </c>
      <c r="K130" s="310" t="s">
        <v>259</v>
      </c>
      <c r="L130" s="59" t="s">
        <v>33</v>
      </c>
      <c r="M130" s="48" t="s">
        <v>34</v>
      </c>
      <c r="N130" s="185" t="s">
        <v>34</v>
      </c>
      <c r="O130" s="184">
        <v>2.4</v>
      </c>
      <c r="P130" s="230">
        <v>2.2599999999999998</v>
      </c>
      <c r="Q130" s="126"/>
      <c r="R130" s="40"/>
      <c r="S130" s="192" t="str">
        <f t="shared" si="4"/>
        <v/>
      </c>
      <c r="T130" s="132"/>
      <c r="U130" s="50"/>
      <c r="V130" s="51"/>
      <c r="W130" s="195" t="str">
        <f>IF(P130&lt;&gt;"",IF(P130&lt;=1.2,IF(N130="A","CR",IF(T130&lt;&gt;"",IF(Parametre_2018!N$4=1,IF(LEFT(T130,1)="1",IF(T130&lt;&gt;"",IF(Parametre_2018!O$4&lt;&gt;"",IF(L130&lt;=Parametre_2018!O$4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,"")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),""),""),IF(T130&lt;&gt;"",IF(Parametre_2018!O$4&lt;&gt;"",IF(L130&lt;=Parametre_2018!O$4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,"")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),"")),"")),IF(T130&lt;&gt;"",IF(Parametre_2018!N$4=1,IF(LEFT(T130,1)="1",IF(T130&lt;&gt;"",IF(Parametre_2018!O$4&lt;&gt;"",IF(L130&lt;=Parametre_2018!O$4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,"")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),""),""),IF(T130&lt;&gt;"",IF(Parametre_2018!O$4&lt;&gt;"",IF(L130&lt;=Parametre_2018!O$4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,""),IF(T130&lt;&gt;"",IF(Parametre_2018!P$4&lt;&gt;"",IF(M130&lt;=Parametre_2018!P$4,IF(T130&lt;&gt;"",IF(Parametre_2018!Q$4&lt;&gt;"",IF(N130&lt;=Parametre_2018!Q$4,"PLD",""),"PLD"),""),""),IF(T130&lt;&gt;"",IF(Parametre_2018!Q$4&lt;&gt;"",IF(N130&lt;=Parametre_2018!Q$4,"PLD",""),"PLD"),"")),"")),"")),"")),"")</f>
        <v/>
      </c>
      <c r="X130" s="126"/>
      <c r="Y130" s="49"/>
      <c r="Z130" s="196" t="str">
        <f>IF(P130&lt;&gt;"",IF(P130&lt;=Parametre_2018!B$4,IF(Parametre_2018!C$4&lt;&gt;"",IF(L130&lt;=Parametre_2018!C$4,IF(Parametre_2018!D$4&lt;&gt;"",IF(M130&lt;=Parametre_2018!D$4,IF(Parametre_2018!E$4&lt;&gt;"",IF(N130&lt;=Parametre_2018!E$4,"MCL"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"MCL")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IF(Parametre_2018!E$4&lt;&gt;"",IF(N130&lt;=Parametre_2018!E$4,"MCL"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"MCL"))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IF(Parametre_2018!D$4&lt;&gt;"",IF(M130&lt;=Parametre_2018!D$4,IF(Parametre_2018!E$4&lt;&gt;"",IF(N130&lt;=Parametre_2018!E$4,"MCL"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"MCL")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IF(Parametre_2018!E$4&lt;&gt;"",IF(N130&lt;=Parametre_2018!E$4,"MCL"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),"MCL"))),IF(P130&lt;&gt;"",IF(AND(P130&gt;Parametre_2018!B$4,P130&lt;=Parametre_2018!H$4),IF(Parametre_2018!I$4&lt;&gt;"",IF(L130&lt;=Parametre_2018!I$4,IF(Parametre_2018!J$4&lt;&gt;"",IF(M130&lt;=Parametre_2018!J$4,IF(Parametre_2018!K$4&lt;&gt;"",IF(N130&lt;=Parametre_2018!K$4,"CL",""),"CL"),""),IF(Parametre_2018!K$4&lt;&gt;"",IF(N130&lt;=Parametre_2018!K$4,"CL",""),"CL")),""),IF(Parametre_2018!J$4&lt;&gt;"",IF(M130&lt;=Parametre_2018!J$4,IF(Parametre_2018!K$4&lt;&gt;"",IF(N130&lt;=Parametre_2018!K$4,"CL",""),"CL"),""),IF(Parametre_2018!K$4&lt;&gt;"",IF(N130&lt;=Parametre_2018!K$4,"CL",""),"CL"))),""),"")),"")</f>
        <v/>
      </c>
      <c r="AA130" s="126"/>
      <c r="AB130" s="40"/>
      <c r="AC130" s="57"/>
    </row>
    <row r="131" spans="1:29" x14ac:dyDescent="0.25">
      <c r="A131" s="370">
        <v>20</v>
      </c>
      <c r="B131" s="352" t="s">
        <v>28</v>
      </c>
      <c r="C131" s="130" t="s">
        <v>310</v>
      </c>
      <c r="D131" s="230" t="s">
        <v>554</v>
      </c>
      <c r="E131" s="116">
        <v>43270</v>
      </c>
      <c r="F131" s="117" t="s">
        <v>52</v>
      </c>
      <c r="G131" s="46" t="s">
        <v>59</v>
      </c>
      <c r="H131" s="37" t="s">
        <v>166</v>
      </c>
      <c r="I131" s="119" t="s">
        <v>311</v>
      </c>
      <c r="J131" s="157" t="s">
        <v>95</v>
      </c>
      <c r="K131" s="155" t="s">
        <v>86</v>
      </c>
      <c r="L131" s="47" t="s">
        <v>58</v>
      </c>
      <c r="M131" s="48" t="s">
        <v>58</v>
      </c>
      <c r="N131" s="186" t="s">
        <v>58</v>
      </c>
      <c r="O131" s="189">
        <v>2.2400000000000002</v>
      </c>
      <c r="P131" s="230">
        <v>2.27</v>
      </c>
      <c r="Q131" s="365" t="s">
        <v>221</v>
      </c>
      <c r="R131" s="128"/>
      <c r="S131" s="192" t="str">
        <f t="shared" si="4"/>
        <v/>
      </c>
      <c r="T131" s="133"/>
      <c r="U131" s="55"/>
      <c r="V131" s="135"/>
      <c r="W131" s="195" t="str">
        <f>IF(P131&lt;&gt;"",IF(P131&lt;=1.2,IF(N131="A","CR",IF(T131&lt;&gt;"",IF(Parametre_2018!N$4=1,IF(LEFT(T131,1)="1",IF(T131&lt;&gt;"",IF(Parametre_2018!O$4&lt;&gt;"",IF(L131&lt;=Parametre_2018!O$4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,"")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),""),""),IF(T131&lt;&gt;"",IF(Parametre_2018!O$4&lt;&gt;"",IF(L131&lt;=Parametre_2018!O$4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,"")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),"")),"")),IF(T131&lt;&gt;"",IF(Parametre_2018!N$4=1,IF(LEFT(T131,1)="1",IF(T131&lt;&gt;"",IF(Parametre_2018!O$4&lt;&gt;"",IF(L131&lt;=Parametre_2018!O$4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,"")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),""),""),IF(T131&lt;&gt;"",IF(Parametre_2018!O$4&lt;&gt;"",IF(L131&lt;=Parametre_2018!O$4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,""),IF(T131&lt;&gt;"",IF(Parametre_2018!P$4&lt;&gt;"",IF(M131&lt;=Parametre_2018!P$4,IF(T131&lt;&gt;"",IF(Parametre_2018!Q$4&lt;&gt;"",IF(N131&lt;=Parametre_2018!Q$4,"PLD",""),"PLD"),""),""),IF(T131&lt;&gt;"",IF(Parametre_2018!Q$4&lt;&gt;"",IF(N131&lt;=Parametre_2018!Q$4,"PLD",""),"PLD"),"")),"")),"")),"")),"")</f>
        <v/>
      </c>
      <c r="X131" s="54"/>
      <c r="Y131" s="163"/>
      <c r="Z131" s="196" t="str">
        <f>IF(P131&lt;&gt;"",IF(P131&lt;=Parametre_2018!B$4,IF(Parametre_2018!C$4&lt;&gt;"",IF(L131&lt;=Parametre_2018!C$4,IF(Parametre_2018!D$4&lt;&gt;"",IF(M131&lt;=Parametre_2018!D$4,IF(Parametre_2018!E$4&lt;&gt;"",IF(N131&lt;=Parametre_2018!E$4,"MCL"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"MCL")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IF(Parametre_2018!E$4&lt;&gt;"",IF(N131&lt;=Parametre_2018!E$4,"MCL"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"MCL"))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IF(Parametre_2018!D$4&lt;&gt;"",IF(M131&lt;=Parametre_2018!D$4,IF(Parametre_2018!E$4&lt;&gt;"",IF(N131&lt;=Parametre_2018!E$4,"MCL"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"MCL")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IF(Parametre_2018!E$4&lt;&gt;"",IF(N131&lt;=Parametre_2018!E$4,"MCL"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),"MCL"))),IF(P131&lt;&gt;"",IF(AND(P131&gt;Parametre_2018!B$4,P131&lt;=Parametre_2018!H$4),IF(Parametre_2018!I$4&lt;&gt;"",IF(L131&lt;=Parametre_2018!I$4,IF(Parametre_2018!J$4&lt;&gt;"",IF(M131&lt;=Parametre_2018!J$4,IF(Parametre_2018!K$4&lt;&gt;"",IF(N131&lt;=Parametre_2018!K$4,"CL",""),"CL"),""),IF(Parametre_2018!K$4&lt;&gt;"",IF(N131&lt;=Parametre_2018!K$4,"CL",""),"CL")),""),IF(Parametre_2018!J$4&lt;&gt;"",IF(M131&lt;=Parametre_2018!J$4,IF(Parametre_2018!K$4&lt;&gt;"",IF(N131&lt;=Parametre_2018!K$4,"CL",""),"CL"),""),IF(Parametre_2018!K$4&lt;&gt;"",IF(N131&lt;=Parametre_2018!K$4,"CL",""),"CL"))),""),"")),"")</f>
        <v/>
      </c>
      <c r="AA131" s="127"/>
      <c r="AB131" s="128"/>
      <c r="AC131" s="136"/>
    </row>
    <row r="132" spans="1:29" ht="39.6" x14ac:dyDescent="0.25">
      <c r="A132" s="370">
        <v>5</v>
      </c>
      <c r="B132" s="375" t="s">
        <v>28</v>
      </c>
      <c r="C132" s="181" t="s">
        <v>236</v>
      </c>
      <c r="D132" s="230" t="s">
        <v>553</v>
      </c>
      <c r="E132" s="116">
        <v>43270</v>
      </c>
      <c r="F132" s="117" t="s">
        <v>80</v>
      </c>
      <c r="G132" s="45" t="s">
        <v>81</v>
      </c>
      <c r="H132" s="37" t="s">
        <v>224</v>
      </c>
      <c r="I132" s="120" t="s">
        <v>234</v>
      </c>
      <c r="J132" s="144" t="s">
        <v>199</v>
      </c>
      <c r="K132" s="311" t="s">
        <v>237</v>
      </c>
      <c r="L132" s="59" t="s">
        <v>34</v>
      </c>
      <c r="M132" s="48" t="s">
        <v>28</v>
      </c>
      <c r="N132" s="185" t="s">
        <v>33</v>
      </c>
      <c r="O132" s="184">
        <v>2.69</v>
      </c>
      <c r="P132" s="230">
        <v>2.2799999999999998</v>
      </c>
      <c r="Q132" s="126"/>
      <c r="R132" s="40"/>
      <c r="S132" s="192" t="str">
        <f t="shared" si="4"/>
        <v/>
      </c>
      <c r="T132" s="132"/>
      <c r="U132" s="50"/>
      <c r="V132" s="51"/>
      <c r="W132" s="195" t="str">
        <f>IF(P132&lt;&gt;"",IF(P132&lt;=1.2,IF(N132="A","CR",IF(T132&lt;&gt;"",IF(Parametre_2018!N$4=1,IF(LEFT(T132,1)="1",IF(T132&lt;&gt;"",IF(Parametre_2018!O$4&lt;&gt;"",IF(L132&lt;=Parametre_2018!O$4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,"")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),""),""),IF(T132&lt;&gt;"",IF(Parametre_2018!O$4&lt;&gt;"",IF(L132&lt;=Parametre_2018!O$4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,"")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),"")),"")),IF(T132&lt;&gt;"",IF(Parametre_2018!N$4=1,IF(LEFT(T132,1)="1",IF(T132&lt;&gt;"",IF(Parametre_2018!O$4&lt;&gt;"",IF(L132&lt;=Parametre_2018!O$4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,"")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),""),""),IF(T132&lt;&gt;"",IF(Parametre_2018!O$4&lt;&gt;"",IF(L132&lt;=Parametre_2018!O$4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,""),IF(T132&lt;&gt;"",IF(Parametre_2018!P$4&lt;&gt;"",IF(M132&lt;=Parametre_2018!P$4,IF(T132&lt;&gt;"",IF(Parametre_2018!Q$4&lt;&gt;"",IF(N132&lt;=Parametre_2018!Q$4,"PLD",""),"PLD"),""),""),IF(T132&lt;&gt;"",IF(Parametre_2018!Q$4&lt;&gt;"",IF(N132&lt;=Parametre_2018!Q$4,"PLD",""),"PLD"),"")),"")),"")),"")),"")</f>
        <v/>
      </c>
      <c r="X132" s="126"/>
      <c r="Y132" s="49"/>
      <c r="Z132" s="196" t="str">
        <f>IF(P132&lt;&gt;"",IF(P132&lt;=Parametre_2018!B$4,IF(Parametre_2018!C$4&lt;&gt;"",IF(L132&lt;=Parametre_2018!C$4,IF(Parametre_2018!D$4&lt;&gt;"",IF(M132&lt;=Parametre_2018!D$4,IF(Parametre_2018!E$4&lt;&gt;"",IF(N132&lt;=Parametre_2018!E$4,"MCL"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"MCL")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IF(Parametre_2018!E$4&lt;&gt;"",IF(N132&lt;=Parametre_2018!E$4,"MCL"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"MCL"))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IF(Parametre_2018!D$4&lt;&gt;"",IF(M132&lt;=Parametre_2018!D$4,IF(Parametre_2018!E$4&lt;&gt;"",IF(N132&lt;=Parametre_2018!E$4,"MCL"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"MCL")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IF(Parametre_2018!E$4&lt;&gt;"",IF(N132&lt;=Parametre_2018!E$4,"MCL"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),"MCL"))),IF(P132&lt;&gt;"",IF(AND(P132&gt;Parametre_2018!B$4,P132&lt;=Parametre_2018!H$4),IF(Parametre_2018!I$4&lt;&gt;"",IF(L132&lt;=Parametre_2018!I$4,IF(Parametre_2018!J$4&lt;&gt;"",IF(M132&lt;=Parametre_2018!J$4,IF(Parametre_2018!K$4&lt;&gt;"",IF(N132&lt;=Parametre_2018!K$4,"CL",""),"CL"),""),IF(Parametre_2018!K$4&lt;&gt;"",IF(N132&lt;=Parametre_2018!K$4,"CL",""),"CL")),""),IF(Parametre_2018!J$4&lt;&gt;"",IF(M132&lt;=Parametre_2018!J$4,IF(Parametre_2018!K$4&lt;&gt;"",IF(N132&lt;=Parametre_2018!K$4,"CL",""),"CL"),""),IF(Parametre_2018!K$4&lt;&gt;"",IF(N132&lt;=Parametre_2018!K$4,"CL",""),"CL"))),""),"")),"")</f>
        <v/>
      </c>
      <c r="AA132" s="126"/>
      <c r="AB132" s="40"/>
      <c r="AC132" s="57"/>
    </row>
    <row r="133" spans="1:29" ht="39.6" x14ac:dyDescent="0.25">
      <c r="A133" s="370">
        <v>65</v>
      </c>
      <c r="B133" s="352" t="s">
        <v>28</v>
      </c>
      <c r="C133" s="130" t="s">
        <v>518</v>
      </c>
      <c r="D133" s="230" t="s">
        <v>554</v>
      </c>
      <c r="E133" s="116">
        <v>43271</v>
      </c>
      <c r="F133" s="117" t="s">
        <v>192</v>
      </c>
      <c r="G133" s="46" t="s">
        <v>36</v>
      </c>
      <c r="H133" s="37" t="s">
        <v>146</v>
      </c>
      <c r="I133" s="153" t="s">
        <v>519</v>
      </c>
      <c r="J133" s="156" t="s">
        <v>510</v>
      </c>
      <c r="K133" s="155" t="s">
        <v>61</v>
      </c>
      <c r="L133" s="54" t="s">
        <v>33</v>
      </c>
      <c r="M133" s="55" t="s">
        <v>33</v>
      </c>
      <c r="N133" s="186" t="s">
        <v>33</v>
      </c>
      <c r="O133" s="189">
        <v>2.36</v>
      </c>
      <c r="P133" s="230">
        <v>2.29</v>
      </c>
      <c r="Q133" s="127"/>
      <c r="R133" s="128"/>
      <c r="S133" s="192" t="str">
        <f t="shared" si="4"/>
        <v/>
      </c>
      <c r="T133" s="133"/>
      <c r="U133" s="55"/>
      <c r="V133" s="135"/>
      <c r="W133" s="195" t="str">
        <f>IF(P133&lt;&gt;"",IF(P133&lt;=1.2,IF(N133="A","CR",IF(T133&lt;&gt;"",IF(Parametre_2018!N$4=1,IF(LEFT(T133,1)="1",IF(T133&lt;&gt;"",IF(Parametre_2018!O$4&lt;&gt;"",IF(L133&lt;=Parametre_2018!O$4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,"")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),""),""),IF(T133&lt;&gt;"",IF(Parametre_2018!O$4&lt;&gt;"",IF(L133&lt;=Parametre_2018!O$4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,"")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),"")),"")),IF(T133&lt;&gt;"",IF(Parametre_2018!N$4=1,IF(LEFT(T133,1)="1",IF(T133&lt;&gt;"",IF(Parametre_2018!O$4&lt;&gt;"",IF(L133&lt;=Parametre_2018!O$4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,"")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),""),""),IF(T133&lt;&gt;"",IF(Parametre_2018!O$4&lt;&gt;"",IF(L133&lt;=Parametre_2018!O$4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,""),IF(T133&lt;&gt;"",IF(Parametre_2018!P$4&lt;&gt;"",IF(M133&lt;=Parametre_2018!P$4,IF(T133&lt;&gt;"",IF(Parametre_2018!Q$4&lt;&gt;"",IF(N133&lt;=Parametre_2018!Q$4,"PLD",""),"PLD"),""),""),IF(T133&lt;&gt;"",IF(Parametre_2018!Q$4&lt;&gt;"",IF(N133&lt;=Parametre_2018!Q$4,"PLD",""),"PLD"),"")),"")),"")),"")),"")</f>
        <v/>
      </c>
      <c r="X133" s="54"/>
      <c r="Y133" s="163"/>
      <c r="Z133" s="196" t="str">
        <f>IF(P133&lt;&gt;"",IF(P133&lt;=Parametre_2018!B$4,IF(Parametre_2018!C$4&lt;&gt;"",IF(L133&lt;=Parametre_2018!C$4,IF(Parametre_2018!D$4&lt;&gt;"",IF(M133&lt;=Parametre_2018!D$4,IF(Parametre_2018!E$4&lt;&gt;"",IF(N133&lt;=Parametre_2018!E$4,"MCL"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"MCL")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IF(Parametre_2018!E$4&lt;&gt;"",IF(N133&lt;=Parametre_2018!E$4,"MCL"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"MCL"))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IF(Parametre_2018!D$4&lt;&gt;"",IF(M133&lt;=Parametre_2018!D$4,IF(Parametre_2018!E$4&lt;&gt;"",IF(N133&lt;=Parametre_2018!E$4,"MCL"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"MCL")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IF(Parametre_2018!E$4&lt;&gt;"",IF(N133&lt;=Parametre_2018!E$4,"MCL"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),"MCL"))),IF(P133&lt;&gt;"",IF(AND(P133&gt;Parametre_2018!B$4,P133&lt;=Parametre_2018!H$4),IF(Parametre_2018!I$4&lt;&gt;"",IF(L133&lt;=Parametre_2018!I$4,IF(Parametre_2018!J$4&lt;&gt;"",IF(M133&lt;=Parametre_2018!J$4,IF(Parametre_2018!K$4&lt;&gt;"",IF(N133&lt;=Parametre_2018!K$4,"CL",""),"CL"),""),IF(Parametre_2018!K$4&lt;&gt;"",IF(N133&lt;=Parametre_2018!K$4,"CL",""),"CL")),""),IF(Parametre_2018!J$4&lt;&gt;"",IF(M133&lt;=Parametre_2018!J$4,IF(Parametre_2018!K$4&lt;&gt;"",IF(N133&lt;=Parametre_2018!K$4,"CL",""),"CL"),""),IF(Parametre_2018!K$4&lt;&gt;"",IF(N133&lt;=Parametre_2018!K$4,"CL",""),"CL"))),""),"")),"")</f>
        <v/>
      </c>
      <c r="AA133" s="127"/>
      <c r="AB133" s="128"/>
      <c r="AC133" s="136"/>
    </row>
    <row r="134" spans="1:29" ht="26.4" x14ac:dyDescent="0.25">
      <c r="A134" s="370">
        <v>107</v>
      </c>
      <c r="B134" s="352" t="s">
        <v>28</v>
      </c>
      <c r="C134" s="130" t="s">
        <v>301</v>
      </c>
      <c r="D134" s="230" t="s">
        <v>554</v>
      </c>
      <c r="E134" s="116">
        <v>43272</v>
      </c>
      <c r="F134" s="117" t="s">
        <v>44</v>
      </c>
      <c r="G134" s="46" t="s">
        <v>53</v>
      </c>
      <c r="H134" s="37" t="s">
        <v>295</v>
      </c>
      <c r="I134" s="119" t="s">
        <v>300</v>
      </c>
      <c r="J134" s="157" t="s">
        <v>99</v>
      </c>
      <c r="K134" s="155" t="s">
        <v>76</v>
      </c>
      <c r="L134" s="59" t="s">
        <v>33</v>
      </c>
      <c r="M134" s="48" t="s">
        <v>33</v>
      </c>
      <c r="N134" s="186" t="s">
        <v>33</v>
      </c>
      <c r="O134" s="189">
        <v>2.33</v>
      </c>
      <c r="P134" s="230">
        <v>2.2999999999999998</v>
      </c>
      <c r="Q134" s="127"/>
      <c r="R134" s="128"/>
      <c r="S134" s="192" t="str">
        <f t="shared" si="4"/>
        <v/>
      </c>
      <c r="T134" s="133"/>
      <c r="U134" s="55"/>
      <c r="V134" s="135"/>
      <c r="W134" s="195" t="str">
        <f>IF(P134&lt;&gt;"",IF(P134&lt;=1.2,IF(N134="A","CR",IF(T134&lt;&gt;"",IF(Parametre_2018!N$4=1,IF(LEFT(T134,1)="1",IF(T134&lt;&gt;"",IF(Parametre_2018!O$4&lt;&gt;"",IF(L134&lt;=Parametre_2018!O$4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,"")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),""),""),IF(T134&lt;&gt;"",IF(Parametre_2018!O$4&lt;&gt;"",IF(L134&lt;=Parametre_2018!O$4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,"")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),"")),"")),IF(T134&lt;&gt;"",IF(Parametre_2018!N$4=1,IF(LEFT(T134,1)="1",IF(T134&lt;&gt;"",IF(Parametre_2018!O$4&lt;&gt;"",IF(L134&lt;=Parametre_2018!O$4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,"")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),""),""),IF(T134&lt;&gt;"",IF(Parametre_2018!O$4&lt;&gt;"",IF(L134&lt;=Parametre_2018!O$4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,""),IF(T134&lt;&gt;"",IF(Parametre_2018!P$4&lt;&gt;"",IF(M134&lt;=Parametre_2018!P$4,IF(T134&lt;&gt;"",IF(Parametre_2018!Q$4&lt;&gt;"",IF(N134&lt;=Parametre_2018!Q$4,"PLD",""),"PLD"),""),""),IF(T134&lt;&gt;"",IF(Parametre_2018!Q$4&lt;&gt;"",IF(N134&lt;=Parametre_2018!Q$4,"PLD",""),"PLD"),"")),"")),"")),"")),"")</f>
        <v/>
      </c>
      <c r="X134" s="54"/>
      <c r="Y134" s="163"/>
      <c r="Z134" s="196" t="str">
        <f>IF(P134&lt;&gt;"",IF(P134&lt;=Parametre_2018!B$4,IF(Parametre_2018!C$4&lt;&gt;"",IF(L134&lt;=Parametre_2018!C$4,IF(Parametre_2018!D$4&lt;&gt;"",IF(M134&lt;=Parametre_2018!D$4,IF(Parametre_2018!E$4&lt;&gt;"",IF(N134&lt;=Parametre_2018!E$4,"MCL"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"MCL")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IF(Parametre_2018!E$4&lt;&gt;"",IF(N134&lt;=Parametre_2018!E$4,"MCL"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"MCL"))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IF(Parametre_2018!D$4&lt;&gt;"",IF(M134&lt;=Parametre_2018!D$4,IF(Parametre_2018!E$4&lt;&gt;"",IF(N134&lt;=Parametre_2018!E$4,"MCL"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"MCL")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IF(Parametre_2018!E$4&lt;&gt;"",IF(N134&lt;=Parametre_2018!E$4,"MCL"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),"MCL"))),IF(P134&lt;&gt;"",IF(AND(P134&gt;Parametre_2018!B$4,P134&lt;=Parametre_2018!H$4),IF(Parametre_2018!I$4&lt;&gt;"",IF(L134&lt;=Parametre_2018!I$4,IF(Parametre_2018!J$4&lt;&gt;"",IF(M134&lt;=Parametre_2018!J$4,IF(Parametre_2018!K$4&lt;&gt;"",IF(N134&lt;=Parametre_2018!K$4,"CL",""),"CL"),""),IF(Parametre_2018!K$4&lt;&gt;"",IF(N134&lt;=Parametre_2018!K$4,"CL",""),"CL")),""),IF(Parametre_2018!J$4&lt;&gt;"",IF(M134&lt;=Parametre_2018!J$4,IF(Parametre_2018!K$4&lt;&gt;"",IF(N134&lt;=Parametre_2018!K$4,"CL",""),"CL"),""),IF(Parametre_2018!K$4&lt;&gt;"",IF(N134&lt;=Parametre_2018!K$4,"CL",""),"CL"))),""),"")),"")</f>
        <v/>
      </c>
      <c r="AA134" s="127"/>
      <c r="AB134" s="128"/>
      <c r="AC134" s="136"/>
    </row>
    <row r="135" spans="1:29" ht="26.4" x14ac:dyDescent="0.25">
      <c r="A135" s="370">
        <v>133</v>
      </c>
      <c r="B135" s="352" t="s">
        <v>28</v>
      </c>
      <c r="C135" s="130" t="s">
        <v>326</v>
      </c>
      <c r="D135" s="230" t="s">
        <v>554</v>
      </c>
      <c r="E135" s="116">
        <v>43270</v>
      </c>
      <c r="F135" s="117" t="s">
        <v>52</v>
      </c>
      <c r="G135" s="46" t="s">
        <v>59</v>
      </c>
      <c r="H135" s="37" t="s">
        <v>166</v>
      </c>
      <c r="I135" s="119" t="s">
        <v>324</v>
      </c>
      <c r="J135" s="157" t="s">
        <v>70</v>
      </c>
      <c r="K135" s="155" t="s">
        <v>325</v>
      </c>
      <c r="L135" s="54" t="s">
        <v>34</v>
      </c>
      <c r="M135" s="55" t="s">
        <v>34</v>
      </c>
      <c r="N135" s="186" t="s">
        <v>40</v>
      </c>
      <c r="O135" s="189">
        <v>2.37</v>
      </c>
      <c r="P135" s="230">
        <v>2.2999999999999998</v>
      </c>
      <c r="Q135" s="127"/>
      <c r="R135" s="128"/>
      <c r="S135" s="192" t="str">
        <f t="shared" si="4"/>
        <v/>
      </c>
      <c r="T135" s="133"/>
      <c r="U135" s="55"/>
      <c r="V135" s="135"/>
      <c r="W135" s="195" t="str">
        <f>IF(P135&lt;&gt;"",IF(P135&lt;=1.2,IF(N135="A","CR",IF(T135&lt;&gt;"",IF(Parametre_2018!N$4=1,IF(LEFT(T135,1)="1",IF(T135&lt;&gt;"",IF(Parametre_2018!O$4&lt;&gt;"",IF(L135&lt;=Parametre_2018!O$4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,"")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),""),""),IF(T135&lt;&gt;"",IF(Parametre_2018!O$4&lt;&gt;"",IF(L135&lt;=Parametre_2018!O$4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,"")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),"")),"")),IF(T135&lt;&gt;"",IF(Parametre_2018!N$4=1,IF(LEFT(T135,1)="1",IF(T135&lt;&gt;"",IF(Parametre_2018!O$4&lt;&gt;"",IF(L135&lt;=Parametre_2018!O$4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,"")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),""),""),IF(T135&lt;&gt;"",IF(Parametre_2018!O$4&lt;&gt;"",IF(L135&lt;=Parametre_2018!O$4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,""),IF(T135&lt;&gt;"",IF(Parametre_2018!P$4&lt;&gt;"",IF(M135&lt;=Parametre_2018!P$4,IF(T135&lt;&gt;"",IF(Parametre_2018!Q$4&lt;&gt;"",IF(N135&lt;=Parametre_2018!Q$4,"PLD",""),"PLD"),""),""),IF(T135&lt;&gt;"",IF(Parametre_2018!Q$4&lt;&gt;"",IF(N135&lt;=Parametre_2018!Q$4,"PLD",""),"PLD"),"")),"")),"")),"")),"")</f>
        <v/>
      </c>
      <c r="X135" s="54"/>
      <c r="Y135" s="163"/>
      <c r="Z135" s="196" t="str">
        <f>IF(P135&lt;&gt;"",IF(P135&lt;=Parametre_2018!B$4,IF(Parametre_2018!C$4&lt;&gt;"",IF(L135&lt;=Parametre_2018!C$4,IF(Parametre_2018!D$4&lt;&gt;"",IF(M135&lt;=Parametre_2018!D$4,IF(Parametre_2018!E$4&lt;&gt;"",IF(N135&lt;=Parametre_2018!E$4,"MCL"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"MCL")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IF(Parametre_2018!E$4&lt;&gt;"",IF(N135&lt;=Parametre_2018!E$4,"MCL"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"MCL"))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IF(Parametre_2018!D$4&lt;&gt;"",IF(M135&lt;=Parametre_2018!D$4,IF(Parametre_2018!E$4&lt;&gt;"",IF(N135&lt;=Parametre_2018!E$4,"MCL"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"MCL")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IF(Parametre_2018!E$4&lt;&gt;"",IF(N135&lt;=Parametre_2018!E$4,"MCL"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),"MCL"))),IF(P135&lt;&gt;"",IF(AND(P135&gt;Parametre_2018!B$4,P135&lt;=Parametre_2018!H$4),IF(Parametre_2018!I$4&lt;&gt;"",IF(L135&lt;=Parametre_2018!I$4,IF(Parametre_2018!J$4&lt;&gt;"",IF(M135&lt;=Parametre_2018!J$4,IF(Parametre_2018!K$4&lt;&gt;"",IF(N135&lt;=Parametre_2018!K$4,"CL",""),"CL"),""),IF(Parametre_2018!K$4&lt;&gt;"",IF(N135&lt;=Parametre_2018!K$4,"CL",""),"CL")),""),IF(Parametre_2018!J$4&lt;&gt;"",IF(M135&lt;=Parametre_2018!J$4,IF(Parametre_2018!K$4&lt;&gt;"",IF(N135&lt;=Parametre_2018!K$4,"CL",""),"CL"),""),IF(Parametre_2018!K$4&lt;&gt;"",IF(N135&lt;=Parametre_2018!K$4,"CL",""),"CL"))),""),"")),"")</f>
        <v/>
      </c>
      <c r="AA135" s="127"/>
      <c r="AB135" s="128"/>
      <c r="AC135" s="136"/>
    </row>
    <row r="136" spans="1:29" ht="26.4" x14ac:dyDescent="0.25">
      <c r="A136" s="370">
        <v>23</v>
      </c>
      <c r="B136" s="352" t="s">
        <v>28</v>
      </c>
      <c r="C136" s="130" t="s">
        <v>336</v>
      </c>
      <c r="D136" s="230" t="s">
        <v>554</v>
      </c>
      <c r="E136" s="116">
        <v>43270</v>
      </c>
      <c r="F136" s="117" t="s">
        <v>62</v>
      </c>
      <c r="G136" s="46" t="s">
        <v>32</v>
      </c>
      <c r="H136" s="37" t="s">
        <v>331</v>
      </c>
      <c r="I136" s="153" t="s">
        <v>337</v>
      </c>
      <c r="J136" s="156" t="s">
        <v>82</v>
      </c>
      <c r="K136" s="312" t="s">
        <v>56</v>
      </c>
      <c r="L136" s="54" t="s">
        <v>33</v>
      </c>
      <c r="M136" s="55" t="s">
        <v>33</v>
      </c>
      <c r="N136" s="186" t="s">
        <v>34</v>
      </c>
      <c r="O136" s="189">
        <v>2.44</v>
      </c>
      <c r="P136" s="230">
        <v>2.31</v>
      </c>
      <c r="Q136" s="127"/>
      <c r="R136" s="128"/>
      <c r="S136" s="192" t="str">
        <f t="shared" si="4"/>
        <v/>
      </c>
      <c r="T136" s="133"/>
      <c r="U136" s="55"/>
      <c r="V136" s="135"/>
      <c r="W136" s="195" t="str">
        <f>IF(P136&lt;&gt;"",IF(P136&lt;=1.2,IF(N136="A","CR",IF(T136&lt;&gt;"",IF(Parametre_2018!N$4=1,IF(LEFT(T136,1)="1",IF(T136&lt;&gt;"",IF(Parametre_2018!O$4&lt;&gt;"",IF(L136&lt;=Parametre_2018!O$4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,"")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),""),""),IF(T136&lt;&gt;"",IF(Parametre_2018!O$4&lt;&gt;"",IF(L136&lt;=Parametre_2018!O$4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,"")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),"")),"")),IF(T136&lt;&gt;"",IF(Parametre_2018!N$4=1,IF(LEFT(T136,1)="1",IF(T136&lt;&gt;"",IF(Parametre_2018!O$4&lt;&gt;"",IF(L136&lt;=Parametre_2018!O$4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,"")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),""),""),IF(T136&lt;&gt;"",IF(Parametre_2018!O$4&lt;&gt;"",IF(L136&lt;=Parametre_2018!O$4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,""),IF(T136&lt;&gt;"",IF(Parametre_2018!P$4&lt;&gt;"",IF(M136&lt;=Parametre_2018!P$4,IF(T136&lt;&gt;"",IF(Parametre_2018!Q$4&lt;&gt;"",IF(N136&lt;=Parametre_2018!Q$4,"PLD",""),"PLD"),""),""),IF(T136&lt;&gt;"",IF(Parametre_2018!Q$4&lt;&gt;"",IF(N136&lt;=Parametre_2018!Q$4,"PLD",""),"PLD"),"")),"")),"")),"")),"")</f>
        <v/>
      </c>
      <c r="X136" s="54"/>
      <c r="Y136" s="163"/>
      <c r="Z136" s="196" t="str">
        <f>IF(P136&lt;&gt;"",IF(P136&lt;=Parametre_2018!B$4,IF(Parametre_2018!C$4&lt;&gt;"",IF(L136&lt;=Parametre_2018!C$4,IF(Parametre_2018!D$4&lt;&gt;"",IF(M136&lt;=Parametre_2018!D$4,IF(Parametre_2018!E$4&lt;&gt;"",IF(N136&lt;=Parametre_2018!E$4,"MCL"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"MCL")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IF(Parametre_2018!E$4&lt;&gt;"",IF(N136&lt;=Parametre_2018!E$4,"MCL"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"MCL"))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IF(Parametre_2018!D$4&lt;&gt;"",IF(M136&lt;=Parametre_2018!D$4,IF(Parametre_2018!E$4&lt;&gt;"",IF(N136&lt;=Parametre_2018!E$4,"MCL"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"MCL")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IF(Parametre_2018!E$4&lt;&gt;"",IF(N136&lt;=Parametre_2018!E$4,"MCL"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),"MCL"))),IF(P136&lt;&gt;"",IF(AND(P136&gt;Parametre_2018!B$4,P136&lt;=Parametre_2018!H$4),IF(Parametre_2018!I$4&lt;&gt;"",IF(L136&lt;=Parametre_2018!I$4,IF(Parametre_2018!J$4&lt;&gt;"",IF(M136&lt;=Parametre_2018!J$4,IF(Parametre_2018!K$4&lt;&gt;"",IF(N136&lt;=Parametre_2018!K$4,"CL",""),"CL"),""),IF(Parametre_2018!K$4&lt;&gt;"",IF(N136&lt;=Parametre_2018!K$4,"CL",""),"CL")),""),IF(Parametre_2018!J$4&lt;&gt;"",IF(M136&lt;=Parametre_2018!J$4,IF(Parametre_2018!K$4&lt;&gt;"",IF(N136&lt;=Parametre_2018!K$4,"CL",""),"CL"),""),IF(Parametre_2018!K$4&lt;&gt;"",IF(N136&lt;=Parametre_2018!K$4,"CL",""),"CL"))),""),"")),"")</f>
        <v/>
      </c>
      <c r="AA136" s="127"/>
      <c r="AB136" s="128"/>
      <c r="AC136" s="136"/>
    </row>
    <row r="137" spans="1:29" ht="26.4" x14ac:dyDescent="0.25">
      <c r="A137" s="370">
        <v>44</v>
      </c>
      <c r="B137" s="352" t="s">
        <v>28</v>
      </c>
      <c r="C137" s="130" t="s">
        <v>449</v>
      </c>
      <c r="D137" s="230" t="s">
        <v>554</v>
      </c>
      <c r="E137" s="116">
        <v>43271</v>
      </c>
      <c r="F137" s="117" t="s">
        <v>71</v>
      </c>
      <c r="G137" s="46" t="s">
        <v>429</v>
      </c>
      <c r="H137" s="37" t="s">
        <v>430</v>
      </c>
      <c r="I137" s="119" t="s">
        <v>450</v>
      </c>
      <c r="J137" s="124" t="s">
        <v>431</v>
      </c>
      <c r="K137" s="155" t="s">
        <v>188</v>
      </c>
      <c r="L137" s="54" t="s">
        <v>40</v>
      </c>
      <c r="M137" s="55" t="s">
        <v>40</v>
      </c>
      <c r="N137" s="186" t="s">
        <v>40</v>
      </c>
      <c r="O137" s="190">
        <v>2.56</v>
      </c>
      <c r="P137" s="230">
        <v>2.31</v>
      </c>
      <c r="Q137" s="127"/>
      <c r="R137" s="128"/>
      <c r="S137" s="192" t="str">
        <f t="shared" si="4"/>
        <v/>
      </c>
      <c r="T137" s="133"/>
      <c r="U137" s="55"/>
      <c r="V137" s="135"/>
      <c r="W137" s="195" t="str">
        <f>IF(P137&lt;&gt;"",IF(P137&lt;=1.2,IF(N137="A","CR",IF(T137&lt;&gt;"",IF(Parametre_2018!N$4=1,IF(LEFT(T137,1)="1",IF(T137&lt;&gt;"",IF(Parametre_2018!O$4&lt;&gt;"",IF(L137&lt;=Parametre_2018!O$4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,"")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),""),""),IF(T137&lt;&gt;"",IF(Parametre_2018!O$4&lt;&gt;"",IF(L137&lt;=Parametre_2018!O$4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,"")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),"")),"")),IF(T137&lt;&gt;"",IF(Parametre_2018!N$4=1,IF(LEFT(T137,1)="1",IF(T137&lt;&gt;"",IF(Parametre_2018!O$4&lt;&gt;"",IF(L137&lt;=Parametre_2018!O$4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,"")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),""),""),IF(T137&lt;&gt;"",IF(Parametre_2018!O$4&lt;&gt;"",IF(L137&lt;=Parametre_2018!O$4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,""),IF(T137&lt;&gt;"",IF(Parametre_2018!P$4&lt;&gt;"",IF(M137&lt;=Parametre_2018!P$4,IF(T137&lt;&gt;"",IF(Parametre_2018!Q$4&lt;&gt;"",IF(N137&lt;=Parametre_2018!Q$4,"PLD",""),"PLD"),""),""),IF(T137&lt;&gt;"",IF(Parametre_2018!Q$4&lt;&gt;"",IF(N137&lt;=Parametre_2018!Q$4,"PLD",""),"PLD"),"")),"")),"")),"")),"")</f>
        <v/>
      </c>
      <c r="X137" s="54"/>
      <c r="Y137" s="163"/>
      <c r="Z137" s="196" t="str">
        <f>IF(P137&lt;&gt;"",IF(P137&lt;=Parametre_2018!B$4,IF(Parametre_2018!C$4&lt;&gt;"",IF(L137&lt;=Parametre_2018!C$4,IF(Parametre_2018!D$4&lt;&gt;"",IF(M137&lt;=Parametre_2018!D$4,IF(Parametre_2018!E$4&lt;&gt;"",IF(N137&lt;=Parametre_2018!E$4,"MCL"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"MCL")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IF(Parametre_2018!E$4&lt;&gt;"",IF(N137&lt;=Parametre_2018!E$4,"MCL"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"MCL"))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IF(Parametre_2018!D$4&lt;&gt;"",IF(M137&lt;=Parametre_2018!D$4,IF(Parametre_2018!E$4&lt;&gt;"",IF(N137&lt;=Parametre_2018!E$4,"MCL"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"MCL")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IF(Parametre_2018!E$4&lt;&gt;"",IF(N137&lt;=Parametre_2018!E$4,"MCL"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),"MCL"))),IF(P137&lt;&gt;"",IF(AND(P137&gt;Parametre_2018!B$4,P137&lt;=Parametre_2018!H$4),IF(Parametre_2018!I$4&lt;&gt;"",IF(L137&lt;=Parametre_2018!I$4,IF(Parametre_2018!J$4&lt;&gt;"",IF(M137&lt;=Parametre_2018!J$4,IF(Parametre_2018!K$4&lt;&gt;"",IF(N137&lt;=Parametre_2018!K$4,"CL",""),"CL"),""),IF(Parametre_2018!K$4&lt;&gt;"",IF(N137&lt;=Parametre_2018!K$4,"CL",""),"CL")),""),IF(Parametre_2018!J$4&lt;&gt;"",IF(M137&lt;=Parametre_2018!J$4,IF(Parametre_2018!K$4&lt;&gt;"",IF(N137&lt;=Parametre_2018!K$4,"CL",""),"CL"),""),IF(Parametre_2018!K$4&lt;&gt;"",IF(N137&lt;=Parametre_2018!K$4,"CL",""),"CL"))),""),"")),"")</f>
        <v/>
      </c>
      <c r="AA137" s="127"/>
      <c r="AB137" s="128"/>
      <c r="AC137" s="136"/>
    </row>
    <row r="138" spans="1:29" ht="26.4" x14ac:dyDescent="0.25">
      <c r="A138" s="370">
        <v>87</v>
      </c>
      <c r="B138" s="352" t="s">
        <v>28</v>
      </c>
      <c r="C138" s="130" t="s">
        <v>468</v>
      </c>
      <c r="D138" s="230" t="s">
        <v>554</v>
      </c>
      <c r="E138" s="116">
        <v>43272</v>
      </c>
      <c r="F138" s="117" t="s">
        <v>65</v>
      </c>
      <c r="G138" s="46" t="s">
        <v>182</v>
      </c>
      <c r="H138" s="37" t="s">
        <v>66</v>
      </c>
      <c r="I138" s="119" t="s">
        <v>469</v>
      </c>
      <c r="J138" s="157" t="s">
        <v>102</v>
      </c>
      <c r="K138" s="155" t="s">
        <v>193</v>
      </c>
      <c r="L138" s="54" t="s">
        <v>28</v>
      </c>
      <c r="M138" s="55" t="s">
        <v>28</v>
      </c>
      <c r="N138" s="186" t="s">
        <v>28</v>
      </c>
      <c r="O138" s="189">
        <v>2.48</v>
      </c>
      <c r="P138" s="230">
        <v>2.3199999999999998</v>
      </c>
      <c r="Q138" s="127"/>
      <c r="R138" s="128"/>
      <c r="S138" s="192" t="str">
        <f t="shared" si="4"/>
        <v/>
      </c>
      <c r="T138" s="133"/>
      <c r="U138" s="55"/>
      <c r="V138" s="135"/>
      <c r="W138" s="195" t="str">
        <f>IF(P138&lt;&gt;"",IF(P138&lt;=1.2,IF(N138="A","CR",IF(T138&lt;&gt;"",IF(Parametre_2018!N$4=1,IF(LEFT(T138,1)="1",IF(T138&lt;&gt;"",IF(Parametre_2018!O$4&lt;&gt;"",IF(L138&lt;=Parametre_2018!O$4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,"")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),""),""),IF(T138&lt;&gt;"",IF(Parametre_2018!O$4&lt;&gt;"",IF(L138&lt;=Parametre_2018!O$4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,"")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),"")),"")),IF(T138&lt;&gt;"",IF(Parametre_2018!N$4=1,IF(LEFT(T138,1)="1",IF(T138&lt;&gt;"",IF(Parametre_2018!O$4&lt;&gt;"",IF(L138&lt;=Parametre_2018!O$4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,"")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),""),""),IF(T138&lt;&gt;"",IF(Parametre_2018!O$4&lt;&gt;"",IF(L138&lt;=Parametre_2018!O$4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,""),IF(T138&lt;&gt;"",IF(Parametre_2018!P$4&lt;&gt;"",IF(M138&lt;=Parametre_2018!P$4,IF(T138&lt;&gt;"",IF(Parametre_2018!Q$4&lt;&gt;"",IF(N138&lt;=Parametre_2018!Q$4,"PLD",""),"PLD"),""),""),IF(T138&lt;&gt;"",IF(Parametre_2018!Q$4&lt;&gt;"",IF(N138&lt;=Parametre_2018!Q$4,"PLD",""),"PLD"),"")),"")),"")),"")),"")</f>
        <v/>
      </c>
      <c r="X138" s="54"/>
      <c r="Y138" s="163"/>
      <c r="Z138" s="196" t="str">
        <f>IF(P138&lt;&gt;"",IF(P138&lt;=Parametre_2018!B$4,IF(Parametre_2018!C$4&lt;&gt;"",IF(L138&lt;=Parametre_2018!C$4,IF(Parametre_2018!D$4&lt;&gt;"",IF(M138&lt;=Parametre_2018!D$4,IF(Parametre_2018!E$4&lt;&gt;"",IF(N138&lt;=Parametre_2018!E$4,"MCL"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"MCL")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IF(Parametre_2018!E$4&lt;&gt;"",IF(N138&lt;=Parametre_2018!E$4,"MCL"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"MCL"))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IF(Parametre_2018!D$4&lt;&gt;"",IF(M138&lt;=Parametre_2018!D$4,IF(Parametre_2018!E$4&lt;&gt;"",IF(N138&lt;=Parametre_2018!E$4,"MCL"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"MCL")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IF(Parametre_2018!E$4&lt;&gt;"",IF(N138&lt;=Parametre_2018!E$4,"MCL"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),"MCL"))),IF(P138&lt;&gt;"",IF(AND(P138&gt;Parametre_2018!B$4,P138&lt;=Parametre_2018!H$4),IF(Parametre_2018!I$4&lt;&gt;"",IF(L138&lt;=Parametre_2018!I$4,IF(Parametre_2018!J$4&lt;&gt;"",IF(M138&lt;=Parametre_2018!J$4,IF(Parametre_2018!K$4&lt;&gt;"",IF(N138&lt;=Parametre_2018!K$4,"CL",""),"CL"),""),IF(Parametre_2018!K$4&lt;&gt;"",IF(N138&lt;=Parametre_2018!K$4,"CL",""),"CL")),""),IF(Parametre_2018!J$4&lt;&gt;"",IF(M138&lt;=Parametre_2018!J$4,IF(Parametre_2018!K$4&lt;&gt;"",IF(N138&lt;=Parametre_2018!K$4,"CL",""),"CL"),""),IF(Parametre_2018!K$4&lt;&gt;"",IF(N138&lt;=Parametre_2018!K$4,"CL",""),"CL"))),""),"")),"")</f>
        <v/>
      </c>
      <c r="AA138" s="127"/>
      <c r="AB138" s="128"/>
      <c r="AC138" s="136"/>
    </row>
    <row r="139" spans="1:29" x14ac:dyDescent="0.25">
      <c r="A139" s="370">
        <v>132</v>
      </c>
      <c r="B139" s="352" t="s">
        <v>28</v>
      </c>
      <c r="C139" s="130" t="s">
        <v>343</v>
      </c>
      <c r="D139" s="230" t="s">
        <v>555</v>
      </c>
      <c r="E139" s="116">
        <v>43270</v>
      </c>
      <c r="F139" s="117" t="s">
        <v>62</v>
      </c>
      <c r="G139" s="46" t="s">
        <v>32</v>
      </c>
      <c r="H139" s="37" t="s">
        <v>331</v>
      </c>
      <c r="I139" s="119" t="s">
        <v>344</v>
      </c>
      <c r="J139" s="157" t="s">
        <v>173</v>
      </c>
      <c r="K139" s="155" t="s">
        <v>57</v>
      </c>
      <c r="L139" s="54" t="s">
        <v>34</v>
      </c>
      <c r="M139" s="55" t="s">
        <v>34</v>
      </c>
      <c r="N139" s="186" t="s">
        <v>34</v>
      </c>
      <c r="O139" s="190">
        <v>2.35</v>
      </c>
      <c r="P139" s="230">
        <v>2.3199999999999998</v>
      </c>
      <c r="Q139" s="127"/>
      <c r="R139" s="128"/>
      <c r="S139" s="192" t="str">
        <f t="shared" si="4"/>
        <v/>
      </c>
      <c r="T139" s="133"/>
      <c r="U139" s="55"/>
      <c r="V139" s="135"/>
      <c r="W139" s="195" t="str">
        <f>IF(P139&lt;&gt;"",IF(P139&lt;=1.2,IF(N139="A","CR",IF(T139&lt;&gt;"",IF(Parametre_2018!N$4=1,IF(LEFT(T139,1)="1",IF(T139&lt;&gt;"",IF(Parametre_2018!O$4&lt;&gt;"",IF(L139&lt;=Parametre_2018!O$4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,"")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),""),""),IF(T139&lt;&gt;"",IF(Parametre_2018!O$4&lt;&gt;"",IF(L139&lt;=Parametre_2018!O$4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,"")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),"")),"")),IF(T139&lt;&gt;"",IF(Parametre_2018!N$4=1,IF(LEFT(T139,1)="1",IF(T139&lt;&gt;"",IF(Parametre_2018!O$4&lt;&gt;"",IF(L139&lt;=Parametre_2018!O$4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,"")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),""),""),IF(T139&lt;&gt;"",IF(Parametre_2018!O$4&lt;&gt;"",IF(L139&lt;=Parametre_2018!O$4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,""),IF(T139&lt;&gt;"",IF(Parametre_2018!P$4&lt;&gt;"",IF(M139&lt;=Parametre_2018!P$4,IF(T139&lt;&gt;"",IF(Parametre_2018!Q$4&lt;&gt;"",IF(N139&lt;=Parametre_2018!Q$4,"PLD",""),"PLD"),""),""),IF(T139&lt;&gt;"",IF(Parametre_2018!Q$4&lt;&gt;"",IF(N139&lt;=Parametre_2018!Q$4,"PLD",""),"PLD"),"")),"")),"")),"")),"")</f>
        <v/>
      </c>
      <c r="X139" s="54"/>
      <c r="Y139" s="163"/>
      <c r="Z139" s="196" t="str">
        <f>IF(P139&lt;&gt;"",IF(P139&lt;=Parametre_2018!B$4,IF(Parametre_2018!C$4&lt;&gt;"",IF(L139&lt;=Parametre_2018!C$4,IF(Parametre_2018!D$4&lt;&gt;"",IF(M139&lt;=Parametre_2018!D$4,IF(Parametre_2018!E$4&lt;&gt;"",IF(N139&lt;=Parametre_2018!E$4,"MCL"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"MCL")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IF(Parametre_2018!E$4&lt;&gt;"",IF(N139&lt;=Parametre_2018!E$4,"MCL"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"MCL"))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IF(Parametre_2018!D$4&lt;&gt;"",IF(M139&lt;=Parametre_2018!D$4,IF(Parametre_2018!E$4&lt;&gt;"",IF(N139&lt;=Parametre_2018!E$4,"MCL"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"MCL")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IF(Parametre_2018!E$4&lt;&gt;"",IF(N139&lt;=Parametre_2018!E$4,"MCL"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),"MCL"))),IF(P139&lt;&gt;"",IF(AND(P139&gt;Parametre_2018!B$4,P139&lt;=Parametre_2018!H$4),IF(Parametre_2018!I$4&lt;&gt;"",IF(L139&lt;=Parametre_2018!I$4,IF(Parametre_2018!J$4&lt;&gt;"",IF(M139&lt;=Parametre_2018!J$4,IF(Parametre_2018!K$4&lt;&gt;"",IF(N139&lt;=Parametre_2018!K$4,"CL",""),"CL"),""),IF(Parametre_2018!K$4&lt;&gt;"",IF(N139&lt;=Parametre_2018!K$4,"CL",""),"CL")),""),IF(Parametre_2018!J$4&lt;&gt;"",IF(M139&lt;=Parametre_2018!J$4,IF(Parametre_2018!K$4&lt;&gt;"",IF(N139&lt;=Parametre_2018!K$4,"CL",""),"CL"),""),IF(Parametre_2018!K$4&lt;&gt;"",IF(N139&lt;=Parametre_2018!K$4,"CL",""),"CL"))),""),"")),"")</f>
        <v/>
      </c>
      <c r="AA139" s="127"/>
      <c r="AB139" s="128"/>
      <c r="AC139" s="136"/>
    </row>
    <row r="140" spans="1:29" ht="26.4" x14ac:dyDescent="0.25">
      <c r="A140" s="370">
        <v>51</v>
      </c>
      <c r="B140" s="375" t="s">
        <v>28</v>
      </c>
      <c r="C140" s="130" t="s">
        <v>286</v>
      </c>
      <c r="D140" s="230" t="s">
        <v>554</v>
      </c>
      <c r="E140" s="116">
        <v>43271</v>
      </c>
      <c r="F140" s="117" t="s">
        <v>41</v>
      </c>
      <c r="G140" s="46" t="s">
        <v>45</v>
      </c>
      <c r="H140" s="37" t="s">
        <v>278</v>
      </c>
      <c r="I140" s="151" t="s">
        <v>287</v>
      </c>
      <c r="J140" s="157" t="s">
        <v>97</v>
      </c>
      <c r="K140" s="155" t="s">
        <v>151</v>
      </c>
      <c r="L140" s="59" t="s">
        <v>40</v>
      </c>
      <c r="M140" s="48" t="s">
        <v>34</v>
      </c>
      <c r="N140" s="185" t="s">
        <v>40</v>
      </c>
      <c r="O140" s="189">
        <v>2.36</v>
      </c>
      <c r="P140" s="230">
        <v>2.33</v>
      </c>
      <c r="Q140" s="126"/>
      <c r="R140" s="40"/>
      <c r="S140" s="192" t="str">
        <f t="shared" si="4"/>
        <v/>
      </c>
      <c r="T140" s="132"/>
      <c r="U140" s="50"/>
      <c r="V140" s="51"/>
      <c r="W140" s="195" t="str">
        <f>IF(P140&lt;&gt;"",IF(P140&lt;=1.2,IF(N140="A","CR",IF(T140&lt;&gt;"",IF(Parametre_2018!N$4=1,IF(LEFT(T140,1)="1",IF(T140&lt;&gt;"",IF(Parametre_2018!O$4&lt;&gt;"",IF(L140&lt;=Parametre_2018!O$4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,"")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),""),""),IF(T140&lt;&gt;"",IF(Parametre_2018!O$4&lt;&gt;"",IF(L140&lt;=Parametre_2018!O$4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,"")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),"")),"")),IF(T140&lt;&gt;"",IF(Parametre_2018!N$4=1,IF(LEFT(T140,1)="1",IF(T140&lt;&gt;"",IF(Parametre_2018!O$4&lt;&gt;"",IF(L140&lt;=Parametre_2018!O$4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,"")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),""),""),IF(T140&lt;&gt;"",IF(Parametre_2018!O$4&lt;&gt;"",IF(L140&lt;=Parametre_2018!O$4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,""),IF(T140&lt;&gt;"",IF(Parametre_2018!P$4&lt;&gt;"",IF(M140&lt;=Parametre_2018!P$4,IF(T140&lt;&gt;"",IF(Parametre_2018!Q$4&lt;&gt;"",IF(N140&lt;=Parametre_2018!Q$4,"PLD",""),"PLD"),""),""),IF(T140&lt;&gt;"",IF(Parametre_2018!Q$4&lt;&gt;"",IF(N140&lt;=Parametre_2018!Q$4,"PLD",""),"PLD"),"")),"")),"")),"")),"")</f>
        <v/>
      </c>
      <c r="X140" s="126"/>
      <c r="Y140" s="49"/>
      <c r="Z140" s="196" t="str">
        <f>IF(P140&lt;&gt;"",IF(P140&lt;=Parametre_2018!B$4,IF(Parametre_2018!C$4&lt;&gt;"",IF(L140&lt;=Parametre_2018!C$4,IF(Parametre_2018!D$4&lt;&gt;"",IF(M140&lt;=Parametre_2018!D$4,IF(Parametre_2018!E$4&lt;&gt;"",IF(N140&lt;=Parametre_2018!E$4,"MCL"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"MCL")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IF(Parametre_2018!E$4&lt;&gt;"",IF(N140&lt;=Parametre_2018!E$4,"MCL"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"MCL"))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IF(Parametre_2018!D$4&lt;&gt;"",IF(M140&lt;=Parametre_2018!D$4,IF(Parametre_2018!E$4&lt;&gt;"",IF(N140&lt;=Parametre_2018!E$4,"MCL"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"MCL")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IF(Parametre_2018!E$4&lt;&gt;"",IF(N140&lt;=Parametre_2018!E$4,"MCL"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),"MCL"))),IF(P140&lt;&gt;"",IF(AND(P140&gt;Parametre_2018!B$4,P140&lt;=Parametre_2018!H$4),IF(Parametre_2018!I$4&lt;&gt;"",IF(L140&lt;=Parametre_2018!I$4,IF(Parametre_2018!J$4&lt;&gt;"",IF(M140&lt;=Parametre_2018!J$4,IF(Parametre_2018!K$4&lt;&gt;"",IF(N140&lt;=Parametre_2018!K$4,"CL",""),"CL"),""),IF(Parametre_2018!K$4&lt;&gt;"",IF(N140&lt;=Parametre_2018!K$4,"CL",""),"CL")),""),IF(Parametre_2018!J$4&lt;&gt;"",IF(M140&lt;=Parametre_2018!J$4,IF(Parametre_2018!K$4&lt;&gt;"",IF(N140&lt;=Parametre_2018!K$4,"CL",""),"CL"),""),IF(Parametre_2018!K$4&lt;&gt;"",IF(N140&lt;=Parametre_2018!K$4,"CL",""),"CL"))),""),"")),"")</f>
        <v/>
      </c>
      <c r="AA140" s="126"/>
      <c r="AB140" s="40"/>
      <c r="AC140" s="42"/>
    </row>
    <row r="141" spans="1:29" x14ac:dyDescent="0.25">
      <c r="A141" s="370">
        <v>105</v>
      </c>
      <c r="B141" s="352" t="s">
        <v>28</v>
      </c>
      <c r="C141" s="130" t="s">
        <v>306</v>
      </c>
      <c r="D141" s="230" t="s">
        <v>554</v>
      </c>
      <c r="E141" s="116">
        <v>43272</v>
      </c>
      <c r="F141" s="117" t="s">
        <v>44</v>
      </c>
      <c r="G141" s="46" t="s">
        <v>53</v>
      </c>
      <c r="H141" s="37" t="s">
        <v>295</v>
      </c>
      <c r="I141" s="119" t="s">
        <v>106</v>
      </c>
      <c r="J141" s="157" t="s">
        <v>77</v>
      </c>
      <c r="K141" s="155" t="s">
        <v>105</v>
      </c>
      <c r="L141" s="59" t="s">
        <v>33</v>
      </c>
      <c r="M141" s="48" t="s">
        <v>33</v>
      </c>
      <c r="N141" s="186" t="s">
        <v>33</v>
      </c>
      <c r="O141" s="189">
        <v>2.38</v>
      </c>
      <c r="P141" s="230">
        <v>2.34</v>
      </c>
      <c r="Q141" s="127"/>
      <c r="R141" s="128" t="s">
        <v>543</v>
      </c>
      <c r="S141" s="192" t="str">
        <f t="shared" si="4"/>
        <v/>
      </c>
      <c r="T141" s="133"/>
      <c r="U141" s="55"/>
      <c r="V141" s="135"/>
      <c r="W141" s="195" t="str">
        <f>IF(P141&lt;&gt;"",IF(P141&lt;=1.2,IF(N141="A","CR",IF(T141&lt;&gt;"",IF(Parametre_2018!N$4=1,IF(LEFT(T141,1)="1",IF(T141&lt;&gt;"",IF(Parametre_2018!O$4&lt;&gt;"",IF(L141&lt;=Parametre_2018!O$4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,"")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),""),""),IF(T141&lt;&gt;"",IF(Parametre_2018!O$4&lt;&gt;"",IF(L141&lt;=Parametre_2018!O$4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,"")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),"")),"")),IF(T141&lt;&gt;"",IF(Parametre_2018!N$4=1,IF(LEFT(T141,1)="1",IF(T141&lt;&gt;"",IF(Parametre_2018!O$4&lt;&gt;"",IF(L141&lt;=Parametre_2018!O$4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,"")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),""),""),IF(T141&lt;&gt;"",IF(Parametre_2018!O$4&lt;&gt;"",IF(L141&lt;=Parametre_2018!O$4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,""),IF(T141&lt;&gt;"",IF(Parametre_2018!P$4&lt;&gt;"",IF(M141&lt;=Parametre_2018!P$4,IF(T141&lt;&gt;"",IF(Parametre_2018!Q$4&lt;&gt;"",IF(N141&lt;=Parametre_2018!Q$4,"PLD",""),"PLD"),""),""),IF(T141&lt;&gt;"",IF(Parametre_2018!Q$4&lt;&gt;"",IF(N141&lt;=Parametre_2018!Q$4,"PLD",""),"PLD"),"")),"")),"")),"")),"")</f>
        <v/>
      </c>
      <c r="X141" s="54"/>
      <c r="Y141" s="163"/>
      <c r="Z141" s="196" t="str">
        <f>IF(P141&lt;&gt;"",IF(P141&lt;=Parametre_2018!B$4,IF(Parametre_2018!C$4&lt;&gt;"",IF(L141&lt;=Parametre_2018!C$4,IF(Parametre_2018!D$4&lt;&gt;"",IF(M141&lt;=Parametre_2018!D$4,IF(Parametre_2018!E$4&lt;&gt;"",IF(N141&lt;=Parametre_2018!E$4,"MCL"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"MCL")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IF(Parametre_2018!E$4&lt;&gt;"",IF(N141&lt;=Parametre_2018!E$4,"MCL"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"MCL"))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IF(Parametre_2018!D$4&lt;&gt;"",IF(M141&lt;=Parametre_2018!D$4,IF(Parametre_2018!E$4&lt;&gt;"",IF(N141&lt;=Parametre_2018!E$4,"MCL"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"MCL")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IF(Parametre_2018!E$4&lt;&gt;"",IF(N141&lt;=Parametre_2018!E$4,"MCL"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),"MCL"))),IF(P141&lt;&gt;"",IF(AND(P141&gt;Parametre_2018!B$4,P141&lt;=Parametre_2018!H$4),IF(Parametre_2018!I$4&lt;&gt;"",IF(L141&lt;=Parametre_2018!I$4,IF(Parametre_2018!J$4&lt;&gt;"",IF(M141&lt;=Parametre_2018!J$4,IF(Parametre_2018!K$4&lt;&gt;"",IF(N141&lt;=Parametre_2018!K$4,"CL",""),"CL"),""),IF(Parametre_2018!K$4&lt;&gt;"",IF(N141&lt;=Parametre_2018!K$4,"CL",""),"CL")),""),IF(Parametre_2018!J$4&lt;&gt;"",IF(M141&lt;=Parametre_2018!J$4,IF(Parametre_2018!K$4&lt;&gt;"",IF(N141&lt;=Parametre_2018!K$4,"CL",""),"CL"),""),IF(Parametre_2018!K$4&lt;&gt;"",IF(N141&lt;=Parametre_2018!K$4,"CL",""),"CL"))),""),"")),"")</f>
        <v/>
      </c>
      <c r="AA141" s="127"/>
      <c r="AB141" s="128"/>
      <c r="AC141" s="136"/>
    </row>
    <row r="142" spans="1:29" ht="39.6" x14ac:dyDescent="0.25">
      <c r="A142" s="370">
        <v>150</v>
      </c>
      <c r="B142" s="352" t="s">
        <v>28</v>
      </c>
      <c r="C142" s="130" t="s">
        <v>319</v>
      </c>
      <c r="D142" s="294" t="s">
        <v>554</v>
      </c>
      <c r="E142" s="116">
        <v>43270</v>
      </c>
      <c r="F142" s="117" t="s">
        <v>52</v>
      </c>
      <c r="G142" s="46" t="s">
        <v>59</v>
      </c>
      <c r="H142" s="37" t="s">
        <v>166</v>
      </c>
      <c r="I142" s="153" t="s">
        <v>320</v>
      </c>
      <c r="J142" s="156" t="s">
        <v>159</v>
      </c>
      <c r="K142" s="239" t="s">
        <v>92</v>
      </c>
      <c r="L142" s="54" t="s">
        <v>40</v>
      </c>
      <c r="M142" s="55" t="s">
        <v>40</v>
      </c>
      <c r="N142" s="186" t="s">
        <v>58</v>
      </c>
      <c r="O142" s="189">
        <v>2.2999999999999998</v>
      </c>
      <c r="P142" s="230">
        <v>2.34</v>
      </c>
      <c r="Q142" s="127"/>
      <c r="R142" s="128" t="s">
        <v>543</v>
      </c>
      <c r="S142" s="192" t="str">
        <f t="shared" si="4"/>
        <v/>
      </c>
      <c r="T142" s="133"/>
      <c r="U142" s="55"/>
      <c r="V142" s="135"/>
      <c r="W142" s="195" t="str">
        <f>IF(P142&lt;&gt;"",IF(P142&lt;=1.2,IF(N142="A","CR",IF(T142&lt;&gt;"",IF(Parametre_2018!N$4=1,IF(LEFT(T142,1)="1",IF(T142&lt;&gt;"",IF(Parametre_2018!O$4&lt;&gt;"",IF(L142&lt;=Parametre_2018!O$4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,"")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),""),""),IF(T142&lt;&gt;"",IF(Parametre_2018!O$4&lt;&gt;"",IF(L142&lt;=Parametre_2018!O$4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,"")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),"")),"")),IF(T142&lt;&gt;"",IF(Parametre_2018!N$4=1,IF(LEFT(T142,1)="1",IF(T142&lt;&gt;"",IF(Parametre_2018!O$4&lt;&gt;"",IF(L142&lt;=Parametre_2018!O$4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,"")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),""),""),IF(T142&lt;&gt;"",IF(Parametre_2018!O$4&lt;&gt;"",IF(L142&lt;=Parametre_2018!O$4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,""),IF(T142&lt;&gt;"",IF(Parametre_2018!P$4&lt;&gt;"",IF(M142&lt;=Parametre_2018!P$4,IF(T142&lt;&gt;"",IF(Parametre_2018!Q$4&lt;&gt;"",IF(N142&lt;=Parametre_2018!Q$4,"PLD",""),"PLD"),""),""),IF(T142&lt;&gt;"",IF(Parametre_2018!Q$4&lt;&gt;"",IF(N142&lt;=Parametre_2018!Q$4,"PLD",""),"PLD"),"")),"")),"")),"")),"")</f>
        <v/>
      </c>
      <c r="X142" s="54"/>
      <c r="Y142" s="163"/>
      <c r="Z142" s="196" t="str">
        <f>IF(P142&lt;&gt;"",IF(P142&lt;=Parametre_2018!B$4,IF(Parametre_2018!C$4&lt;&gt;"",IF(L142&lt;=Parametre_2018!C$4,IF(Parametre_2018!D$4&lt;&gt;"",IF(M142&lt;=Parametre_2018!D$4,IF(Parametre_2018!E$4&lt;&gt;"",IF(N142&lt;=Parametre_2018!E$4,"MCL"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"MCL")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IF(Parametre_2018!E$4&lt;&gt;"",IF(N142&lt;=Parametre_2018!E$4,"MCL"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"MCL"))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IF(Parametre_2018!D$4&lt;&gt;"",IF(M142&lt;=Parametre_2018!D$4,IF(Parametre_2018!E$4&lt;&gt;"",IF(N142&lt;=Parametre_2018!E$4,"MCL"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"MCL")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IF(Parametre_2018!E$4&lt;&gt;"",IF(N142&lt;=Parametre_2018!E$4,"MCL"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),"MCL"))),IF(P142&lt;&gt;"",IF(AND(P142&gt;Parametre_2018!B$4,P142&lt;=Parametre_2018!H$4),IF(Parametre_2018!I$4&lt;&gt;"",IF(L142&lt;=Parametre_2018!I$4,IF(Parametre_2018!J$4&lt;&gt;"",IF(M142&lt;=Parametre_2018!J$4,IF(Parametre_2018!K$4&lt;&gt;"",IF(N142&lt;=Parametre_2018!K$4,"CL",""),"CL"),""),IF(Parametre_2018!K$4&lt;&gt;"",IF(N142&lt;=Parametre_2018!K$4,"CL",""),"CL")),""),IF(Parametre_2018!J$4&lt;&gt;"",IF(M142&lt;=Parametre_2018!J$4,IF(Parametre_2018!K$4&lt;&gt;"",IF(N142&lt;=Parametre_2018!K$4,"CL",""),"CL"),""),IF(Parametre_2018!K$4&lt;&gt;"",IF(N142&lt;=Parametre_2018!K$4,"CL",""),"CL"))),""),"")),"")</f>
        <v/>
      </c>
      <c r="AA142" s="127"/>
      <c r="AB142" s="128"/>
      <c r="AC142" s="136"/>
    </row>
    <row r="143" spans="1:29" ht="26.4" x14ac:dyDescent="0.25">
      <c r="A143" s="371"/>
      <c r="B143" s="352" t="s">
        <v>28</v>
      </c>
      <c r="C143" s="226" t="s">
        <v>194</v>
      </c>
      <c r="D143" s="289" t="s">
        <v>555</v>
      </c>
      <c r="E143" s="256">
        <v>42907</v>
      </c>
      <c r="F143" s="166" t="s">
        <v>195</v>
      </c>
      <c r="G143" s="170" t="s">
        <v>169</v>
      </c>
      <c r="H143" s="166" t="s">
        <v>37</v>
      </c>
      <c r="I143" s="170" t="s">
        <v>103</v>
      </c>
      <c r="J143" s="229" t="s">
        <v>93</v>
      </c>
      <c r="K143" s="313" t="s">
        <v>89</v>
      </c>
      <c r="L143" s="171" t="s">
        <v>58</v>
      </c>
      <c r="M143" s="169" t="s">
        <v>58</v>
      </c>
      <c r="N143" s="274" t="s">
        <v>58</v>
      </c>
      <c r="O143" s="172">
        <v>2.2999999999999998</v>
      </c>
      <c r="P143" s="277">
        <v>2.35</v>
      </c>
      <c r="Q143" s="278" t="s">
        <v>546</v>
      </c>
      <c r="R143" s="128" t="s">
        <v>549</v>
      </c>
      <c r="S143" s="349"/>
      <c r="T143" s="133"/>
      <c r="U143" s="55"/>
      <c r="V143" s="135"/>
      <c r="W143" s="350"/>
      <c r="X143" s="54"/>
      <c r="Y143" s="163"/>
      <c r="Z143" s="351"/>
      <c r="AA143" s="127"/>
      <c r="AB143" s="128"/>
      <c r="AC143" s="136"/>
    </row>
    <row r="144" spans="1:29" ht="39.6" x14ac:dyDescent="0.25">
      <c r="A144" s="371"/>
      <c r="B144" s="352" t="s">
        <v>28</v>
      </c>
      <c r="C144" s="231" t="s">
        <v>216</v>
      </c>
      <c r="D144" s="289" t="s">
        <v>553</v>
      </c>
      <c r="E144" s="257">
        <v>42907</v>
      </c>
      <c r="F144" s="258" t="s">
        <v>80</v>
      </c>
      <c r="G144" s="260" t="s">
        <v>81</v>
      </c>
      <c r="H144" s="166" t="s">
        <v>134</v>
      </c>
      <c r="I144" s="263" t="s">
        <v>135</v>
      </c>
      <c r="J144" s="269" t="s">
        <v>49</v>
      </c>
      <c r="K144" s="301" t="s">
        <v>110</v>
      </c>
      <c r="L144" s="171" t="s">
        <v>34</v>
      </c>
      <c r="M144" s="169" t="s">
        <v>34</v>
      </c>
      <c r="N144" s="274" t="s">
        <v>40</v>
      </c>
      <c r="O144" s="275">
        <v>2.19</v>
      </c>
      <c r="P144" s="169">
        <v>2.35</v>
      </c>
      <c r="Q144" s="278" t="s">
        <v>548</v>
      </c>
      <c r="R144" s="128" t="s">
        <v>550</v>
      </c>
      <c r="S144" s="349"/>
      <c r="T144" s="133"/>
      <c r="U144" s="55"/>
      <c r="V144" s="135"/>
      <c r="W144" s="350"/>
      <c r="X144" s="54"/>
      <c r="Y144" s="163"/>
      <c r="Z144" s="351"/>
      <c r="AA144" s="127"/>
      <c r="AB144" s="128"/>
      <c r="AC144" s="136"/>
    </row>
    <row r="145" spans="1:29" x14ac:dyDescent="0.25">
      <c r="A145" s="370">
        <v>10</v>
      </c>
      <c r="B145" s="375" t="s">
        <v>38</v>
      </c>
      <c r="C145" s="139" t="s">
        <v>249</v>
      </c>
      <c r="D145" s="230" t="s">
        <v>553</v>
      </c>
      <c r="E145" s="116">
        <v>43270</v>
      </c>
      <c r="F145" s="117" t="s">
        <v>80</v>
      </c>
      <c r="G145" s="45" t="s">
        <v>81</v>
      </c>
      <c r="H145" s="37" t="s">
        <v>224</v>
      </c>
      <c r="I145" s="149" t="s">
        <v>147</v>
      </c>
      <c r="J145" s="144" t="s">
        <v>250</v>
      </c>
      <c r="K145" s="148" t="s">
        <v>244</v>
      </c>
      <c r="L145" s="59" t="s">
        <v>42</v>
      </c>
      <c r="M145" s="48" t="s">
        <v>58</v>
      </c>
      <c r="N145" s="185" t="s">
        <v>42</v>
      </c>
      <c r="O145" s="184">
        <v>2.59</v>
      </c>
      <c r="P145" s="230">
        <v>2.37</v>
      </c>
      <c r="Q145" s="126"/>
      <c r="R145" s="40" t="s">
        <v>84</v>
      </c>
      <c r="S145" s="192" t="str">
        <f t="shared" ref="S145:S169" si="5">IF(OR(T145&lt;&gt;"",W145&lt;&gt;"",Z145&lt;&gt;""),"Navrh","")</f>
        <v/>
      </c>
      <c r="T145" s="132"/>
      <c r="U145" s="50"/>
      <c r="V145" s="51"/>
      <c r="W145" s="195" t="str">
        <f>IF(P145&lt;&gt;"",IF(P145&lt;=1.2,IF(N145="A","CR",IF(T145&lt;&gt;"",IF(Parametre_2018!N$4=1,IF(LEFT(T145,1)="1",IF(T145&lt;&gt;"",IF(Parametre_2018!O$4&lt;&gt;"",IF(L145&lt;=Parametre_2018!O$4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,"")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),""),""),IF(T145&lt;&gt;"",IF(Parametre_2018!O$4&lt;&gt;"",IF(L145&lt;=Parametre_2018!O$4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,"")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),"")),"")),IF(T145&lt;&gt;"",IF(Parametre_2018!N$4=1,IF(LEFT(T145,1)="1",IF(T145&lt;&gt;"",IF(Parametre_2018!O$4&lt;&gt;"",IF(L145&lt;=Parametre_2018!O$4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,"")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),""),""),IF(T145&lt;&gt;"",IF(Parametre_2018!O$4&lt;&gt;"",IF(L145&lt;=Parametre_2018!O$4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,""),IF(T145&lt;&gt;"",IF(Parametre_2018!P$4&lt;&gt;"",IF(M145&lt;=Parametre_2018!P$4,IF(T145&lt;&gt;"",IF(Parametre_2018!Q$4&lt;&gt;"",IF(N145&lt;=Parametre_2018!Q$4,"PLD",""),"PLD"),""),""),IF(T145&lt;&gt;"",IF(Parametre_2018!Q$4&lt;&gt;"",IF(N145&lt;=Parametre_2018!Q$4,"PLD",""),"PLD"),"")),"")),"")),"")),"")</f>
        <v/>
      </c>
      <c r="X145" s="126"/>
      <c r="Y145" s="49"/>
      <c r="Z145" s="196" t="str">
        <f>IF(P145&lt;&gt;"",IF(P145&lt;=Parametre_2018!B$4,IF(Parametre_2018!C$4&lt;&gt;"",IF(L145&lt;=Parametre_2018!C$4,IF(Parametre_2018!D$4&lt;&gt;"",IF(M145&lt;=Parametre_2018!D$4,IF(Parametre_2018!E$4&lt;&gt;"",IF(N145&lt;=Parametre_2018!E$4,"MCL"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"MCL")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IF(Parametre_2018!E$4&lt;&gt;"",IF(N145&lt;=Parametre_2018!E$4,"MCL"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"MCL"))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IF(Parametre_2018!D$4&lt;&gt;"",IF(M145&lt;=Parametre_2018!D$4,IF(Parametre_2018!E$4&lt;&gt;"",IF(N145&lt;=Parametre_2018!E$4,"MCL"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"MCL")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IF(Parametre_2018!E$4&lt;&gt;"",IF(N145&lt;=Parametre_2018!E$4,"MCL"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),"MCL"))),IF(P145&lt;&gt;"",IF(AND(P145&gt;Parametre_2018!B$4,P145&lt;=Parametre_2018!H$4),IF(Parametre_2018!I$4&lt;&gt;"",IF(L145&lt;=Parametre_2018!I$4,IF(Parametre_2018!J$4&lt;&gt;"",IF(M145&lt;=Parametre_2018!J$4,IF(Parametre_2018!K$4&lt;&gt;"",IF(N145&lt;=Parametre_2018!K$4,"CL",""),"CL"),""),IF(Parametre_2018!K$4&lt;&gt;"",IF(N145&lt;=Parametre_2018!K$4,"CL",""),"CL")),""),IF(Parametre_2018!J$4&lt;&gt;"",IF(M145&lt;=Parametre_2018!J$4,IF(Parametre_2018!K$4&lt;&gt;"",IF(N145&lt;=Parametre_2018!K$4,"CL",""),"CL"),""),IF(Parametre_2018!K$4&lt;&gt;"",IF(N145&lt;=Parametre_2018!K$4,"CL",""),"CL"))),""),"")),"")</f>
        <v/>
      </c>
      <c r="AA145" s="126"/>
      <c r="AB145" s="40"/>
      <c r="AC145" s="60"/>
    </row>
    <row r="146" spans="1:29" ht="26.4" x14ac:dyDescent="0.25">
      <c r="A146" s="370">
        <v>48</v>
      </c>
      <c r="B146" s="352" t="s">
        <v>38</v>
      </c>
      <c r="C146" s="130" t="s">
        <v>458</v>
      </c>
      <c r="D146" s="230" t="s">
        <v>554</v>
      </c>
      <c r="E146" s="116">
        <v>43272</v>
      </c>
      <c r="F146" s="117" t="s">
        <v>55</v>
      </c>
      <c r="G146" s="46" t="s">
        <v>45</v>
      </c>
      <c r="H146" s="37" t="s">
        <v>148</v>
      </c>
      <c r="I146" s="119" t="s">
        <v>155</v>
      </c>
      <c r="J146" s="124" t="s">
        <v>107</v>
      </c>
      <c r="K146" s="155" t="s">
        <v>88</v>
      </c>
      <c r="L146" s="54" t="s">
        <v>40</v>
      </c>
      <c r="M146" s="55" t="s">
        <v>33</v>
      </c>
      <c r="N146" s="186" t="s">
        <v>34</v>
      </c>
      <c r="O146" s="189">
        <v>2.44</v>
      </c>
      <c r="P146" s="230">
        <v>2.37</v>
      </c>
      <c r="Q146" s="127"/>
      <c r="R146" s="128"/>
      <c r="S146" s="192" t="str">
        <f t="shared" si="5"/>
        <v/>
      </c>
      <c r="T146" s="133"/>
      <c r="U146" s="55"/>
      <c r="V146" s="135"/>
      <c r="W146" s="195" t="str">
        <f>IF(P146&lt;&gt;"",IF(P146&lt;=1.2,IF(N146="A","CR",IF(T146&lt;&gt;"",IF(Parametre_2018!N$4=1,IF(LEFT(T146,1)="1",IF(T146&lt;&gt;"",IF(Parametre_2018!O$4&lt;&gt;"",IF(L146&lt;=Parametre_2018!O$4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,"")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),""),""),IF(T146&lt;&gt;"",IF(Parametre_2018!O$4&lt;&gt;"",IF(L146&lt;=Parametre_2018!O$4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,"")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),"")),"")),IF(T146&lt;&gt;"",IF(Parametre_2018!N$4=1,IF(LEFT(T146,1)="1",IF(T146&lt;&gt;"",IF(Parametre_2018!O$4&lt;&gt;"",IF(L146&lt;=Parametre_2018!O$4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,"")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),""),""),IF(T146&lt;&gt;"",IF(Parametre_2018!O$4&lt;&gt;"",IF(L146&lt;=Parametre_2018!O$4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,""),IF(T146&lt;&gt;"",IF(Parametre_2018!P$4&lt;&gt;"",IF(M146&lt;=Parametre_2018!P$4,IF(T146&lt;&gt;"",IF(Parametre_2018!Q$4&lt;&gt;"",IF(N146&lt;=Parametre_2018!Q$4,"PLD",""),"PLD"),""),""),IF(T146&lt;&gt;"",IF(Parametre_2018!Q$4&lt;&gt;"",IF(N146&lt;=Parametre_2018!Q$4,"PLD",""),"PLD"),"")),"")),"")),"")),"")</f>
        <v/>
      </c>
      <c r="X146" s="54"/>
      <c r="Y146" s="163"/>
      <c r="Z146" s="196" t="str">
        <f>IF(P146&lt;&gt;"",IF(P146&lt;=Parametre_2018!B$4,IF(Parametre_2018!C$4&lt;&gt;"",IF(L146&lt;=Parametre_2018!C$4,IF(Parametre_2018!D$4&lt;&gt;"",IF(M146&lt;=Parametre_2018!D$4,IF(Parametre_2018!E$4&lt;&gt;"",IF(N146&lt;=Parametre_2018!E$4,"MCL"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"MCL")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IF(Parametre_2018!E$4&lt;&gt;"",IF(N146&lt;=Parametre_2018!E$4,"MCL"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"MCL"))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IF(Parametre_2018!D$4&lt;&gt;"",IF(M146&lt;=Parametre_2018!D$4,IF(Parametre_2018!E$4&lt;&gt;"",IF(N146&lt;=Parametre_2018!E$4,"MCL"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"MCL")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IF(Parametre_2018!E$4&lt;&gt;"",IF(N146&lt;=Parametre_2018!E$4,"MCL"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),"MCL"))),IF(P146&lt;&gt;"",IF(AND(P146&gt;Parametre_2018!B$4,P146&lt;=Parametre_2018!H$4),IF(Parametre_2018!I$4&lt;&gt;"",IF(L146&lt;=Parametre_2018!I$4,IF(Parametre_2018!J$4&lt;&gt;"",IF(M146&lt;=Parametre_2018!J$4,IF(Parametre_2018!K$4&lt;&gt;"",IF(N146&lt;=Parametre_2018!K$4,"CL",""),"CL"),""),IF(Parametre_2018!K$4&lt;&gt;"",IF(N146&lt;=Parametre_2018!K$4,"CL",""),"CL")),""),IF(Parametre_2018!J$4&lt;&gt;"",IF(M146&lt;=Parametre_2018!J$4,IF(Parametre_2018!K$4&lt;&gt;"",IF(N146&lt;=Parametre_2018!K$4,"CL",""),"CL"),""),IF(Parametre_2018!K$4&lt;&gt;"",IF(N146&lt;=Parametre_2018!K$4,"CL",""),"CL"))),""),"")),"")</f>
        <v/>
      </c>
      <c r="AA146" s="127"/>
      <c r="AB146" s="128"/>
      <c r="AC146" s="136"/>
    </row>
    <row r="147" spans="1:29" x14ac:dyDescent="0.25">
      <c r="A147" s="370">
        <v>113</v>
      </c>
      <c r="B147" s="352" t="s">
        <v>28</v>
      </c>
      <c r="C147" s="130" t="s">
        <v>470</v>
      </c>
      <c r="D147" s="230" t="s">
        <v>554</v>
      </c>
      <c r="E147" s="116">
        <v>43272</v>
      </c>
      <c r="F147" s="117" t="s">
        <v>65</v>
      </c>
      <c r="G147" s="46" t="s">
        <v>182</v>
      </c>
      <c r="H147" s="37" t="s">
        <v>66</v>
      </c>
      <c r="I147" s="119" t="s">
        <v>471</v>
      </c>
      <c r="J147" s="124" t="s">
        <v>102</v>
      </c>
      <c r="K147" s="155" t="s">
        <v>193</v>
      </c>
      <c r="L147" s="54" t="s">
        <v>40</v>
      </c>
      <c r="M147" s="55" t="s">
        <v>40</v>
      </c>
      <c r="N147" s="186" t="s">
        <v>58</v>
      </c>
      <c r="O147" s="190">
        <v>2.33</v>
      </c>
      <c r="P147" s="230">
        <v>2.37</v>
      </c>
      <c r="Q147" s="127"/>
      <c r="R147" s="128" t="s">
        <v>543</v>
      </c>
      <c r="S147" s="192" t="str">
        <f t="shared" si="5"/>
        <v/>
      </c>
      <c r="T147" s="133"/>
      <c r="U147" s="55"/>
      <c r="V147" s="135"/>
      <c r="W147" s="195" t="str">
        <f>IF(P147&lt;&gt;"",IF(P147&lt;=1.2,IF(N147="A","CR",IF(T147&lt;&gt;"",IF(Parametre_2018!N$4=1,IF(LEFT(T147,1)="1",IF(T147&lt;&gt;"",IF(Parametre_2018!O$4&lt;&gt;"",IF(L147&lt;=Parametre_2018!O$4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,"")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),""),""),IF(T147&lt;&gt;"",IF(Parametre_2018!O$4&lt;&gt;"",IF(L147&lt;=Parametre_2018!O$4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,"")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),"")),"")),IF(T147&lt;&gt;"",IF(Parametre_2018!N$4=1,IF(LEFT(T147,1)="1",IF(T147&lt;&gt;"",IF(Parametre_2018!O$4&lt;&gt;"",IF(L147&lt;=Parametre_2018!O$4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,"")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),""),""),IF(T147&lt;&gt;"",IF(Parametre_2018!O$4&lt;&gt;"",IF(L147&lt;=Parametre_2018!O$4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,""),IF(T147&lt;&gt;"",IF(Parametre_2018!P$4&lt;&gt;"",IF(M147&lt;=Parametre_2018!P$4,IF(T147&lt;&gt;"",IF(Parametre_2018!Q$4&lt;&gt;"",IF(N147&lt;=Parametre_2018!Q$4,"PLD",""),"PLD"),""),""),IF(T147&lt;&gt;"",IF(Parametre_2018!Q$4&lt;&gt;"",IF(N147&lt;=Parametre_2018!Q$4,"PLD",""),"PLD"),"")),"")),"")),"")),"")</f>
        <v/>
      </c>
      <c r="X147" s="54"/>
      <c r="Y147" s="163"/>
      <c r="Z147" s="196" t="str">
        <f>IF(P147&lt;&gt;"",IF(P147&lt;=Parametre_2018!B$4,IF(Parametre_2018!C$4&lt;&gt;"",IF(L147&lt;=Parametre_2018!C$4,IF(Parametre_2018!D$4&lt;&gt;"",IF(M147&lt;=Parametre_2018!D$4,IF(Parametre_2018!E$4&lt;&gt;"",IF(N147&lt;=Parametre_2018!E$4,"MCL"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"MCL")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IF(Parametre_2018!E$4&lt;&gt;"",IF(N147&lt;=Parametre_2018!E$4,"MCL"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"MCL"))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IF(Parametre_2018!D$4&lt;&gt;"",IF(M147&lt;=Parametre_2018!D$4,IF(Parametre_2018!E$4&lt;&gt;"",IF(N147&lt;=Parametre_2018!E$4,"MCL"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"MCL")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IF(Parametre_2018!E$4&lt;&gt;"",IF(N147&lt;=Parametre_2018!E$4,"MCL"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),"MCL"))),IF(P147&lt;&gt;"",IF(AND(P147&gt;Parametre_2018!B$4,P147&lt;=Parametre_2018!H$4),IF(Parametre_2018!I$4&lt;&gt;"",IF(L147&lt;=Parametre_2018!I$4,IF(Parametre_2018!J$4&lt;&gt;"",IF(M147&lt;=Parametre_2018!J$4,IF(Parametre_2018!K$4&lt;&gt;"",IF(N147&lt;=Parametre_2018!K$4,"CL",""),"CL"),""),IF(Parametre_2018!K$4&lt;&gt;"",IF(N147&lt;=Parametre_2018!K$4,"CL",""),"CL")),""),IF(Parametre_2018!J$4&lt;&gt;"",IF(M147&lt;=Parametre_2018!J$4,IF(Parametre_2018!K$4&lt;&gt;"",IF(N147&lt;=Parametre_2018!K$4,"CL",""),"CL"),""),IF(Parametre_2018!K$4&lt;&gt;"",IF(N147&lt;=Parametre_2018!K$4,"CL",""),"CL"))),""),"")),"")</f>
        <v/>
      </c>
      <c r="AA147" s="127"/>
      <c r="AB147" s="128"/>
      <c r="AC147" s="136"/>
    </row>
    <row r="148" spans="1:29" ht="26.4" x14ac:dyDescent="0.25">
      <c r="A148" s="370">
        <v>141</v>
      </c>
      <c r="B148" s="352" t="s">
        <v>28</v>
      </c>
      <c r="C148" s="130" t="s">
        <v>502</v>
      </c>
      <c r="D148" s="230" t="s">
        <v>554</v>
      </c>
      <c r="E148" s="116">
        <v>43272</v>
      </c>
      <c r="F148" s="117" t="s">
        <v>78</v>
      </c>
      <c r="G148" s="46" t="s">
        <v>36</v>
      </c>
      <c r="H148" s="37" t="s">
        <v>143</v>
      </c>
      <c r="I148" s="119" t="s">
        <v>503</v>
      </c>
      <c r="J148" s="124" t="s">
        <v>39</v>
      </c>
      <c r="K148" s="155" t="s">
        <v>259</v>
      </c>
      <c r="L148" s="54" t="s">
        <v>34</v>
      </c>
      <c r="M148" s="55" t="s">
        <v>34</v>
      </c>
      <c r="N148" s="186" t="s">
        <v>34</v>
      </c>
      <c r="O148" s="189">
        <v>2.4</v>
      </c>
      <c r="P148" s="230">
        <v>2.37</v>
      </c>
      <c r="Q148" s="127"/>
      <c r="R148" s="128"/>
      <c r="S148" s="192" t="str">
        <f t="shared" si="5"/>
        <v/>
      </c>
      <c r="T148" s="133"/>
      <c r="U148" s="55"/>
      <c r="V148" s="135"/>
      <c r="W148" s="195" t="str">
        <f>IF(P148&lt;&gt;"",IF(P148&lt;=1.2,IF(N148="A","CR",IF(T148&lt;&gt;"",IF(Parametre_2018!N$4=1,IF(LEFT(T148,1)="1",IF(T148&lt;&gt;"",IF(Parametre_2018!O$4&lt;&gt;"",IF(L148&lt;=Parametre_2018!O$4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,"")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),""),""),IF(T148&lt;&gt;"",IF(Parametre_2018!O$4&lt;&gt;"",IF(L148&lt;=Parametre_2018!O$4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,"")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),"")),"")),IF(T148&lt;&gt;"",IF(Parametre_2018!N$4=1,IF(LEFT(T148,1)="1",IF(T148&lt;&gt;"",IF(Parametre_2018!O$4&lt;&gt;"",IF(L148&lt;=Parametre_2018!O$4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,"")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),""),""),IF(T148&lt;&gt;"",IF(Parametre_2018!O$4&lt;&gt;"",IF(L148&lt;=Parametre_2018!O$4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,""),IF(T148&lt;&gt;"",IF(Parametre_2018!P$4&lt;&gt;"",IF(M148&lt;=Parametre_2018!P$4,IF(T148&lt;&gt;"",IF(Parametre_2018!Q$4&lt;&gt;"",IF(N148&lt;=Parametre_2018!Q$4,"PLD",""),"PLD"),""),""),IF(T148&lt;&gt;"",IF(Parametre_2018!Q$4&lt;&gt;"",IF(N148&lt;=Parametre_2018!Q$4,"PLD",""),"PLD"),"")),"")),"")),"")),"")</f>
        <v/>
      </c>
      <c r="X148" s="54"/>
      <c r="Y148" s="163"/>
      <c r="Z148" s="196" t="str">
        <f>IF(P148&lt;&gt;"",IF(P148&lt;=Parametre_2018!B$4,IF(Parametre_2018!C$4&lt;&gt;"",IF(L148&lt;=Parametre_2018!C$4,IF(Parametre_2018!D$4&lt;&gt;"",IF(M148&lt;=Parametre_2018!D$4,IF(Parametre_2018!E$4&lt;&gt;"",IF(N148&lt;=Parametre_2018!E$4,"MCL"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"MCL")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IF(Parametre_2018!E$4&lt;&gt;"",IF(N148&lt;=Parametre_2018!E$4,"MCL"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"MCL"))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IF(Parametre_2018!D$4&lt;&gt;"",IF(M148&lt;=Parametre_2018!D$4,IF(Parametre_2018!E$4&lt;&gt;"",IF(N148&lt;=Parametre_2018!E$4,"MCL"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"MCL")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IF(Parametre_2018!E$4&lt;&gt;"",IF(N148&lt;=Parametre_2018!E$4,"MCL"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),"MCL"))),IF(P148&lt;&gt;"",IF(AND(P148&gt;Parametre_2018!B$4,P148&lt;=Parametre_2018!H$4),IF(Parametre_2018!I$4&lt;&gt;"",IF(L148&lt;=Parametre_2018!I$4,IF(Parametre_2018!J$4&lt;&gt;"",IF(M148&lt;=Parametre_2018!J$4,IF(Parametre_2018!K$4&lt;&gt;"",IF(N148&lt;=Parametre_2018!K$4,"CL",""),"CL"),""),IF(Parametre_2018!K$4&lt;&gt;"",IF(N148&lt;=Parametre_2018!K$4,"CL",""),"CL")),""),IF(Parametre_2018!J$4&lt;&gt;"",IF(M148&lt;=Parametre_2018!J$4,IF(Parametre_2018!K$4&lt;&gt;"",IF(N148&lt;=Parametre_2018!K$4,"CL",""),"CL"),""),IF(Parametre_2018!K$4&lt;&gt;"",IF(N148&lt;=Parametre_2018!K$4,"CL",""),"CL"))),""),"")),"")</f>
        <v/>
      </c>
      <c r="AA148" s="127"/>
      <c r="AB148" s="128"/>
      <c r="AC148" s="136"/>
    </row>
    <row r="149" spans="1:29" x14ac:dyDescent="0.25">
      <c r="A149" s="370">
        <v>6</v>
      </c>
      <c r="B149" s="375" t="s">
        <v>38</v>
      </c>
      <c r="C149" s="253" t="s">
        <v>238</v>
      </c>
      <c r="D149" s="230" t="s">
        <v>553</v>
      </c>
      <c r="E149" s="116">
        <v>43270</v>
      </c>
      <c r="F149" s="117" t="s">
        <v>80</v>
      </c>
      <c r="G149" s="45" t="s">
        <v>81</v>
      </c>
      <c r="H149" s="37" t="s">
        <v>224</v>
      </c>
      <c r="I149" s="122" t="s">
        <v>239</v>
      </c>
      <c r="J149" s="265" t="s">
        <v>240</v>
      </c>
      <c r="K149" s="314" t="s">
        <v>232</v>
      </c>
      <c r="L149" s="59" t="s">
        <v>40</v>
      </c>
      <c r="M149" s="48" t="s">
        <v>58</v>
      </c>
      <c r="N149" s="185" t="s">
        <v>42</v>
      </c>
      <c r="O149" s="184">
        <v>2.4900000000000002</v>
      </c>
      <c r="P149" s="230">
        <v>2.37</v>
      </c>
      <c r="Q149" s="126"/>
      <c r="R149" s="40"/>
      <c r="S149" s="192" t="str">
        <f t="shared" si="5"/>
        <v/>
      </c>
      <c r="T149" s="132"/>
      <c r="U149" s="50"/>
      <c r="V149" s="51"/>
      <c r="W149" s="195" t="str">
        <f>IF(P149&lt;&gt;"",IF(P149&lt;=1.2,IF(N149="A","CR",IF(T149&lt;&gt;"",IF(Parametre_2018!N$4=1,IF(LEFT(T149,1)="1",IF(T149&lt;&gt;"",IF(Parametre_2018!O$4&lt;&gt;"",IF(L149&lt;=Parametre_2018!O$4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,"")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),""),""),IF(T149&lt;&gt;"",IF(Parametre_2018!O$4&lt;&gt;"",IF(L149&lt;=Parametre_2018!O$4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,"")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),"")),"")),IF(T149&lt;&gt;"",IF(Parametre_2018!N$4=1,IF(LEFT(T149,1)="1",IF(T149&lt;&gt;"",IF(Parametre_2018!O$4&lt;&gt;"",IF(L149&lt;=Parametre_2018!O$4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,"")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),""),""),IF(T149&lt;&gt;"",IF(Parametre_2018!O$4&lt;&gt;"",IF(L149&lt;=Parametre_2018!O$4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,""),IF(T149&lt;&gt;"",IF(Parametre_2018!P$4&lt;&gt;"",IF(M149&lt;=Parametre_2018!P$4,IF(T149&lt;&gt;"",IF(Parametre_2018!Q$4&lt;&gt;"",IF(N149&lt;=Parametre_2018!Q$4,"PLD",""),"PLD"),""),""),IF(T149&lt;&gt;"",IF(Parametre_2018!Q$4&lt;&gt;"",IF(N149&lt;=Parametre_2018!Q$4,"PLD",""),"PLD"),"")),"")),"")),"")),"")</f>
        <v/>
      </c>
      <c r="X149" s="126"/>
      <c r="Y149" s="49"/>
      <c r="Z149" s="196" t="str">
        <f>IF(P149&lt;&gt;"",IF(P149&lt;=Parametre_2018!B$4,IF(Parametre_2018!C$4&lt;&gt;"",IF(L149&lt;=Parametre_2018!C$4,IF(Parametre_2018!D$4&lt;&gt;"",IF(M149&lt;=Parametre_2018!D$4,IF(Parametre_2018!E$4&lt;&gt;"",IF(N149&lt;=Parametre_2018!E$4,"MCL"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"MCL")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IF(Parametre_2018!E$4&lt;&gt;"",IF(N149&lt;=Parametre_2018!E$4,"MCL"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"MCL"))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IF(Parametre_2018!D$4&lt;&gt;"",IF(M149&lt;=Parametre_2018!D$4,IF(Parametre_2018!E$4&lt;&gt;"",IF(N149&lt;=Parametre_2018!E$4,"MCL"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"MCL")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IF(Parametre_2018!E$4&lt;&gt;"",IF(N149&lt;=Parametre_2018!E$4,"MCL"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),"MCL"))),IF(P149&lt;&gt;"",IF(AND(P149&gt;Parametre_2018!B$4,P149&lt;=Parametre_2018!H$4),IF(Parametre_2018!I$4&lt;&gt;"",IF(L149&lt;=Parametre_2018!I$4,IF(Parametre_2018!J$4&lt;&gt;"",IF(M149&lt;=Parametre_2018!J$4,IF(Parametre_2018!K$4&lt;&gt;"",IF(N149&lt;=Parametre_2018!K$4,"CL",""),"CL"),""),IF(Parametre_2018!K$4&lt;&gt;"",IF(N149&lt;=Parametre_2018!K$4,"CL",""),"CL")),""),IF(Parametre_2018!J$4&lt;&gt;"",IF(M149&lt;=Parametre_2018!J$4,IF(Parametre_2018!K$4&lt;&gt;"",IF(N149&lt;=Parametre_2018!K$4,"CL",""),"CL"),""),IF(Parametre_2018!K$4&lt;&gt;"",IF(N149&lt;=Parametre_2018!K$4,"CL",""),"CL"))),""),"")),"")</f>
        <v/>
      </c>
      <c r="AA149" s="126"/>
      <c r="AB149" s="40"/>
      <c r="AC149" s="60"/>
    </row>
    <row r="150" spans="1:29" x14ac:dyDescent="0.25">
      <c r="A150" s="370">
        <v>76</v>
      </c>
      <c r="B150" s="352" t="s">
        <v>38</v>
      </c>
      <c r="C150" s="130" t="s">
        <v>460</v>
      </c>
      <c r="D150" s="230" t="s">
        <v>554</v>
      </c>
      <c r="E150" s="116">
        <v>43272</v>
      </c>
      <c r="F150" s="117" t="s">
        <v>55</v>
      </c>
      <c r="G150" s="46" t="s">
        <v>45</v>
      </c>
      <c r="H150" s="37" t="s">
        <v>148</v>
      </c>
      <c r="I150" s="119" t="s">
        <v>461</v>
      </c>
      <c r="J150" s="124" t="s">
        <v>168</v>
      </c>
      <c r="K150" s="155" t="s">
        <v>88</v>
      </c>
      <c r="L150" s="54" t="s">
        <v>58</v>
      </c>
      <c r="M150" s="55" t="s">
        <v>58</v>
      </c>
      <c r="N150" s="186" t="s">
        <v>42</v>
      </c>
      <c r="O150" s="189">
        <v>2.4300000000000002</v>
      </c>
      <c r="P150" s="230">
        <v>2.38</v>
      </c>
      <c r="Q150" s="127"/>
      <c r="R150" s="128"/>
      <c r="S150" s="192" t="str">
        <f t="shared" si="5"/>
        <v/>
      </c>
      <c r="T150" s="133"/>
      <c r="U150" s="55"/>
      <c r="V150" s="135"/>
      <c r="W150" s="195" t="str">
        <f>IF(P150&lt;&gt;"",IF(P150&lt;=1.2,IF(N150="A","CR",IF(T150&lt;&gt;"",IF(Parametre_2018!N$4=1,IF(LEFT(T150,1)="1",IF(T150&lt;&gt;"",IF(Parametre_2018!O$4&lt;&gt;"",IF(L150&lt;=Parametre_2018!O$4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,"")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),""),""),IF(T150&lt;&gt;"",IF(Parametre_2018!O$4&lt;&gt;"",IF(L150&lt;=Parametre_2018!O$4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,"")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),"")),"")),IF(T150&lt;&gt;"",IF(Parametre_2018!N$4=1,IF(LEFT(T150,1)="1",IF(T150&lt;&gt;"",IF(Parametre_2018!O$4&lt;&gt;"",IF(L150&lt;=Parametre_2018!O$4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,"")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),""),""),IF(T150&lt;&gt;"",IF(Parametre_2018!O$4&lt;&gt;"",IF(L150&lt;=Parametre_2018!O$4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,""),IF(T150&lt;&gt;"",IF(Parametre_2018!P$4&lt;&gt;"",IF(M150&lt;=Parametre_2018!P$4,IF(T150&lt;&gt;"",IF(Parametre_2018!Q$4&lt;&gt;"",IF(N150&lt;=Parametre_2018!Q$4,"PLD",""),"PLD"),""),""),IF(T150&lt;&gt;"",IF(Parametre_2018!Q$4&lt;&gt;"",IF(N150&lt;=Parametre_2018!Q$4,"PLD",""),"PLD"),"")),"")),"")),"")),"")</f>
        <v/>
      </c>
      <c r="X150" s="54"/>
      <c r="Y150" s="163"/>
      <c r="Z150" s="196" t="str">
        <f>IF(P150&lt;&gt;"",IF(P150&lt;=Parametre_2018!B$4,IF(Parametre_2018!C$4&lt;&gt;"",IF(L150&lt;=Parametre_2018!C$4,IF(Parametre_2018!D$4&lt;&gt;"",IF(M150&lt;=Parametre_2018!D$4,IF(Parametre_2018!E$4&lt;&gt;"",IF(N150&lt;=Parametre_2018!E$4,"MCL"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"MCL")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IF(Parametre_2018!E$4&lt;&gt;"",IF(N150&lt;=Parametre_2018!E$4,"MCL"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"MCL"))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IF(Parametre_2018!D$4&lt;&gt;"",IF(M150&lt;=Parametre_2018!D$4,IF(Parametre_2018!E$4&lt;&gt;"",IF(N150&lt;=Parametre_2018!E$4,"MCL"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"MCL")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IF(Parametre_2018!E$4&lt;&gt;"",IF(N150&lt;=Parametre_2018!E$4,"MCL"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),"MCL"))),IF(P150&lt;&gt;"",IF(AND(P150&gt;Parametre_2018!B$4,P150&lt;=Parametre_2018!H$4),IF(Parametre_2018!I$4&lt;&gt;"",IF(L150&lt;=Parametre_2018!I$4,IF(Parametre_2018!J$4&lt;&gt;"",IF(M150&lt;=Parametre_2018!J$4,IF(Parametre_2018!K$4&lt;&gt;"",IF(N150&lt;=Parametre_2018!K$4,"CL",""),"CL"),""),IF(Parametre_2018!K$4&lt;&gt;"",IF(N150&lt;=Parametre_2018!K$4,"CL",""),"CL")),""),IF(Parametre_2018!J$4&lt;&gt;"",IF(M150&lt;=Parametre_2018!J$4,IF(Parametre_2018!K$4&lt;&gt;"",IF(N150&lt;=Parametre_2018!K$4,"CL",""),"CL"),""),IF(Parametre_2018!K$4&lt;&gt;"",IF(N150&lt;=Parametre_2018!K$4,"CL",""),"CL"))),""),"")),"")</f>
        <v/>
      </c>
      <c r="AA150" s="127"/>
      <c r="AB150" s="128"/>
      <c r="AC150" s="136"/>
    </row>
    <row r="151" spans="1:29" ht="26.4" x14ac:dyDescent="0.25">
      <c r="A151" s="370">
        <v>154</v>
      </c>
      <c r="B151" s="352" t="s">
        <v>28</v>
      </c>
      <c r="C151" s="140" t="s">
        <v>327</v>
      </c>
      <c r="D151" s="230" t="s">
        <v>554</v>
      </c>
      <c r="E151" s="116">
        <v>43270</v>
      </c>
      <c r="F151" s="117" t="s">
        <v>52</v>
      </c>
      <c r="G151" s="46" t="s">
        <v>59</v>
      </c>
      <c r="H151" s="37" t="s">
        <v>166</v>
      </c>
      <c r="I151" s="153" t="s">
        <v>328</v>
      </c>
      <c r="J151" s="123" t="s">
        <v>70</v>
      </c>
      <c r="K151" s="239" t="s">
        <v>325</v>
      </c>
      <c r="L151" s="54" t="s">
        <v>33</v>
      </c>
      <c r="M151" s="55" t="s">
        <v>34</v>
      </c>
      <c r="N151" s="186" t="s">
        <v>34</v>
      </c>
      <c r="O151" s="189">
        <v>2.4700000000000002</v>
      </c>
      <c r="P151" s="296">
        <v>2.38</v>
      </c>
      <c r="Q151" s="127"/>
      <c r="R151" s="128"/>
      <c r="S151" s="192" t="str">
        <f t="shared" si="5"/>
        <v/>
      </c>
      <c r="T151" s="133"/>
      <c r="U151" s="55"/>
      <c r="V151" s="135"/>
      <c r="W151" s="195" t="str">
        <f>IF(P151&lt;&gt;"",IF(P151&lt;=1.2,IF(N151="A","CR",IF(T151&lt;&gt;"",IF(Parametre_2018!N$4=1,IF(LEFT(T151,1)="1",IF(T151&lt;&gt;"",IF(Parametre_2018!O$4&lt;&gt;"",IF(L151&lt;=Parametre_2018!O$4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,"")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),""),""),IF(T151&lt;&gt;"",IF(Parametre_2018!O$4&lt;&gt;"",IF(L151&lt;=Parametre_2018!O$4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,"")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),"")),"")),IF(T151&lt;&gt;"",IF(Parametre_2018!N$4=1,IF(LEFT(T151,1)="1",IF(T151&lt;&gt;"",IF(Parametre_2018!O$4&lt;&gt;"",IF(L151&lt;=Parametre_2018!O$4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,"")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),""),""),IF(T151&lt;&gt;"",IF(Parametre_2018!O$4&lt;&gt;"",IF(L151&lt;=Parametre_2018!O$4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,""),IF(T151&lt;&gt;"",IF(Parametre_2018!P$4&lt;&gt;"",IF(M151&lt;=Parametre_2018!P$4,IF(T151&lt;&gt;"",IF(Parametre_2018!Q$4&lt;&gt;"",IF(N151&lt;=Parametre_2018!Q$4,"PLD",""),"PLD"),""),""),IF(T151&lt;&gt;"",IF(Parametre_2018!Q$4&lt;&gt;"",IF(N151&lt;=Parametre_2018!Q$4,"PLD",""),"PLD"),"")),"")),"")),"")),"")</f>
        <v/>
      </c>
      <c r="X151" s="54"/>
      <c r="Y151" s="163"/>
      <c r="Z151" s="196" t="str">
        <f>IF(P151&lt;&gt;"",IF(P151&lt;=Parametre_2018!B$4,IF(Parametre_2018!C$4&lt;&gt;"",IF(L151&lt;=Parametre_2018!C$4,IF(Parametre_2018!D$4&lt;&gt;"",IF(M151&lt;=Parametre_2018!D$4,IF(Parametre_2018!E$4&lt;&gt;"",IF(N151&lt;=Parametre_2018!E$4,"MCL"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"MCL")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IF(Parametre_2018!E$4&lt;&gt;"",IF(N151&lt;=Parametre_2018!E$4,"MCL"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"MCL"))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IF(Parametre_2018!D$4&lt;&gt;"",IF(M151&lt;=Parametre_2018!D$4,IF(Parametre_2018!E$4&lt;&gt;"",IF(N151&lt;=Parametre_2018!E$4,"MCL"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"MCL")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IF(Parametre_2018!E$4&lt;&gt;"",IF(N151&lt;=Parametre_2018!E$4,"MCL"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),"MCL"))),IF(P151&lt;&gt;"",IF(AND(P151&gt;Parametre_2018!B$4,P151&lt;=Parametre_2018!H$4),IF(Parametre_2018!I$4&lt;&gt;"",IF(L151&lt;=Parametre_2018!I$4,IF(Parametre_2018!J$4&lt;&gt;"",IF(M151&lt;=Parametre_2018!J$4,IF(Parametre_2018!K$4&lt;&gt;"",IF(N151&lt;=Parametre_2018!K$4,"CL",""),"CL"),""),IF(Parametre_2018!K$4&lt;&gt;"",IF(N151&lt;=Parametre_2018!K$4,"CL",""),"CL")),""),IF(Parametre_2018!J$4&lt;&gt;"",IF(M151&lt;=Parametre_2018!J$4,IF(Parametre_2018!K$4&lt;&gt;"",IF(N151&lt;=Parametre_2018!K$4,"CL",""),"CL"),""),IF(Parametre_2018!K$4&lt;&gt;"",IF(N151&lt;=Parametre_2018!K$4,"CL",""),"CL"))),""),"")),"")</f>
        <v/>
      </c>
      <c r="AA151" s="127"/>
      <c r="AB151" s="128"/>
      <c r="AC151" s="136"/>
    </row>
    <row r="152" spans="1:29" x14ac:dyDescent="0.25">
      <c r="A152" s="370">
        <v>46</v>
      </c>
      <c r="B152" s="352" t="s">
        <v>28</v>
      </c>
      <c r="C152" s="130" t="s">
        <v>291</v>
      </c>
      <c r="D152" s="230" t="s">
        <v>554</v>
      </c>
      <c r="E152" s="116">
        <v>43271</v>
      </c>
      <c r="F152" s="117" t="s">
        <v>41</v>
      </c>
      <c r="G152" s="46" t="s">
        <v>45</v>
      </c>
      <c r="H152" s="37" t="s">
        <v>278</v>
      </c>
      <c r="I152" s="151" t="s">
        <v>292</v>
      </c>
      <c r="J152" s="124" t="s">
        <v>151</v>
      </c>
      <c r="K152" s="154" t="s">
        <v>31</v>
      </c>
      <c r="L152" s="59" t="s">
        <v>34</v>
      </c>
      <c r="M152" s="48" t="s">
        <v>34</v>
      </c>
      <c r="N152" s="186" t="s">
        <v>34</v>
      </c>
      <c r="O152" s="189">
        <v>2.4700000000000002</v>
      </c>
      <c r="P152" s="230">
        <v>2.39</v>
      </c>
      <c r="Q152" s="127"/>
      <c r="R152" s="128"/>
      <c r="S152" s="192" t="str">
        <f t="shared" si="5"/>
        <v/>
      </c>
      <c r="T152" s="133"/>
      <c r="U152" s="55"/>
      <c r="V152" s="135"/>
      <c r="W152" s="195" t="str">
        <f>IF(P152&lt;&gt;"",IF(P152&lt;=1.2,IF(N152="A","CR",IF(T152&lt;&gt;"",IF(Parametre_2018!N$4=1,IF(LEFT(T152,1)="1",IF(T152&lt;&gt;"",IF(Parametre_2018!O$4&lt;&gt;"",IF(L152&lt;=Parametre_2018!O$4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,"")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),""),""),IF(T152&lt;&gt;"",IF(Parametre_2018!O$4&lt;&gt;"",IF(L152&lt;=Parametre_2018!O$4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,"")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),"")),"")),IF(T152&lt;&gt;"",IF(Parametre_2018!N$4=1,IF(LEFT(T152,1)="1",IF(T152&lt;&gt;"",IF(Parametre_2018!O$4&lt;&gt;"",IF(L152&lt;=Parametre_2018!O$4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,"")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),""),""),IF(T152&lt;&gt;"",IF(Parametre_2018!O$4&lt;&gt;"",IF(L152&lt;=Parametre_2018!O$4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,""),IF(T152&lt;&gt;"",IF(Parametre_2018!P$4&lt;&gt;"",IF(M152&lt;=Parametre_2018!P$4,IF(T152&lt;&gt;"",IF(Parametre_2018!Q$4&lt;&gt;"",IF(N152&lt;=Parametre_2018!Q$4,"PLD",""),"PLD"),""),""),IF(T152&lt;&gt;"",IF(Parametre_2018!Q$4&lt;&gt;"",IF(N152&lt;=Parametre_2018!Q$4,"PLD",""),"PLD"),"")),"")),"")),"")),"")</f>
        <v/>
      </c>
      <c r="X152" s="54"/>
      <c r="Y152" s="163"/>
      <c r="Z152" s="196" t="str">
        <f>IF(P152&lt;&gt;"",IF(P152&lt;=Parametre_2018!B$4,IF(Parametre_2018!C$4&lt;&gt;"",IF(L152&lt;=Parametre_2018!C$4,IF(Parametre_2018!D$4&lt;&gt;"",IF(M152&lt;=Parametre_2018!D$4,IF(Parametre_2018!E$4&lt;&gt;"",IF(N152&lt;=Parametre_2018!E$4,"MCL"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"MCL")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IF(Parametre_2018!E$4&lt;&gt;"",IF(N152&lt;=Parametre_2018!E$4,"MCL"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"MCL"))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IF(Parametre_2018!D$4&lt;&gt;"",IF(M152&lt;=Parametre_2018!D$4,IF(Parametre_2018!E$4&lt;&gt;"",IF(N152&lt;=Parametre_2018!E$4,"MCL"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"MCL")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IF(Parametre_2018!E$4&lt;&gt;"",IF(N152&lt;=Parametre_2018!E$4,"MCL"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),"MCL"))),IF(P152&lt;&gt;"",IF(AND(P152&gt;Parametre_2018!B$4,P152&lt;=Parametre_2018!H$4),IF(Parametre_2018!I$4&lt;&gt;"",IF(L152&lt;=Parametre_2018!I$4,IF(Parametre_2018!J$4&lt;&gt;"",IF(M152&lt;=Parametre_2018!J$4,IF(Parametre_2018!K$4&lt;&gt;"",IF(N152&lt;=Parametre_2018!K$4,"CL",""),"CL"),""),IF(Parametre_2018!K$4&lt;&gt;"",IF(N152&lt;=Parametre_2018!K$4,"CL",""),"CL")),""),IF(Parametre_2018!J$4&lt;&gt;"",IF(M152&lt;=Parametre_2018!J$4,IF(Parametre_2018!K$4&lt;&gt;"",IF(N152&lt;=Parametre_2018!K$4,"CL",""),"CL"),""),IF(Parametre_2018!K$4&lt;&gt;"",IF(N152&lt;=Parametre_2018!K$4,"CL",""),"CL"))),""),"")),"")</f>
        <v/>
      </c>
      <c r="AA152" s="127"/>
      <c r="AB152" s="128"/>
      <c r="AC152" s="136"/>
    </row>
    <row r="153" spans="1:29" ht="26.4" x14ac:dyDescent="0.25">
      <c r="A153" s="370">
        <v>122</v>
      </c>
      <c r="B153" s="352" t="s">
        <v>28</v>
      </c>
      <c r="C153" s="130" t="s">
        <v>161</v>
      </c>
      <c r="D153" s="230" t="s">
        <v>554</v>
      </c>
      <c r="E153" s="116">
        <v>43272</v>
      </c>
      <c r="F153" s="117" t="s">
        <v>44</v>
      </c>
      <c r="G153" s="46" t="s">
        <v>53</v>
      </c>
      <c r="H153" s="37" t="s">
        <v>295</v>
      </c>
      <c r="I153" s="153" t="s">
        <v>163</v>
      </c>
      <c r="J153" s="156" t="s">
        <v>99</v>
      </c>
      <c r="K153" s="155" t="s">
        <v>76</v>
      </c>
      <c r="L153" s="54" t="s">
        <v>34</v>
      </c>
      <c r="M153" s="55" t="s">
        <v>34</v>
      </c>
      <c r="N153" s="186" t="s">
        <v>34</v>
      </c>
      <c r="O153" s="189">
        <v>2.41</v>
      </c>
      <c r="P153" s="230">
        <v>2.39</v>
      </c>
      <c r="Q153" s="127"/>
      <c r="R153" s="128" t="s">
        <v>84</v>
      </c>
      <c r="S153" s="192" t="str">
        <f t="shared" si="5"/>
        <v/>
      </c>
      <c r="T153" s="133"/>
      <c r="U153" s="55"/>
      <c r="V153" s="135"/>
      <c r="W153" s="195" t="str">
        <f>IF(P153&lt;&gt;"",IF(P153&lt;=1.2,IF(N153="A","CR",IF(T153&lt;&gt;"",IF(Parametre_2018!N$4=1,IF(LEFT(T153,1)="1",IF(T153&lt;&gt;"",IF(Parametre_2018!O$4&lt;&gt;"",IF(L153&lt;=Parametre_2018!O$4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,"")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),""),""),IF(T153&lt;&gt;"",IF(Parametre_2018!O$4&lt;&gt;"",IF(L153&lt;=Parametre_2018!O$4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,"")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),"")),"")),IF(T153&lt;&gt;"",IF(Parametre_2018!N$4=1,IF(LEFT(T153,1)="1",IF(T153&lt;&gt;"",IF(Parametre_2018!O$4&lt;&gt;"",IF(L153&lt;=Parametre_2018!O$4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,"")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),""),""),IF(T153&lt;&gt;"",IF(Parametre_2018!O$4&lt;&gt;"",IF(L153&lt;=Parametre_2018!O$4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,""),IF(T153&lt;&gt;"",IF(Parametre_2018!P$4&lt;&gt;"",IF(M153&lt;=Parametre_2018!P$4,IF(T153&lt;&gt;"",IF(Parametre_2018!Q$4&lt;&gt;"",IF(N153&lt;=Parametre_2018!Q$4,"PLD",""),"PLD"),""),""),IF(T153&lt;&gt;"",IF(Parametre_2018!Q$4&lt;&gt;"",IF(N153&lt;=Parametre_2018!Q$4,"PLD",""),"PLD"),"")),"")),"")),"")),"")</f>
        <v/>
      </c>
      <c r="X153" s="54"/>
      <c r="Y153" s="163"/>
      <c r="Z153" s="196" t="str">
        <f>IF(P153&lt;&gt;"",IF(P153&lt;=Parametre_2018!B$4,IF(Parametre_2018!C$4&lt;&gt;"",IF(L153&lt;=Parametre_2018!C$4,IF(Parametre_2018!D$4&lt;&gt;"",IF(M153&lt;=Parametre_2018!D$4,IF(Parametre_2018!E$4&lt;&gt;"",IF(N153&lt;=Parametre_2018!E$4,"MCL"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"MCL")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IF(Parametre_2018!E$4&lt;&gt;"",IF(N153&lt;=Parametre_2018!E$4,"MCL"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"MCL"))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IF(Parametre_2018!D$4&lt;&gt;"",IF(M153&lt;=Parametre_2018!D$4,IF(Parametre_2018!E$4&lt;&gt;"",IF(N153&lt;=Parametre_2018!E$4,"MCL"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"MCL")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IF(Parametre_2018!E$4&lt;&gt;"",IF(N153&lt;=Parametre_2018!E$4,"MCL"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),"MCL"))),IF(P153&lt;&gt;"",IF(AND(P153&gt;Parametre_2018!B$4,P153&lt;=Parametre_2018!H$4),IF(Parametre_2018!I$4&lt;&gt;"",IF(L153&lt;=Parametre_2018!I$4,IF(Parametre_2018!J$4&lt;&gt;"",IF(M153&lt;=Parametre_2018!J$4,IF(Parametre_2018!K$4&lt;&gt;"",IF(N153&lt;=Parametre_2018!K$4,"CL",""),"CL"),""),IF(Parametre_2018!K$4&lt;&gt;"",IF(N153&lt;=Parametre_2018!K$4,"CL",""),"CL")),""),IF(Parametre_2018!J$4&lt;&gt;"",IF(M153&lt;=Parametre_2018!J$4,IF(Parametre_2018!K$4&lt;&gt;"",IF(N153&lt;=Parametre_2018!K$4,"CL",""),"CL"),""),IF(Parametre_2018!K$4&lt;&gt;"",IF(N153&lt;=Parametre_2018!K$4,"CL",""),"CL"))),""),"")),"")</f>
        <v/>
      </c>
      <c r="AA153" s="127"/>
      <c r="AB153" s="128"/>
      <c r="AC153" s="136"/>
    </row>
    <row r="154" spans="1:29" ht="26.4" x14ac:dyDescent="0.25">
      <c r="A154" s="370">
        <v>169</v>
      </c>
      <c r="B154" s="352" t="s">
        <v>38</v>
      </c>
      <c r="C154" s="140" t="s">
        <v>401</v>
      </c>
      <c r="D154" s="230" t="s">
        <v>554</v>
      </c>
      <c r="E154" s="116">
        <v>43270</v>
      </c>
      <c r="F154" s="117" t="s">
        <v>35</v>
      </c>
      <c r="G154" s="46" t="s">
        <v>175</v>
      </c>
      <c r="H154" s="37" t="s">
        <v>104</v>
      </c>
      <c r="I154" s="153" t="s">
        <v>400</v>
      </c>
      <c r="J154" s="156" t="s">
        <v>96</v>
      </c>
      <c r="K154" s="239" t="s">
        <v>56</v>
      </c>
      <c r="L154" s="54" t="s">
        <v>40</v>
      </c>
      <c r="M154" s="55" t="s">
        <v>34</v>
      </c>
      <c r="N154" s="186" t="s">
        <v>42</v>
      </c>
      <c r="O154" s="189">
        <v>2.41</v>
      </c>
      <c r="P154" s="230">
        <v>2.39</v>
      </c>
      <c r="Q154" s="127"/>
      <c r="R154" s="128"/>
      <c r="S154" s="192" t="str">
        <f t="shared" si="5"/>
        <v/>
      </c>
      <c r="T154" s="133"/>
      <c r="U154" s="55"/>
      <c r="V154" s="135"/>
      <c r="W154" s="195" t="str">
        <f>IF(P154&lt;&gt;"",IF(P154&lt;=1.2,IF(N154="A","CR",IF(T154&lt;&gt;"",IF(Parametre_2018!N$4=1,IF(LEFT(T154,1)="1",IF(T154&lt;&gt;"",IF(Parametre_2018!O$4&lt;&gt;"",IF(L154&lt;=Parametre_2018!O$4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,"")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),""),""),IF(T154&lt;&gt;"",IF(Parametre_2018!O$4&lt;&gt;"",IF(L154&lt;=Parametre_2018!O$4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,"")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),"")),"")),IF(T154&lt;&gt;"",IF(Parametre_2018!N$4=1,IF(LEFT(T154,1)="1",IF(T154&lt;&gt;"",IF(Parametre_2018!O$4&lt;&gt;"",IF(L154&lt;=Parametre_2018!O$4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,"")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),""),""),IF(T154&lt;&gt;"",IF(Parametre_2018!O$4&lt;&gt;"",IF(L154&lt;=Parametre_2018!O$4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,""),IF(T154&lt;&gt;"",IF(Parametre_2018!P$4&lt;&gt;"",IF(M154&lt;=Parametre_2018!P$4,IF(T154&lt;&gt;"",IF(Parametre_2018!Q$4&lt;&gt;"",IF(N154&lt;=Parametre_2018!Q$4,"PLD",""),"PLD"),""),""),IF(T154&lt;&gt;"",IF(Parametre_2018!Q$4&lt;&gt;"",IF(N154&lt;=Parametre_2018!Q$4,"PLD",""),"PLD"),"")),"")),"")),"")),"")</f>
        <v/>
      </c>
      <c r="X154" s="54"/>
      <c r="Y154" s="163"/>
      <c r="Z154" s="196" t="str">
        <f>IF(P154&lt;&gt;"",IF(P154&lt;=Parametre_2018!B$4,IF(Parametre_2018!C$4&lt;&gt;"",IF(L154&lt;=Parametre_2018!C$4,IF(Parametre_2018!D$4&lt;&gt;"",IF(M154&lt;=Parametre_2018!D$4,IF(Parametre_2018!E$4&lt;&gt;"",IF(N154&lt;=Parametre_2018!E$4,"MCL"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"MCL")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IF(Parametre_2018!E$4&lt;&gt;"",IF(N154&lt;=Parametre_2018!E$4,"MCL"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"MCL"))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IF(Parametre_2018!D$4&lt;&gt;"",IF(M154&lt;=Parametre_2018!D$4,IF(Parametre_2018!E$4&lt;&gt;"",IF(N154&lt;=Parametre_2018!E$4,"MCL"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"MCL")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IF(Parametre_2018!E$4&lt;&gt;"",IF(N154&lt;=Parametre_2018!E$4,"MCL"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),"MCL"))),IF(P154&lt;&gt;"",IF(AND(P154&gt;Parametre_2018!B$4,P154&lt;=Parametre_2018!H$4),IF(Parametre_2018!I$4&lt;&gt;"",IF(L154&lt;=Parametre_2018!I$4,IF(Parametre_2018!J$4&lt;&gt;"",IF(M154&lt;=Parametre_2018!J$4,IF(Parametre_2018!K$4&lt;&gt;"",IF(N154&lt;=Parametre_2018!K$4,"CL",""),"CL"),""),IF(Parametre_2018!K$4&lt;&gt;"",IF(N154&lt;=Parametre_2018!K$4,"CL",""),"CL")),""),IF(Parametre_2018!J$4&lt;&gt;"",IF(M154&lt;=Parametre_2018!J$4,IF(Parametre_2018!K$4&lt;&gt;"",IF(N154&lt;=Parametre_2018!K$4,"CL",""),"CL"),""),IF(Parametre_2018!K$4&lt;&gt;"",IF(N154&lt;=Parametre_2018!K$4,"CL",""),"CL"))),""),"")),"")</f>
        <v/>
      </c>
      <c r="AA154" s="127"/>
      <c r="AB154" s="128"/>
      <c r="AC154" s="136"/>
    </row>
    <row r="155" spans="1:29" ht="39.6" x14ac:dyDescent="0.25">
      <c r="A155" s="370">
        <v>92</v>
      </c>
      <c r="B155" s="352" t="s">
        <v>38</v>
      </c>
      <c r="C155" s="130" t="s">
        <v>520</v>
      </c>
      <c r="D155" s="230" t="s">
        <v>554</v>
      </c>
      <c r="E155" s="116">
        <v>43271</v>
      </c>
      <c r="F155" s="117" t="s">
        <v>192</v>
      </c>
      <c r="G155" s="46" t="s">
        <v>36</v>
      </c>
      <c r="H155" s="37" t="s">
        <v>146</v>
      </c>
      <c r="I155" s="119" t="s">
        <v>521</v>
      </c>
      <c r="J155" s="157" t="s">
        <v>522</v>
      </c>
      <c r="K155" s="240" t="s">
        <v>197</v>
      </c>
      <c r="L155" s="54" t="s">
        <v>34</v>
      </c>
      <c r="M155" s="55" t="s">
        <v>40</v>
      </c>
      <c r="N155" s="186" t="s">
        <v>42</v>
      </c>
      <c r="O155" s="189">
        <v>2.44</v>
      </c>
      <c r="P155" s="230">
        <v>2.4</v>
      </c>
      <c r="Q155" s="127"/>
      <c r="R155" s="128"/>
      <c r="S155" s="192" t="str">
        <f t="shared" si="5"/>
        <v/>
      </c>
      <c r="T155" s="133"/>
      <c r="U155" s="55"/>
      <c r="V155" s="135"/>
      <c r="W155" s="195" t="str">
        <f>IF(P155&lt;&gt;"",IF(P155&lt;=1.2,IF(N155="A","CR",IF(T155&lt;&gt;"",IF(Parametre_2018!N$4=1,IF(LEFT(T155,1)="1",IF(T155&lt;&gt;"",IF(Parametre_2018!O$4&lt;&gt;"",IF(L155&lt;=Parametre_2018!O$4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,"")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),""),""),IF(T155&lt;&gt;"",IF(Parametre_2018!O$4&lt;&gt;"",IF(L155&lt;=Parametre_2018!O$4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,"")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),"")),"")),IF(T155&lt;&gt;"",IF(Parametre_2018!N$4=1,IF(LEFT(T155,1)="1",IF(T155&lt;&gt;"",IF(Parametre_2018!O$4&lt;&gt;"",IF(L155&lt;=Parametre_2018!O$4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,"")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),""),""),IF(T155&lt;&gt;"",IF(Parametre_2018!O$4&lt;&gt;"",IF(L155&lt;=Parametre_2018!O$4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,""),IF(T155&lt;&gt;"",IF(Parametre_2018!P$4&lt;&gt;"",IF(M155&lt;=Parametre_2018!P$4,IF(T155&lt;&gt;"",IF(Parametre_2018!Q$4&lt;&gt;"",IF(N155&lt;=Parametre_2018!Q$4,"PLD",""),"PLD"),""),""),IF(T155&lt;&gt;"",IF(Parametre_2018!Q$4&lt;&gt;"",IF(N155&lt;=Parametre_2018!Q$4,"PLD",""),"PLD"),"")),"")),"")),"")),"")</f>
        <v/>
      </c>
      <c r="X155" s="54"/>
      <c r="Y155" s="163"/>
      <c r="Z155" s="196" t="str">
        <f>IF(P155&lt;&gt;"",IF(P155&lt;=Parametre_2018!B$4,IF(Parametre_2018!C$4&lt;&gt;"",IF(L155&lt;=Parametre_2018!C$4,IF(Parametre_2018!D$4&lt;&gt;"",IF(M155&lt;=Parametre_2018!D$4,IF(Parametre_2018!E$4&lt;&gt;"",IF(N155&lt;=Parametre_2018!E$4,"MCL"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"MCL")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IF(Parametre_2018!E$4&lt;&gt;"",IF(N155&lt;=Parametre_2018!E$4,"MCL"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"MCL"))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IF(Parametre_2018!D$4&lt;&gt;"",IF(M155&lt;=Parametre_2018!D$4,IF(Parametre_2018!E$4&lt;&gt;"",IF(N155&lt;=Parametre_2018!E$4,"MCL"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"MCL")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IF(Parametre_2018!E$4&lt;&gt;"",IF(N155&lt;=Parametre_2018!E$4,"MCL"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),"MCL"))),IF(P155&lt;&gt;"",IF(AND(P155&gt;Parametre_2018!B$4,P155&lt;=Parametre_2018!H$4),IF(Parametre_2018!I$4&lt;&gt;"",IF(L155&lt;=Parametre_2018!I$4,IF(Parametre_2018!J$4&lt;&gt;"",IF(M155&lt;=Parametre_2018!J$4,IF(Parametre_2018!K$4&lt;&gt;"",IF(N155&lt;=Parametre_2018!K$4,"CL",""),"CL"),""),IF(Parametre_2018!K$4&lt;&gt;"",IF(N155&lt;=Parametre_2018!K$4,"CL",""),"CL")),""),IF(Parametre_2018!J$4&lt;&gt;"",IF(M155&lt;=Parametre_2018!J$4,IF(Parametre_2018!K$4&lt;&gt;"",IF(N155&lt;=Parametre_2018!K$4,"CL",""),"CL"),""),IF(Parametre_2018!K$4&lt;&gt;"",IF(N155&lt;=Parametre_2018!K$4,"CL",""),"CL"))),""),"")),"")</f>
        <v/>
      </c>
      <c r="AA155" s="127"/>
      <c r="AB155" s="128"/>
      <c r="AC155" s="136"/>
    </row>
    <row r="156" spans="1:29" ht="26.4" x14ac:dyDescent="0.25">
      <c r="A156" s="370">
        <v>24</v>
      </c>
      <c r="B156" s="352" t="s">
        <v>28</v>
      </c>
      <c r="C156" s="140" t="s">
        <v>399</v>
      </c>
      <c r="D156" s="230" t="s">
        <v>555</v>
      </c>
      <c r="E156" s="116">
        <v>43270</v>
      </c>
      <c r="F156" s="117" t="s">
        <v>35</v>
      </c>
      <c r="G156" s="46" t="s">
        <v>175</v>
      </c>
      <c r="H156" s="37" t="s">
        <v>104</v>
      </c>
      <c r="I156" s="153" t="s">
        <v>400</v>
      </c>
      <c r="J156" s="156" t="s">
        <v>96</v>
      </c>
      <c r="K156" s="239" t="s">
        <v>56</v>
      </c>
      <c r="L156" s="54" t="s">
        <v>33</v>
      </c>
      <c r="M156" s="55" t="s">
        <v>33</v>
      </c>
      <c r="N156" s="186" t="s">
        <v>40</v>
      </c>
      <c r="O156" s="190">
        <v>2.4500000000000002</v>
      </c>
      <c r="P156" s="230">
        <v>2.41</v>
      </c>
      <c r="Q156" s="127"/>
      <c r="R156" s="128"/>
      <c r="S156" s="192" t="str">
        <f t="shared" si="5"/>
        <v/>
      </c>
      <c r="T156" s="133"/>
      <c r="U156" s="55"/>
      <c r="V156" s="135"/>
      <c r="W156" s="195" t="str">
        <f>IF(P156&lt;&gt;"",IF(P156&lt;=1.2,IF(N156="A","CR",IF(T156&lt;&gt;"",IF(Parametre_2018!N$4=1,IF(LEFT(T156,1)="1",IF(T156&lt;&gt;"",IF(Parametre_2018!O$4&lt;&gt;"",IF(L156&lt;=Parametre_2018!O$4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,"")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),""),""),IF(T156&lt;&gt;"",IF(Parametre_2018!O$4&lt;&gt;"",IF(L156&lt;=Parametre_2018!O$4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,"")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),"")),"")),IF(T156&lt;&gt;"",IF(Parametre_2018!N$4=1,IF(LEFT(T156,1)="1",IF(T156&lt;&gt;"",IF(Parametre_2018!O$4&lt;&gt;"",IF(L156&lt;=Parametre_2018!O$4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,"")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),""),""),IF(T156&lt;&gt;"",IF(Parametre_2018!O$4&lt;&gt;"",IF(L156&lt;=Parametre_2018!O$4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,""),IF(T156&lt;&gt;"",IF(Parametre_2018!P$4&lt;&gt;"",IF(M156&lt;=Parametre_2018!P$4,IF(T156&lt;&gt;"",IF(Parametre_2018!Q$4&lt;&gt;"",IF(N156&lt;=Parametre_2018!Q$4,"PLD",""),"PLD"),""),""),IF(T156&lt;&gt;"",IF(Parametre_2018!Q$4&lt;&gt;"",IF(N156&lt;=Parametre_2018!Q$4,"PLD",""),"PLD"),"")),"")),"")),"")),"")</f>
        <v/>
      </c>
      <c r="X156" s="54"/>
      <c r="Y156" s="163"/>
      <c r="Z156" s="196" t="str">
        <f>IF(P156&lt;&gt;"",IF(P156&lt;=Parametre_2018!B$4,IF(Parametre_2018!C$4&lt;&gt;"",IF(L156&lt;=Parametre_2018!C$4,IF(Parametre_2018!D$4&lt;&gt;"",IF(M156&lt;=Parametre_2018!D$4,IF(Parametre_2018!E$4&lt;&gt;"",IF(N156&lt;=Parametre_2018!E$4,"MCL"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"MCL")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IF(Parametre_2018!E$4&lt;&gt;"",IF(N156&lt;=Parametre_2018!E$4,"MCL"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"MCL"))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IF(Parametre_2018!D$4&lt;&gt;"",IF(M156&lt;=Parametre_2018!D$4,IF(Parametre_2018!E$4&lt;&gt;"",IF(N156&lt;=Parametre_2018!E$4,"MCL"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"MCL")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IF(Parametre_2018!E$4&lt;&gt;"",IF(N156&lt;=Parametre_2018!E$4,"MCL"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),"MCL"))),IF(P156&lt;&gt;"",IF(AND(P156&gt;Parametre_2018!B$4,P156&lt;=Parametre_2018!H$4),IF(Parametre_2018!I$4&lt;&gt;"",IF(L156&lt;=Parametre_2018!I$4,IF(Parametre_2018!J$4&lt;&gt;"",IF(M156&lt;=Parametre_2018!J$4,IF(Parametre_2018!K$4&lt;&gt;"",IF(N156&lt;=Parametre_2018!K$4,"CL",""),"CL"),""),IF(Parametre_2018!K$4&lt;&gt;"",IF(N156&lt;=Parametre_2018!K$4,"CL",""),"CL")),""),IF(Parametre_2018!J$4&lt;&gt;"",IF(M156&lt;=Parametre_2018!J$4,IF(Parametre_2018!K$4&lt;&gt;"",IF(N156&lt;=Parametre_2018!K$4,"CL",""),"CL"),""),IF(Parametre_2018!K$4&lt;&gt;"",IF(N156&lt;=Parametre_2018!K$4,"CL",""),"CL"))),""),"")),"")</f>
        <v/>
      </c>
      <c r="AA156" s="127"/>
      <c r="AB156" s="128"/>
      <c r="AC156" s="136"/>
    </row>
    <row r="157" spans="1:29" ht="26.4" x14ac:dyDescent="0.25">
      <c r="A157" s="370">
        <v>52</v>
      </c>
      <c r="B157" s="352" t="s">
        <v>38</v>
      </c>
      <c r="C157" s="130" t="s">
        <v>413</v>
      </c>
      <c r="D157" s="230" t="s">
        <v>554</v>
      </c>
      <c r="E157" s="116">
        <v>43271</v>
      </c>
      <c r="F157" s="117" t="s">
        <v>51</v>
      </c>
      <c r="G157" s="46" t="s">
        <v>169</v>
      </c>
      <c r="H157" s="37" t="s">
        <v>189</v>
      </c>
      <c r="I157" s="119" t="s">
        <v>411</v>
      </c>
      <c r="J157" s="157" t="s">
        <v>412</v>
      </c>
      <c r="K157" s="155" t="s">
        <v>93</v>
      </c>
      <c r="L157" s="54" t="s">
        <v>42</v>
      </c>
      <c r="M157" s="55" t="s">
        <v>42</v>
      </c>
      <c r="N157" s="186" t="s">
        <v>42</v>
      </c>
      <c r="O157" s="189">
        <v>2.56</v>
      </c>
      <c r="P157" s="230">
        <v>2.41</v>
      </c>
      <c r="Q157" s="127"/>
      <c r="R157" s="128"/>
      <c r="S157" s="192" t="str">
        <f t="shared" si="5"/>
        <v/>
      </c>
      <c r="T157" s="133"/>
      <c r="U157" s="55"/>
      <c r="V157" s="135"/>
      <c r="W157" s="195" t="str">
        <f>IF(P157&lt;&gt;"",IF(P157&lt;=1.2,IF(N157="A","CR",IF(T157&lt;&gt;"",IF(Parametre_2018!N$4=1,IF(LEFT(T157,1)="1",IF(T157&lt;&gt;"",IF(Parametre_2018!O$4&lt;&gt;"",IF(L157&lt;=Parametre_2018!O$4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,"")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),""),""),IF(T157&lt;&gt;"",IF(Parametre_2018!O$4&lt;&gt;"",IF(L157&lt;=Parametre_2018!O$4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,"")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),"")),"")),IF(T157&lt;&gt;"",IF(Parametre_2018!N$4=1,IF(LEFT(T157,1)="1",IF(T157&lt;&gt;"",IF(Parametre_2018!O$4&lt;&gt;"",IF(L157&lt;=Parametre_2018!O$4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,"")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),""),""),IF(T157&lt;&gt;"",IF(Parametre_2018!O$4&lt;&gt;"",IF(L157&lt;=Parametre_2018!O$4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,""),IF(T157&lt;&gt;"",IF(Parametre_2018!P$4&lt;&gt;"",IF(M157&lt;=Parametre_2018!P$4,IF(T157&lt;&gt;"",IF(Parametre_2018!Q$4&lt;&gt;"",IF(N157&lt;=Parametre_2018!Q$4,"PLD",""),"PLD"),""),""),IF(T157&lt;&gt;"",IF(Parametre_2018!Q$4&lt;&gt;"",IF(N157&lt;=Parametre_2018!Q$4,"PLD",""),"PLD"),"")),"")),"")),"")),"")</f>
        <v/>
      </c>
      <c r="X157" s="54"/>
      <c r="Y157" s="163"/>
      <c r="Z157" s="196" t="str">
        <f>IF(P157&lt;&gt;"",IF(P157&lt;=Parametre_2018!B$4,IF(Parametre_2018!C$4&lt;&gt;"",IF(L157&lt;=Parametre_2018!C$4,IF(Parametre_2018!D$4&lt;&gt;"",IF(M157&lt;=Parametre_2018!D$4,IF(Parametre_2018!E$4&lt;&gt;"",IF(N157&lt;=Parametre_2018!E$4,"MCL"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"MCL")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IF(Parametre_2018!E$4&lt;&gt;"",IF(N157&lt;=Parametre_2018!E$4,"MCL"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"MCL"))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IF(Parametre_2018!D$4&lt;&gt;"",IF(M157&lt;=Parametre_2018!D$4,IF(Parametre_2018!E$4&lt;&gt;"",IF(N157&lt;=Parametre_2018!E$4,"MCL"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"MCL")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IF(Parametre_2018!E$4&lt;&gt;"",IF(N157&lt;=Parametre_2018!E$4,"MCL"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),"MCL"))),IF(P157&lt;&gt;"",IF(AND(P157&gt;Parametre_2018!B$4,P157&lt;=Parametre_2018!H$4),IF(Parametre_2018!I$4&lt;&gt;"",IF(L157&lt;=Parametre_2018!I$4,IF(Parametre_2018!J$4&lt;&gt;"",IF(M157&lt;=Parametre_2018!J$4,IF(Parametre_2018!K$4&lt;&gt;"",IF(N157&lt;=Parametre_2018!K$4,"CL",""),"CL"),""),IF(Parametre_2018!K$4&lt;&gt;"",IF(N157&lt;=Parametre_2018!K$4,"CL",""),"CL")),""),IF(Parametre_2018!J$4&lt;&gt;"",IF(M157&lt;=Parametre_2018!J$4,IF(Parametre_2018!K$4&lt;&gt;"",IF(N157&lt;=Parametre_2018!K$4,"CL",""),"CL"),""),IF(Parametre_2018!K$4&lt;&gt;"",IF(N157&lt;=Parametre_2018!K$4,"CL",""),"CL"))),""),"")),"")</f>
        <v/>
      </c>
      <c r="AA157" s="127"/>
      <c r="AB157" s="128"/>
      <c r="AC157" s="136"/>
    </row>
    <row r="158" spans="1:29" x14ac:dyDescent="0.25">
      <c r="A158" s="370">
        <v>8</v>
      </c>
      <c r="B158" s="375" t="s">
        <v>38</v>
      </c>
      <c r="C158" s="131" t="s">
        <v>245</v>
      </c>
      <c r="D158" s="230" t="s">
        <v>553</v>
      </c>
      <c r="E158" s="116">
        <v>43270</v>
      </c>
      <c r="F158" s="117" t="s">
        <v>80</v>
      </c>
      <c r="G158" s="45" t="s">
        <v>81</v>
      </c>
      <c r="H158" s="37" t="s">
        <v>224</v>
      </c>
      <c r="I158" s="120" t="s">
        <v>246</v>
      </c>
      <c r="J158" s="235" t="s">
        <v>230</v>
      </c>
      <c r="K158" s="148" t="s">
        <v>243</v>
      </c>
      <c r="L158" s="54" t="s">
        <v>58</v>
      </c>
      <c r="M158" s="55" t="s">
        <v>40</v>
      </c>
      <c r="N158" s="186" t="s">
        <v>40</v>
      </c>
      <c r="O158" s="184">
        <v>2.9</v>
      </c>
      <c r="P158" s="230">
        <v>2.42</v>
      </c>
      <c r="Q158" s="126" t="s">
        <v>221</v>
      </c>
      <c r="R158" s="40"/>
      <c r="S158" s="192" t="str">
        <f t="shared" si="5"/>
        <v/>
      </c>
      <c r="T158" s="132"/>
      <c r="U158" s="56"/>
      <c r="V158" s="40"/>
      <c r="W158" s="195" t="str">
        <f>IF(P158&lt;&gt;"",IF(P158&lt;=1.2,IF(N158="A","CR",IF(T158&lt;&gt;"",IF(Parametre_2018!N$4=1,IF(LEFT(T158,1)="1",IF(T158&lt;&gt;"",IF(Parametre_2018!O$4&lt;&gt;"",IF(L158&lt;=Parametre_2018!O$4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,"")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),""),""),IF(T158&lt;&gt;"",IF(Parametre_2018!O$4&lt;&gt;"",IF(L158&lt;=Parametre_2018!O$4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,"")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),"")),"")),IF(T158&lt;&gt;"",IF(Parametre_2018!N$4=1,IF(LEFT(T158,1)="1",IF(T158&lt;&gt;"",IF(Parametre_2018!O$4&lt;&gt;"",IF(L158&lt;=Parametre_2018!O$4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,"")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),""),""),IF(T158&lt;&gt;"",IF(Parametre_2018!O$4&lt;&gt;"",IF(L158&lt;=Parametre_2018!O$4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,""),IF(T158&lt;&gt;"",IF(Parametre_2018!P$4&lt;&gt;"",IF(M158&lt;=Parametre_2018!P$4,IF(T158&lt;&gt;"",IF(Parametre_2018!Q$4&lt;&gt;"",IF(N158&lt;=Parametre_2018!Q$4,"PLD",""),"PLD"),""),""),IF(T158&lt;&gt;"",IF(Parametre_2018!Q$4&lt;&gt;"",IF(N158&lt;=Parametre_2018!Q$4,"PLD",""),"PLD"),"")),"")),"")),"")),"")</f>
        <v/>
      </c>
      <c r="X158" s="126"/>
      <c r="Y158" s="41"/>
      <c r="Z158" s="196" t="str">
        <f>IF(P158&lt;&gt;"",IF(P158&lt;=Parametre_2018!B$4,IF(Parametre_2018!C$4&lt;&gt;"",IF(L158&lt;=Parametre_2018!C$4,IF(Parametre_2018!D$4&lt;&gt;"",IF(M158&lt;=Parametre_2018!D$4,IF(Parametre_2018!E$4&lt;&gt;"",IF(N158&lt;=Parametre_2018!E$4,"MCL"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"MCL")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IF(Parametre_2018!E$4&lt;&gt;"",IF(N158&lt;=Parametre_2018!E$4,"MCL"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"MCL"))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IF(Parametre_2018!D$4&lt;&gt;"",IF(M158&lt;=Parametre_2018!D$4,IF(Parametre_2018!E$4&lt;&gt;"",IF(N158&lt;=Parametre_2018!E$4,"MCL"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"MCL")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IF(Parametre_2018!E$4&lt;&gt;"",IF(N158&lt;=Parametre_2018!E$4,"MCL"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),"MCL"))),IF(P158&lt;&gt;"",IF(AND(P158&gt;Parametre_2018!B$4,P158&lt;=Parametre_2018!H$4),IF(Parametre_2018!I$4&lt;&gt;"",IF(L158&lt;=Parametre_2018!I$4,IF(Parametre_2018!J$4&lt;&gt;"",IF(M158&lt;=Parametre_2018!J$4,IF(Parametre_2018!K$4&lt;&gt;"",IF(N158&lt;=Parametre_2018!K$4,"CL",""),"CL"),""),IF(Parametre_2018!K$4&lt;&gt;"",IF(N158&lt;=Parametre_2018!K$4,"CL",""),"CL")),""),IF(Parametre_2018!J$4&lt;&gt;"",IF(M158&lt;=Parametre_2018!J$4,IF(Parametre_2018!K$4&lt;&gt;"",IF(N158&lt;=Parametre_2018!K$4,"CL",""),"CL"),""),IF(Parametre_2018!K$4&lt;&gt;"",IF(N158&lt;=Parametre_2018!K$4,"CL",""),"CL"))),""),"")),"")</f>
        <v/>
      </c>
      <c r="AA158" s="126"/>
      <c r="AB158" s="40"/>
      <c r="AC158" s="57"/>
    </row>
    <row r="159" spans="1:29" ht="26.4" x14ac:dyDescent="0.25">
      <c r="A159" s="370">
        <v>25</v>
      </c>
      <c r="B159" s="352" t="s">
        <v>28</v>
      </c>
      <c r="C159" s="130" t="s">
        <v>504</v>
      </c>
      <c r="D159" s="230" t="s">
        <v>554</v>
      </c>
      <c r="E159" s="116">
        <v>43271</v>
      </c>
      <c r="F159" s="117" t="s">
        <v>192</v>
      </c>
      <c r="G159" s="46" t="s">
        <v>36</v>
      </c>
      <c r="H159" s="37" t="s">
        <v>146</v>
      </c>
      <c r="I159" s="119" t="s">
        <v>505</v>
      </c>
      <c r="J159" s="157" t="s">
        <v>506</v>
      </c>
      <c r="K159" s="155" t="s">
        <v>73</v>
      </c>
      <c r="L159" s="54" t="s">
        <v>28</v>
      </c>
      <c r="M159" s="55" t="s">
        <v>34</v>
      </c>
      <c r="N159" s="186" t="s">
        <v>34</v>
      </c>
      <c r="O159" s="189">
        <v>2.46</v>
      </c>
      <c r="P159" s="230">
        <v>2.4300000000000002</v>
      </c>
      <c r="Q159" s="127"/>
      <c r="R159" s="128"/>
      <c r="S159" s="192" t="str">
        <f t="shared" si="5"/>
        <v/>
      </c>
      <c r="T159" s="133"/>
      <c r="U159" s="55"/>
      <c r="V159" s="135"/>
      <c r="W159" s="195" t="str">
        <f>IF(P159&lt;&gt;"",IF(P159&lt;=1.2,IF(N159="A","CR",IF(T159&lt;&gt;"",IF(Parametre_2018!N$4=1,IF(LEFT(T159,1)="1",IF(T159&lt;&gt;"",IF(Parametre_2018!O$4&lt;&gt;"",IF(L159&lt;=Parametre_2018!O$4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,"")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),""),""),IF(T159&lt;&gt;"",IF(Parametre_2018!O$4&lt;&gt;"",IF(L159&lt;=Parametre_2018!O$4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,"")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),"")),"")),IF(T159&lt;&gt;"",IF(Parametre_2018!N$4=1,IF(LEFT(T159,1)="1",IF(T159&lt;&gt;"",IF(Parametre_2018!O$4&lt;&gt;"",IF(L159&lt;=Parametre_2018!O$4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,"")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),""),""),IF(T159&lt;&gt;"",IF(Parametre_2018!O$4&lt;&gt;"",IF(L159&lt;=Parametre_2018!O$4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,""),IF(T159&lt;&gt;"",IF(Parametre_2018!P$4&lt;&gt;"",IF(M159&lt;=Parametre_2018!P$4,IF(T159&lt;&gt;"",IF(Parametre_2018!Q$4&lt;&gt;"",IF(N159&lt;=Parametre_2018!Q$4,"PLD",""),"PLD"),""),""),IF(T159&lt;&gt;"",IF(Parametre_2018!Q$4&lt;&gt;"",IF(N159&lt;=Parametre_2018!Q$4,"PLD",""),"PLD"),"")),"")),"")),"")),"")</f>
        <v/>
      </c>
      <c r="X159" s="54"/>
      <c r="Y159" s="163"/>
      <c r="Z159" s="196" t="str">
        <f>IF(P159&lt;&gt;"",IF(P159&lt;=Parametre_2018!B$4,IF(Parametre_2018!C$4&lt;&gt;"",IF(L159&lt;=Parametre_2018!C$4,IF(Parametre_2018!D$4&lt;&gt;"",IF(M159&lt;=Parametre_2018!D$4,IF(Parametre_2018!E$4&lt;&gt;"",IF(N159&lt;=Parametre_2018!E$4,"MCL"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"MCL")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IF(Parametre_2018!E$4&lt;&gt;"",IF(N159&lt;=Parametre_2018!E$4,"MCL"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"MCL"))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IF(Parametre_2018!D$4&lt;&gt;"",IF(M159&lt;=Parametre_2018!D$4,IF(Parametre_2018!E$4&lt;&gt;"",IF(N159&lt;=Parametre_2018!E$4,"MCL"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"MCL")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IF(Parametre_2018!E$4&lt;&gt;"",IF(N159&lt;=Parametre_2018!E$4,"MCL"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),"MCL"))),IF(P159&lt;&gt;"",IF(AND(P159&gt;Parametre_2018!B$4,P159&lt;=Parametre_2018!H$4),IF(Parametre_2018!I$4&lt;&gt;"",IF(L159&lt;=Parametre_2018!I$4,IF(Parametre_2018!J$4&lt;&gt;"",IF(M159&lt;=Parametre_2018!J$4,IF(Parametre_2018!K$4&lt;&gt;"",IF(N159&lt;=Parametre_2018!K$4,"CL",""),"CL"),""),IF(Parametre_2018!K$4&lt;&gt;"",IF(N159&lt;=Parametre_2018!K$4,"CL",""),"CL")),""),IF(Parametre_2018!J$4&lt;&gt;"",IF(M159&lt;=Parametre_2018!J$4,IF(Parametre_2018!K$4&lt;&gt;"",IF(N159&lt;=Parametre_2018!K$4,"CL",""),"CL"),""),IF(Parametre_2018!K$4&lt;&gt;"",IF(N159&lt;=Parametre_2018!K$4,"CL",""),"CL"))),""),"")),"")</f>
        <v/>
      </c>
      <c r="AA159" s="127"/>
      <c r="AB159" s="128"/>
      <c r="AC159" s="136"/>
    </row>
    <row r="160" spans="1:29" ht="26.4" x14ac:dyDescent="0.25">
      <c r="A160" s="370">
        <v>146</v>
      </c>
      <c r="B160" s="352" t="s">
        <v>28</v>
      </c>
      <c r="C160" s="130" t="s">
        <v>476</v>
      </c>
      <c r="D160" s="230" t="s">
        <v>554</v>
      </c>
      <c r="E160" s="116">
        <v>43272</v>
      </c>
      <c r="F160" s="117" t="s">
        <v>65</v>
      </c>
      <c r="G160" s="46" t="s">
        <v>182</v>
      </c>
      <c r="H160" s="37" t="s">
        <v>66</v>
      </c>
      <c r="I160" s="119" t="s">
        <v>475</v>
      </c>
      <c r="J160" s="157" t="s">
        <v>193</v>
      </c>
      <c r="K160" s="240" t="s">
        <v>67</v>
      </c>
      <c r="L160" s="54" t="s">
        <v>34</v>
      </c>
      <c r="M160" s="55" t="s">
        <v>40</v>
      </c>
      <c r="N160" s="186" t="s">
        <v>34</v>
      </c>
      <c r="O160" s="189">
        <v>2.4700000000000002</v>
      </c>
      <c r="P160" s="230">
        <v>2.4300000000000002</v>
      </c>
      <c r="Q160" s="127"/>
      <c r="R160" s="128"/>
      <c r="S160" s="192" t="str">
        <f t="shared" si="5"/>
        <v/>
      </c>
      <c r="T160" s="133"/>
      <c r="U160" s="55"/>
      <c r="V160" s="135"/>
      <c r="W160" s="195" t="str">
        <f>IF(P160&lt;&gt;"",IF(P160&lt;=1.2,IF(N160="A","CR",IF(T160&lt;&gt;"",IF(Parametre_2018!N$4=1,IF(LEFT(T160,1)="1",IF(T160&lt;&gt;"",IF(Parametre_2018!O$4&lt;&gt;"",IF(L160&lt;=Parametre_2018!O$4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,"")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),""),""),IF(T160&lt;&gt;"",IF(Parametre_2018!O$4&lt;&gt;"",IF(L160&lt;=Parametre_2018!O$4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,"")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),"")),"")),IF(T160&lt;&gt;"",IF(Parametre_2018!N$4=1,IF(LEFT(T160,1)="1",IF(T160&lt;&gt;"",IF(Parametre_2018!O$4&lt;&gt;"",IF(L160&lt;=Parametre_2018!O$4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,"")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),""),""),IF(T160&lt;&gt;"",IF(Parametre_2018!O$4&lt;&gt;"",IF(L160&lt;=Parametre_2018!O$4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,""),IF(T160&lt;&gt;"",IF(Parametre_2018!P$4&lt;&gt;"",IF(M160&lt;=Parametre_2018!P$4,IF(T160&lt;&gt;"",IF(Parametre_2018!Q$4&lt;&gt;"",IF(N160&lt;=Parametre_2018!Q$4,"PLD",""),"PLD"),""),""),IF(T160&lt;&gt;"",IF(Parametre_2018!Q$4&lt;&gt;"",IF(N160&lt;=Parametre_2018!Q$4,"PLD",""),"PLD"),"")),"")),"")),"")),"")</f>
        <v/>
      </c>
      <c r="X160" s="54"/>
      <c r="Y160" s="163"/>
      <c r="Z160" s="196" t="str">
        <f>IF(P160&lt;&gt;"",IF(P160&lt;=Parametre_2018!B$4,IF(Parametre_2018!C$4&lt;&gt;"",IF(L160&lt;=Parametre_2018!C$4,IF(Parametre_2018!D$4&lt;&gt;"",IF(M160&lt;=Parametre_2018!D$4,IF(Parametre_2018!E$4&lt;&gt;"",IF(N160&lt;=Parametre_2018!E$4,"MCL"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"MCL")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IF(Parametre_2018!E$4&lt;&gt;"",IF(N160&lt;=Parametre_2018!E$4,"MCL"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"MCL"))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IF(Parametre_2018!D$4&lt;&gt;"",IF(M160&lt;=Parametre_2018!D$4,IF(Parametre_2018!E$4&lt;&gt;"",IF(N160&lt;=Parametre_2018!E$4,"MCL"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"MCL")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IF(Parametre_2018!E$4&lt;&gt;"",IF(N160&lt;=Parametre_2018!E$4,"MCL"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),"MCL"))),IF(P160&lt;&gt;"",IF(AND(P160&gt;Parametre_2018!B$4,P160&lt;=Parametre_2018!H$4),IF(Parametre_2018!I$4&lt;&gt;"",IF(L160&lt;=Parametre_2018!I$4,IF(Parametre_2018!J$4&lt;&gt;"",IF(M160&lt;=Parametre_2018!J$4,IF(Parametre_2018!K$4&lt;&gt;"",IF(N160&lt;=Parametre_2018!K$4,"CL",""),"CL"),""),IF(Parametre_2018!K$4&lt;&gt;"",IF(N160&lt;=Parametre_2018!K$4,"CL",""),"CL")),""),IF(Parametre_2018!J$4&lt;&gt;"",IF(M160&lt;=Parametre_2018!J$4,IF(Parametre_2018!K$4&lt;&gt;"",IF(N160&lt;=Parametre_2018!K$4,"CL",""),"CL"),""),IF(Parametre_2018!K$4&lt;&gt;"",IF(N160&lt;=Parametre_2018!K$4,"CL",""),"CL"))),""),"")),"")</f>
        <v/>
      </c>
      <c r="AA160" s="127"/>
      <c r="AB160" s="128"/>
      <c r="AC160" s="136"/>
    </row>
    <row r="161" spans="1:29" ht="26.4" x14ac:dyDescent="0.25">
      <c r="A161" s="370">
        <v>125</v>
      </c>
      <c r="B161" s="352" t="s">
        <v>28</v>
      </c>
      <c r="C161" s="130" t="s">
        <v>508</v>
      </c>
      <c r="D161" s="230" t="s">
        <v>554</v>
      </c>
      <c r="E161" s="116">
        <v>43271</v>
      </c>
      <c r="F161" s="117" t="s">
        <v>192</v>
      </c>
      <c r="G161" s="46" t="s">
        <v>36</v>
      </c>
      <c r="H161" s="37" t="s">
        <v>146</v>
      </c>
      <c r="I161" s="119" t="s">
        <v>509</v>
      </c>
      <c r="J161" s="124" t="s">
        <v>212</v>
      </c>
      <c r="K161" s="155" t="s">
        <v>244</v>
      </c>
      <c r="L161" s="54" t="s">
        <v>33</v>
      </c>
      <c r="M161" s="55" t="s">
        <v>28</v>
      </c>
      <c r="N161" s="187" t="s">
        <v>33</v>
      </c>
      <c r="O161" s="189">
        <v>2.56</v>
      </c>
      <c r="P161" s="230">
        <v>2.44</v>
      </c>
      <c r="Q161" s="127"/>
      <c r="R161" s="128"/>
      <c r="S161" s="192" t="str">
        <f t="shared" si="5"/>
        <v/>
      </c>
      <c r="T161" s="133"/>
      <c r="U161" s="55"/>
      <c r="V161" s="135"/>
      <c r="W161" s="195" t="str">
        <f>IF(P161&lt;&gt;"",IF(P161&lt;=1.2,IF(N161="A","CR",IF(T161&lt;&gt;"",IF(Parametre_2018!N$4=1,IF(LEFT(T161,1)="1",IF(T161&lt;&gt;"",IF(Parametre_2018!O$4&lt;&gt;"",IF(L161&lt;=Parametre_2018!O$4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,"")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),""),""),IF(T161&lt;&gt;"",IF(Parametre_2018!O$4&lt;&gt;"",IF(L161&lt;=Parametre_2018!O$4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,"")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),"")),"")),IF(T161&lt;&gt;"",IF(Parametre_2018!N$4=1,IF(LEFT(T161,1)="1",IF(T161&lt;&gt;"",IF(Parametre_2018!O$4&lt;&gt;"",IF(L161&lt;=Parametre_2018!O$4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,"")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),""),""),IF(T161&lt;&gt;"",IF(Parametre_2018!O$4&lt;&gt;"",IF(L161&lt;=Parametre_2018!O$4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,""),IF(T161&lt;&gt;"",IF(Parametre_2018!P$4&lt;&gt;"",IF(M161&lt;=Parametre_2018!P$4,IF(T161&lt;&gt;"",IF(Parametre_2018!Q$4&lt;&gt;"",IF(N161&lt;=Parametre_2018!Q$4,"PLD",""),"PLD"),""),""),IF(T161&lt;&gt;"",IF(Parametre_2018!Q$4&lt;&gt;"",IF(N161&lt;=Parametre_2018!Q$4,"PLD",""),"PLD"),"")),"")),"")),"")),"")</f>
        <v/>
      </c>
      <c r="X161" s="54"/>
      <c r="Y161" s="163"/>
      <c r="Z161" s="196" t="str">
        <f>IF(P161&lt;&gt;"",IF(P161&lt;=Parametre_2018!B$4,IF(Parametre_2018!C$4&lt;&gt;"",IF(L161&lt;=Parametre_2018!C$4,IF(Parametre_2018!D$4&lt;&gt;"",IF(M161&lt;=Parametre_2018!D$4,IF(Parametre_2018!E$4&lt;&gt;"",IF(N161&lt;=Parametre_2018!E$4,"MCL"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"MCL")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IF(Parametre_2018!E$4&lt;&gt;"",IF(N161&lt;=Parametre_2018!E$4,"MCL"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"MCL"))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IF(Parametre_2018!D$4&lt;&gt;"",IF(M161&lt;=Parametre_2018!D$4,IF(Parametre_2018!E$4&lt;&gt;"",IF(N161&lt;=Parametre_2018!E$4,"MCL"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"MCL")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IF(Parametre_2018!E$4&lt;&gt;"",IF(N161&lt;=Parametre_2018!E$4,"MCL"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),"MCL"))),IF(P161&lt;&gt;"",IF(AND(P161&gt;Parametre_2018!B$4,P161&lt;=Parametre_2018!H$4),IF(Parametre_2018!I$4&lt;&gt;"",IF(L161&lt;=Parametre_2018!I$4,IF(Parametre_2018!J$4&lt;&gt;"",IF(M161&lt;=Parametre_2018!J$4,IF(Parametre_2018!K$4&lt;&gt;"",IF(N161&lt;=Parametre_2018!K$4,"CL",""),"CL"),""),IF(Parametre_2018!K$4&lt;&gt;"",IF(N161&lt;=Parametre_2018!K$4,"CL",""),"CL")),""),IF(Parametre_2018!J$4&lt;&gt;"",IF(M161&lt;=Parametre_2018!J$4,IF(Parametre_2018!K$4&lt;&gt;"",IF(N161&lt;=Parametre_2018!K$4,"CL",""),"CL"),""),IF(Parametre_2018!K$4&lt;&gt;"",IF(N161&lt;=Parametre_2018!K$4,"CL",""),"CL"))),""),"")),"")</f>
        <v/>
      </c>
      <c r="AA161" s="127"/>
      <c r="AB161" s="128"/>
      <c r="AC161" s="136"/>
    </row>
    <row r="162" spans="1:29" ht="26.4" x14ac:dyDescent="0.25">
      <c r="A162" s="370">
        <v>145</v>
      </c>
      <c r="B162" s="352" t="s">
        <v>28</v>
      </c>
      <c r="C162" s="130" t="s">
        <v>426</v>
      </c>
      <c r="D162" s="230" t="s">
        <v>554</v>
      </c>
      <c r="E162" s="116">
        <v>43271</v>
      </c>
      <c r="F162" s="117" t="s">
        <v>51</v>
      </c>
      <c r="G162" s="46" t="s">
        <v>169</v>
      </c>
      <c r="H162" s="37" t="s">
        <v>189</v>
      </c>
      <c r="I162" s="119" t="s">
        <v>170</v>
      </c>
      <c r="J162" s="124" t="s">
        <v>174</v>
      </c>
      <c r="K162" s="154" t="s">
        <v>82</v>
      </c>
      <c r="L162" s="54" t="s">
        <v>34</v>
      </c>
      <c r="M162" s="55" t="s">
        <v>58</v>
      </c>
      <c r="N162" s="186" t="s">
        <v>58</v>
      </c>
      <c r="O162" s="189">
        <v>2.41</v>
      </c>
      <c r="P162" s="230">
        <v>2.44</v>
      </c>
      <c r="Q162" s="127"/>
      <c r="R162" s="128"/>
      <c r="S162" s="192" t="str">
        <f t="shared" si="5"/>
        <v/>
      </c>
      <c r="T162" s="133"/>
      <c r="U162" s="55"/>
      <c r="V162" s="135"/>
      <c r="W162" s="195" t="str">
        <f>IF(P162&lt;&gt;"",IF(P162&lt;=1.2,IF(N162="A","CR",IF(T162&lt;&gt;"",IF(Parametre_2018!N$4=1,IF(LEFT(T162,1)="1",IF(T162&lt;&gt;"",IF(Parametre_2018!O$4&lt;&gt;"",IF(L162&lt;=Parametre_2018!O$4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,"")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),""),""),IF(T162&lt;&gt;"",IF(Parametre_2018!O$4&lt;&gt;"",IF(L162&lt;=Parametre_2018!O$4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,"")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),"")),"")),IF(T162&lt;&gt;"",IF(Parametre_2018!N$4=1,IF(LEFT(T162,1)="1",IF(T162&lt;&gt;"",IF(Parametre_2018!O$4&lt;&gt;"",IF(L162&lt;=Parametre_2018!O$4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,"")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),""),""),IF(T162&lt;&gt;"",IF(Parametre_2018!O$4&lt;&gt;"",IF(L162&lt;=Parametre_2018!O$4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,""),IF(T162&lt;&gt;"",IF(Parametre_2018!P$4&lt;&gt;"",IF(M162&lt;=Parametre_2018!P$4,IF(T162&lt;&gt;"",IF(Parametre_2018!Q$4&lt;&gt;"",IF(N162&lt;=Parametre_2018!Q$4,"PLD",""),"PLD"),""),""),IF(T162&lt;&gt;"",IF(Parametre_2018!Q$4&lt;&gt;"",IF(N162&lt;=Parametre_2018!Q$4,"PLD",""),"PLD"),"")),"")),"")),"")),"")</f>
        <v/>
      </c>
      <c r="X162" s="54"/>
      <c r="Y162" s="163"/>
      <c r="Z162" s="196" t="str">
        <f>IF(P162&lt;&gt;"",IF(P162&lt;=Parametre_2018!B$4,IF(Parametre_2018!C$4&lt;&gt;"",IF(L162&lt;=Parametre_2018!C$4,IF(Parametre_2018!D$4&lt;&gt;"",IF(M162&lt;=Parametre_2018!D$4,IF(Parametre_2018!E$4&lt;&gt;"",IF(N162&lt;=Parametre_2018!E$4,"MCL"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"MCL")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IF(Parametre_2018!E$4&lt;&gt;"",IF(N162&lt;=Parametre_2018!E$4,"MCL"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"MCL"))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IF(Parametre_2018!D$4&lt;&gt;"",IF(M162&lt;=Parametre_2018!D$4,IF(Parametre_2018!E$4&lt;&gt;"",IF(N162&lt;=Parametre_2018!E$4,"MCL"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"MCL")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IF(Parametre_2018!E$4&lt;&gt;"",IF(N162&lt;=Parametre_2018!E$4,"MCL"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),"MCL"))),IF(P162&lt;&gt;"",IF(AND(P162&gt;Parametre_2018!B$4,P162&lt;=Parametre_2018!H$4),IF(Parametre_2018!I$4&lt;&gt;"",IF(L162&lt;=Parametre_2018!I$4,IF(Parametre_2018!J$4&lt;&gt;"",IF(M162&lt;=Parametre_2018!J$4,IF(Parametre_2018!K$4&lt;&gt;"",IF(N162&lt;=Parametre_2018!K$4,"CL",""),"CL"),""),IF(Parametre_2018!K$4&lt;&gt;"",IF(N162&lt;=Parametre_2018!K$4,"CL",""),"CL")),""),IF(Parametre_2018!J$4&lt;&gt;"",IF(M162&lt;=Parametre_2018!J$4,IF(Parametre_2018!K$4&lt;&gt;"",IF(N162&lt;=Parametre_2018!K$4,"CL",""),"CL"),""),IF(Parametre_2018!K$4&lt;&gt;"",IF(N162&lt;=Parametre_2018!K$4,"CL",""),"CL"))),""),"")),"")</f>
        <v/>
      </c>
      <c r="AA162" s="127"/>
      <c r="AB162" s="128"/>
      <c r="AC162" s="136"/>
    </row>
    <row r="163" spans="1:29" ht="26.4" x14ac:dyDescent="0.25">
      <c r="A163" s="370">
        <v>45</v>
      </c>
      <c r="B163" s="352" t="s">
        <v>38</v>
      </c>
      <c r="C163" s="130" t="s">
        <v>410</v>
      </c>
      <c r="D163" s="230" t="s">
        <v>554</v>
      </c>
      <c r="E163" s="116">
        <v>43271</v>
      </c>
      <c r="F163" s="117" t="s">
        <v>51</v>
      </c>
      <c r="G163" s="46" t="s">
        <v>169</v>
      </c>
      <c r="H163" s="37" t="s">
        <v>189</v>
      </c>
      <c r="I163" s="119" t="s">
        <v>411</v>
      </c>
      <c r="J163" s="124" t="s">
        <v>412</v>
      </c>
      <c r="K163" s="155" t="s">
        <v>93</v>
      </c>
      <c r="L163" s="54" t="s">
        <v>58</v>
      </c>
      <c r="M163" s="55" t="s">
        <v>42</v>
      </c>
      <c r="N163" s="186" t="s">
        <v>42</v>
      </c>
      <c r="O163" s="189">
        <v>2.48</v>
      </c>
      <c r="P163" s="230">
        <v>2.4500000000000002</v>
      </c>
      <c r="Q163" s="127"/>
      <c r="R163" s="128"/>
      <c r="S163" s="192" t="str">
        <f t="shared" si="5"/>
        <v/>
      </c>
      <c r="T163" s="133"/>
      <c r="U163" s="55"/>
      <c r="V163" s="135"/>
      <c r="W163" s="195" t="str">
        <f>IF(P163&lt;&gt;"",IF(P163&lt;=1.2,IF(N163="A","CR",IF(T163&lt;&gt;"",IF(Parametre_2018!N$4=1,IF(LEFT(T163,1)="1",IF(T163&lt;&gt;"",IF(Parametre_2018!O$4&lt;&gt;"",IF(L163&lt;=Parametre_2018!O$4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,"")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),""),""),IF(T163&lt;&gt;"",IF(Parametre_2018!O$4&lt;&gt;"",IF(L163&lt;=Parametre_2018!O$4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,"")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),"")),"")),IF(T163&lt;&gt;"",IF(Parametre_2018!N$4=1,IF(LEFT(T163,1)="1",IF(T163&lt;&gt;"",IF(Parametre_2018!O$4&lt;&gt;"",IF(L163&lt;=Parametre_2018!O$4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,"")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),""),""),IF(T163&lt;&gt;"",IF(Parametre_2018!O$4&lt;&gt;"",IF(L163&lt;=Parametre_2018!O$4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,""),IF(T163&lt;&gt;"",IF(Parametre_2018!P$4&lt;&gt;"",IF(M163&lt;=Parametre_2018!P$4,IF(T163&lt;&gt;"",IF(Parametre_2018!Q$4&lt;&gt;"",IF(N163&lt;=Parametre_2018!Q$4,"PLD",""),"PLD"),""),""),IF(T163&lt;&gt;"",IF(Parametre_2018!Q$4&lt;&gt;"",IF(N163&lt;=Parametre_2018!Q$4,"PLD",""),"PLD"),"")),"")),"")),"")),"")</f>
        <v/>
      </c>
      <c r="X163" s="54"/>
      <c r="Y163" s="163"/>
      <c r="Z163" s="196" t="str">
        <f>IF(P163&lt;&gt;"",IF(P163&lt;=Parametre_2018!B$4,IF(Parametre_2018!C$4&lt;&gt;"",IF(L163&lt;=Parametre_2018!C$4,IF(Parametre_2018!D$4&lt;&gt;"",IF(M163&lt;=Parametre_2018!D$4,IF(Parametre_2018!E$4&lt;&gt;"",IF(N163&lt;=Parametre_2018!E$4,"MCL"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"MCL")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IF(Parametre_2018!E$4&lt;&gt;"",IF(N163&lt;=Parametre_2018!E$4,"MCL"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"MCL"))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IF(Parametre_2018!D$4&lt;&gt;"",IF(M163&lt;=Parametre_2018!D$4,IF(Parametre_2018!E$4&lt;&gt;"",IF(N163&lt;=Parametre_2018!E$4,"MCL"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"MCL")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IF(Parametre_2018!E$4&lt;&gt;"",IF(N163&lt;=Parametre_2018!E$4,"MCL"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),"MCL"))),IF(P163&lt;&gt;"",IF(AND(P163&gt;Parametre_2018!B$4,P163&lt;=Parametre_2018!H$4),IF(Parametre_2018!I$4&lt;&gt;"",IF(L163&lt;=Parametre_2018!I$4,IF(Parametre_2018!J$4&lt;&gt;"",IF(M163&lt;=Parametre_2018!J$4,IF(Parametre_2018!K$4&lt;&gt;"",IF(N163&lt;=Parametre_2018!K$4,"CL",""),"CL"),""),IF(Parametre_2018!K$4&lt;&gt;"",IF(N163&lt;=Parametre_2018!K$4,"CL",""),"CL")),""),IF(Parametre_2018!J$4&lt;&gt;"",IF(M163&lt;=Parametre_2018!J$4,IF(Parametre_2018!K$4&lt;&gt;"",IF(N163&lt;=Parametre_2018!K$4,"CL",""),"CL"),""),IF(Parametre_2018!K$4&lt;&gt;"",IF(N163&lt;=Parametre_2018!K$4,"CL",""),"CL"))),""),"")),"")</f>
        <v/>
      </c>
      <c r="AA163" s="127"/>
      <c r="AB163" s="128"/>
      <c r="AC163" s="136"/>
    </row>
    <row r="164" spans="1:29" x14ac:dyDescent="0.25">
      <c r="A164" s="370">
        <v>85</v>
      </c>
      <c r="B164" s="352" t="s">
        <v>28</v>
      </c>
      <c r="C164" s="130" t="s">
        <v>402</v>
      </c>
      <c r="D164" s="230" t="s">
        <v>554</v>
      </c>
      <c r="E164" s="116">
        <v>43270</v>
      </c>
      <c r="F164" s="117" t="s">
        <v>35</v>
      </c>
      <c r="G164" s="46" t="s">
        <v>175</v>
      </c>
      <c r="H164" s="37" t="s">
        <v>104</v>
      </c>
      <c r="I164" s="119" t="s">
        <v>403</v>
      </c>
      <c r="J164" s="124" t="s">
        <v>87</v>
      </c>
      <c r="K164" s="155" t="s">
        <v>56</v>
      </c>
      <c r="L164" s="54" t="s">
        <v>33</v>
      </c>
      <c r="M164" s="55" t="s">
        <v>33</v>
      </c>
      <c r="N164" s="186" t="s">
        <v>33</v>
      </c>
      <c r="O164" s="189">
        <v>2.5499999999999998</v>
      </c>
      <c r="P164" s="230">
        <v>2.4500000000000002</v>
      </c>
      <c r="Q164" s="127"/>
      <c r="R164" s="128"/>
      <c r="S164" s="192" t="str">
        <f t="shared" si="5"/>
        <v/>
      </c>
      <c r="T164" s="133"/>
      <c r="U164" s="55"/>
      <c r="V164" s="135"/>
      <c r="W164" s="195" t="str">
        <f>IF(P164&lt;&gt;"",IF(P164&lt;=1.2,IF(N164="A","CR",IF(T164&lt;&gt;"",IF(Parametre_2018!N$4=1,IF(LEFT(T164,1)="1",IF(T164&lt;&gt;"",IF(Parametre_2018!O$4&lt;&gt;"",IF(L164&lt;=Parametre_2018!O$4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,"")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),""),""),IF(T164&lt;&gt;"",IF(Parametre_2018!O$4&lt;&gt;"",IF(L164&lt;=Parametre_2018!O$4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,"")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),"")),"")),IF(T164&lt;&gt;"",IF(Parametre_2018!N$4=1,IF(LEFT(T164,1)="1",IF(T164&lt;&gt;"",IF(Parametre_2018!O$4&lt;&gt;"",IF(L164&lt;=Parametre_2018!O$4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,"")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),""),""),IF(T164&lt;&gt;"",IF(Parametre_2018!O$4&lt;&gt;"",IF(L164&lt;=Parametre_2018!O$4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,""),IF(T164&lt;&gt;"",IF(Parametre_2018!P$4&lt;&gt;"",IF(M164&lt;=Parametre_2018!P$4,IF(T164&lt;&gt;"",IF(Parametre_2018!Q$4&lt;&gt;"",IF(N164&lt;=Parametre_2018!Q$4,"PLD",""),"PLD"),""),""),IF(T164&lt;&gt;"",IF(Parametre_2018!Q$4&lt;&gt;"",IF(N164&lt;=Parametre_2018!Q$4,"PLD",""),"PLD"),"")),"")),"")),"")),"")</f>
        <v/>
      </c>
      <c r="X164" s="54"/>
      <c r="Y164" s="163"/>
      <c r="Z164" s="196" t="str">
        <f>IF(P164&lt;&gt;"",IF(P164&lt;=Parametre_2018!B$4,IF(Parametre_2018!C$4&lt;&gt;"",IF(L164&lt;=Parametre_2018!C$4,IF(Parametre_2018!D$4&lt;&gt;"",IF(M164&lt;=Parametre_2018!D$4,IF(Parametre_2018!E$4&lt;&gt;"",IF(N164&lt;=Parametre_2018!E$4,"MCL"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"MCL")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IF(Parametre_2018!E$4&lt;&gt;"",IF(N164&lt;=Parametre_2018!E$4,"MCL"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"MCL"))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IF(Parametre_2018!D$4&lt;&gt;"",IF(M164&lt;=Parametre_2018!D$4,IF(Parametre_2018!E$4&lt;&gt;"",IF(N164&lt;=Parametre_2018!E$4,"MCL"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"MCL")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IF(Parametre_2018!E$4&lt;&gt;"",IF(N164&lt;=Parametre_2018!E$4,"MCL"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),"MCL"))),IF(P164&lt;&gt;"",IF(AND(P164&gt;Parametre_2018!B$4,P164&lt;=Parametre_2018!H$4),IF(Parametre_2018!I$4&lt;&gt;"",IF(L164&lt;=Parametre_2018!I$4,IF(Parametre_2018!J$4&lt;&gt;"",IF(M164&lt;=Parametre_2018!J$4,IF(Parametre_2018!K$4&lt;&gt;"",IF(N164&lt;=Parametre_2018!K$4,"CL",""),"CL"),""),IF(Parametre_2018!K$4&lt;&gt;"",IF(N164&lt;=Parametre_2018!K$4,"CL",""),"CL")),""),IF(Parametre_2018!J$4&lt;&gt;"",IF(M164&lt;=Parametre_2018!J$4,IF(Parametre_2018!K$4&lt;&gt;"",IF(N164&lt;=Parametre_2018!K$4,"CL",""),"CL"),""),IF(Parametre_2018!K$4&lt;&gt;"",IF(N164&lt;=Parametre_2018!K$4,"CL",""),"CL"))),""),"")),"")</f>
        <v/>
      </c>
      <c r="AA164" s="127"/>
      <c r="AB164" s="128"/>
      <c r="AC164" s="136"/>
    </row>
    <row r="165" spans="1:29" ht="26.4" x14ac:dyDescent="0.25">
      <c r="A165" s="370">
        <v>119</v>
      </c>
      <c r="B165" s="352" t="s">
        <v>28</v>
      </c>
      <c r="C165" s="130" t="s">
        <v>380</v>
      </c>
      <c r="D165" s="230" t="s">
        <v>554</v>
      </c>
      <c r="E165" s="116">
        <v>43271</v>
      </c>
      <c r="F165" s="117" t="s">
        <v>60</v>
      </c>
      <c r="G165" s="46" t="s">
        <v>63</v>
      </c>
      <c r="H165" s="37" t="s">
        <v>162</v>
      </c>
      <c r="I165" s="119" t="s">
        <v>381</v>
      </c>
      <c r="J165" s="124" t="s">
        <v>382</v>
      </c>
      <c r="K165" s="155" t="s">
        <v>85</v>
      </c>
      <c r="L165" s="54" t="s">
        <v>34</v>
      </c>
      <c r="M165" s="55" t="s">
        <v>34</v>
      </c>
      <c r="N165" s="186" t="s">
        <v>34</v>
      </c>
      <c r="O165" s="189">
        <v>2.4700000000000002</v>
      </c>
      <c r="P165" s="230">
        <v>2.4500000000000002</v>
      </c>
      <c r="Q165" s="127"/>
      <c r="R165" s="128" t="s">
        <v>84</v>
      </c>
      <c r="S165" s="192" t="str">
        <f t="shared" si="5"/>
        <v/>
      </c>
      <c r="T165" s="133"/>
      <c r="U165" s="55"/>
      <c r="V165" s="135"/>
      <c r="W165" s="195" t="str">
        <f>IF(P165&lt;&gt;"",IF(P165&lt;=1.2,IF(N165="A","CR",IF(T165&lt;&gt;"",IF(Parametre_2018!N$4=1,IF(LEFT(T165,1)="1",IF(T165&lt;&gt;"",IF(Parametre_2018!O$4&lt;&gt;"",IF(L165&lt;=Parametre_2018!O$4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,"")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),""),""),IF(T165&lt;&gt;"",IF(Parametre_2018!O$4&lt;&gt;"",IF(L165&lt;=Parametre_2018!O$4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,"")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),"")),"")),IF(T165&lt;&gt;"",IF(Parametre_2018!N$4=1,IF(LEFT(T165,1)="1",IF(T165&lt;&gt;"",IF(Parametre_2018!O$4&lt;&gt;"",IF(L165&lt;=Parametre_2018!O$4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,"")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),""),""),IF(T165&lt;&gt;"",IF(Parametre_2018!O$4&lt;&gt;"",IF(L165&lt;=Parametre_2018!O$4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,""),IF(T165&lt;&gt;"",IF(Parametre_2018!P$4&lt;&gt;"",IF(M165&lt;=Parametre_2018!P$4,IF(T165&lt;&gt;"",IF(Parametre_2018!Q$4&lt;&gt;"",IF(N165&lt;=Parametre_2018!Q$4,"PLD",""),"PLD"),""),""),IF(T165&lt;&gt;"",IF(Parametre_2018!Q$4&lt;&gt;"",IF(N165&lt;=Parametre_2018!Q$4,"PLD",""),"PLD"),"")),"")),"")),"")),"")</f>
        <v/>
      </c>
      <c r="X165" s="54"/>
      <c r="Y165" s="163"/>
      <c r="Z165" s="196" t="str">
        <f>IF(P165&lt;&gt;"",IF(P165&lt;=Parametre_2018!B$4,IF(Parametre_2018!C$4&lt;&gt;"",IF(L165&lt;=Parametre_2018!C$4,IF(Parametre_2018!D$4&lt;&gt;"",IF(M165&lt;=Parametre_2018!D$4,IF(Parametre_2018!E$4&lt;&gt;"",IF(N165&lt;=Parametre_2018!E$4,"MCL"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"MCL")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IF(Parametre_2018!E$4&lt;&gt;"",IF(N165&lt;=Parametre_2018!E$4,"MCL"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"MCL"))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IF(Parametre_2018!D$4&lt;&gt;"",IF(M165&lt;=Parametre_2018!D$4,IF(Parametre_2018!E$4&lt;&gt;"",IF(N165&lt;=Parametre_2018!E$4,"MCL"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"MCL")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IF(Parametre_2018!E$4&lt;&gt;"",IF(N165&lt;=Parametre_2018!E$4,"MCL"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),"MCL"))),IF(P165&lt;&gt;"",IF(AND(P165&gt;Parametre_2018!B$4,P165&lt;=Parametre_2018!H$4),IF(Parametre_2018!I$4&lt;&gt;"",IF(L165&lt;=Parametre_2018!I$4,IF(Parametre_2018!J$4&lt;&gt;"",IF(M165&lt;=Parametre_2018!J$4,IF(Parametre_2018!K$4&lt;&gt;"",IF(N165&lt;=Parametre_2018!K$4,"CL",""),"CL"),""),IF(Parametre_2018!K$4&lt;&gt;"",IF(N165&lt;=Parametre_2018!K$4,"CL",""),"CL")),""),IF(Parametre_2018!J$4&lt;&gt;"",IF(M165&lt;=Parametre_2018!J$4,IF(Parametre_2018!K$4&lt;&gt;"",IF(N165&lt;=Parametre_2018!K$4,"CL",""),"CL"),""),IF(Parametre_2018!K$4&lt;&gt;"",IF(N165&lt;=Parametre_2018!K$4,"CL",""),"CL"))),""),"")),"")</f>
        <v/>
      </c>
      <c r="AA165" s="127"/>
      <c r="AB165" s="128"/>
      <c r="AC165" s="136"/>
    </row>
    <row r="166" spans="1:29" ht="26.4" x14ac:dyDescent="0.25">
      <c r="A166" s="370">
        <v>144</v>
      </c>
      <c r="B166" s="352" t="s">
        <v>28</v>
      </c>
      <c r="C166" s="130" t="s">
        <v>424</v>
      </c>
      <c r="D166" s="230" t="s">
        <v>554</v>
      </c>
      <c r="E166" s="116">
        <v>43271</v>
      </c>
      <c r="F166" s="117" t="s">
        <v>51</v>
      </c>
      <c r="G166" s="46" t="s">
        <v>169</v>
      </c>
      <c r="H166" s="37" t="s">
        <v>189</v>
      </c>
      <c r="I166" s="119" t="s">
        <v>425</v>
      </c>
      <c r="J166" s="124" t="s">
        <v>174</v>
      </c>
      <c r="K166" s="155" t="s">
        <v>82</v>
      </c>
      <c r="L166" s="54" t="s">
        <v>34</v>
      </c>
      <c r="M166" s="55" t="s">
        <v>34</v>
      </c>
      <c r="N166" s="186" t="s">
        <v>34</v>
      </c>
      <c r="O166" s="189">
        <v>2.4900000000000002</v>
      </c>
      <c r="P166" s="230">
        <v>2.46</v>
      </c>
      <c r="Q166" s="127"/>
      <c r="R166" s="128"/>
      <c r="S166" s="192" t="str">
        <f t="shared" si="5"/>
        <v/>
      </c>
      <c r="T166" s="133"/>
      <c r="U166" s="55"/>
      <c r="V166" s="135"/>
      <c r="W166" s="195" t="str">
        <f>IF(P166&lt;&gt;"",IF(P166&lt;=1.2,IF(N166="A","CR",IF(T166&lt;&gt;"",IF(Parametre_2018!N$4=1,IF(LEFT(T166,1)="1",IF(T166&lt;&gt;"",IF(Parametre_2018!O$4&lt;&gt;"",IF(L166&lt;=Parametre_2018!O$4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,"")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),""),""),IF(T166&lt;&gt;"",IF(Parametre_2018!O$4&lt;&gt;"",IF(L166&lt;=Parametre_2018!O$4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,"")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),"")),"")),IF(T166&lt;&gt;"",IF(Parametre_2018!N$4=1,IF(LEFT(T166,1)="1",IF(T166&lt;&gt;"",IF(Parametre_2018!O$4&lt;&gt;"",IF(L166&lt;=Parametre_2018!O$4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,"")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),""),""),IF(T166&lt;&gt;"",IF(Parametre_2018!O$4&lt;&gt;"",IF(L166&lt;=Parametre_2018!O$4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,""),IF(T166&lt;&gt;"",IF(Parametre_2018!P$4&lt;&gt;"",IF(M166&lt;=Parametre_2018!P$4,IF(T166&lt;&gt;"",IF(Parametre_2018!Q$4&lt;&gt;"",IF(N166&lt;=Parametre_2018!Q$4,"PLD",""),"PLD"),""),""),IF(T166&lt;&gt;"",IF(Parametre_2018!Q$4&lt;&gt;"",IF(N166&lt;=Parametre_2018!Q$4,"PLD",""),"PLD"),"")),"")),"")),"")),"")</f>
        <v/>
      </c>
      <c r="X166" s="54"/>
      <c r="Y166" s="163"/>
      <c r="Z166" s="196" t="str">
        <f>IF(P166&lt;&gt;"",IF(P166&lt;=Parametre_2018!B$4,IF(Parametre_2018!C$4&lt;&gt;"",IF(L166&lt;=Parametre_2018!C$4,IF(Parametre_2018!D$4&lt;&gt;"",IF(M166&lt;=Parametre_2018!D$4,IF(Parametre_2018!E$4&lt;&gt;"",IF(N166&lt;=Parametre_2018!E$4,"MCL"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"MCL")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IF(Parametre_2018!E$4&lt;&gt;"",IF(N166&lt;=Parametre_2018!E$4,"MCL"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"MCL"))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IF(Parametre_2018!D$4&lt;&gt;"",IF(M166&lt;=Parametre_2018!D$4,IF(Parametre_2018!E$4&lt;&gt;"",IF(N166&lt;=Parametre_2018!E$4,"MCL"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"MCL")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IF(Parametre_2018!E$4&lt;&gt;"",IF(N166&lt;=Parametre_2018!E$4,"MCL"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),"MCL"))),IF(P166&lt;&gt;"",IF(AND(P166&gt;Parametre_2018!B$4,P166&lt;=Parametre_2018!H$4),IF(Parametre_2018!I$4&lt;&gt;"",IF(L166&lt;=Parametre_2018!I$4,IF(Parametre_2018!J$4&lt;&gt;"",IF(M166&lt;=Parametre_2018!J$4,IF(Parametre_2018!K$4&lt;&gt;"",IF(N166&lt;=Parametre_2018!K$4,"CL",""),"CL"),""),IF(Parametre_2018!K$4&lt;&gt;"",IF(N166&lt;=Parametre_2018!K$4,"CL",""),"CL")),""),IF(Parametre_2018!J$4&lt;&gt;"",IF(M166&lt;=Parametre_2018!J$4,IF(Parametre_2018!K$4&lt;&gt;"",IF(N166&lt;=Parametre_2018!K$4,"CL",""),"CL"),""),IF(Parametre_2018!K$4&lt;&gt;"",IF(N166&lt;=Parametre_2018!K$4,"CL",""),"CL"))),""),"")),"")</f>
        <v/>
      </c>
      <c r="AA166" s="127"/>
      <c r="AB166" s="128"/>
      <c r="AC166" s="136"/>
    </row>
    <row r="167" spans="1:29" ht="39.6" x14ac:dyDescent="0.25">
      <c r="A167" s="370">
        <v>19</v>
      </c>
      <c r="B167" s="375" t="s">
        <v>28</v>
      </c>
      <c r="C167" s="142" t="s">
        <v>274</v>
      </c>
      <c r="D167" s="230" t="s">
        <v>553</v>
      </c>
      <c r="E167" s="116">
        <v>43270</v>
      </c>
      <c r="F167" s="117" t="s">
        <v>75</v>
      </c>
      <c r="G167" s="46" t="s">
        <v>72</v>
      </c>
      <c r="H167" s="37" t="s">
        <v>252</v>
      </c>
      <c r="I167" s="122" t="s">
        <v>275</v>
      </c>
      <c r="J167" s="125" t="s">
        <v>276</v>
      </c>
      <c r="K167" s="315" t="s">
        <v>254</v>
      </c>
      <c r="L167" s="59" t="s">
        <v>58</v>
      </c>
      <c r="M167" s="48" t="s">
        <v>58</v>
      </c>
      <c r="N167" s="185" t="s">
        <v>58</v>
      </c>
      <c r="O167" s="184">
        <v>2.79</v>
      </c>
      <c r="P167" s="230">
        <v>2.48</v>
      </c>
      <c r="Q167" s="126"/>
      <c r="R167" s="40"/>
      <c r="S167" s="192" t="str">
        <f t="shared" si="5"/>
        <v/>
      </c>
      <c r="T167" s="132"/>
      <c r="U167" s="50"/>
      <c r="V167" s="51"/>
      <c r="W167" s="195" t="str">
        <f>IF(P167&lt;&gt;"",IF(P167&lt;=1.2,IF(N167="A","CR",IF(T167&lt;&gt;"",IF(Parametre_2018!N$4=1,IF(LEFT(T167,1)="1",IF(T167&lt;&gt;"",IF(Parametre_2018!O$4&lt;&gt;"",IF(L167&lt;=Parametre_2018!O$4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,"")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),""),""),IF(T167&lt;&gt;"",IF(Parametre_2018!O$4&lt;&gt;"",IF(L167&lt;=Parametre_2018!O$4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,"")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),"")),"")),IF(T167&lt;&gt;"",IF(Parametre_2018!N$4=1,IF(LEFT(T167,1)="1",IF(T167&lt;&gt;"",IF(Parametre_2018!O$4&lt;&gt;"",IF(L167&lt;=Parametre_2018!O$4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,"")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),""),""),IF(T167&lt;&gt;"",IF(Parametre_2018!O$4&lt;&gt;"",IF(L167&lt;=Parametre_2018!O$4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,""),IF(T167&lt;&gt;"",IF(Parametre_2018!P$4&lt;&gt;"",IF(M167&lt;=Parametre_2018!P$4,IF(T167&lt;&gt;"",IF(Parametre_2018!Q$4&lt;&gt;"",IF(N167&lt;=Parametre_2018!Q$4,"PLD",""),"PLD"),""),""),IF(T167&lt;&gt;"",IF(Parametre_2018!Q$4&lt;&gt;"",IF(N167&lt;=Parametre_2018!Q$4,"PLD",""),"PLD"),"")),"")),"")),"")),"")</f>
        <v/>
      </c>
      <c r="X167" s="126"/>
      <c r="Y167" s="49"/>
      <c r="Z167" s="196" t="str">
        <f>IF(P167&lt;&gt;"",IF(P167&lt;=Parametre_2018!B$4,IF(Parametre_2018!C$4&lt;&gt;"",IF(L167&lt;=Parametre_2018!C$4,IF(Parametre_2018!D$4&lt;&gt;"",IF(M167&lt;=Parametre_2018!D$4,IF(Parametre_2018!E$4&lt;&gt;"",IF(N167&lt;=Parametre_2018!E$4,"MCL"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"MCL")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IF(Parametre_2018!E$4&lt;&gt;"",IF(N167&lt;=Parametre_2018!E$4,"MCL"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"MCL"))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IF(Parametre_2018!D$4&lt;&gt;"",IF(M167&lt;=Parametre_2018!D$4,IF(Parametre_2018!E$4&lt;&gt;"",IF(N167&lt;=Parametre_2018!E$4,"MCL"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"MCL")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IF(Parametre_2018!E$4&lt;&gt;"",IF(N167&lt;=Parametre_2018!E$4,"MCL"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),"MCL"))),IF(P167&lt;&gt;"",IF(AND(P167&gt;Parametre_2018!B$4,P167&lt;=Parametre_2018!H$4),IF(Parametre_2018!I$4&lt;&gt;"",IF(L167&lt;=Parametre_2018!I$4,IF(Parametre_2018!J$4&lt;&gt;"",IF(M167&lt;=Parametre_2018!J$4,IF(Parametre_2018!K$4&lt;&gt;"",IF(N167&lt;=Parametre_2018!K$4,"CL",""),"CL"),""),IF(Parametre_2018!K$4&lt;&gt;"",IF(N167&lt;=Parametre_2018!K$4,"CL",""),"CL")),""),IF(Parametre_2018!J$4&lt;&gt;"",IF(M167&lt;=Parametre_2018!J$4,IF(Parametre_2018!K$4&lt;&gt;"",IF(N167&lt;=Parametre_2018!K$4,"CL",""),"CL"),""),IF(Parametre_2018!K$4&lt;&gt;"",IF(N167&lt;=Parametre_2018!K$4,"CL",""),"CL"))),""),"")),"")</f>
        <v/>
      </c>
      <c r="AA167" s="126"/>
      <c r="AB167" s="40"/>
      <c r="AC167" s="60"/>
    </row>
    <row r="168" spans="1:29" ht="39.6" x14ac:dyDescent="0.25">
      <c r="A168" s="370">
        <v>116</v>
      </c>
      <c r="B168" s="376" t="s">
        <v>28</v>
      </c>
      <c r="C168" s="130" t="s">
        <v>377</v>
      </c>
      <c r="D168" s="230" t="s">
        <v>554</v>
      </c>
      <c r="E168" s="116">
        <v>43271</v>
      </c>
      <c r="F168" s="117" t="s">
        <v>60</v>
      </c>
      <c r="G168" s="46" t="s">
        <v>63</v>
      </c>
      <c r="H168" s="37" t="s">
        <v>162</v>
      </c>
      <c r="I168" s="119" t="s">
        <v>375</v>
      </c>
      <c r="J168" s="124" t="s">
        <v>376</v>
      </c>
      <c r="K168" s="155" t="s">
        <v>64</v>
      </c>
      <c r="L168" s="54" t="s">
        <v>40</v>
      </c>
      <c r="M168" s="55" t="s">
        <v>40</v>
      </c>
      <c r="N168" s="186" t="s">
        <v>58</v>
      </c>
      <c r="O168" s="189">
        <v>2.46</v>
      </c>
      <c r="P168" s="230">
        <v>2.48</v>
      </c>
      <c r="Q168" s="127"/>
      <c r="R168" s="128" t="s">
        <v>543</v>
      </c>
      <c r="S168" s="192" t="str">
        <f t="shared" si="5"/>
        <v/>
      </c>
      <c r="T168" s="133"/>
      <c r="U168" s="55"/>
      <c r="V168" s="135"/>
      <c r="W168" s="195" t="str">
        <f>IF(P168&lt;&gt;"",IF(P168&lt;=1.2,IF(N168="A","CR",IF(T168&lt;&gt;"",IF(Parametre_2018!N$4=1,IF(LEFT(T168,1)="1",IF(T168&lt;&gt;"",IF(Parametre_2018!O$4&lt;&gt;"",IF(L168&lt;=Parametre_2018!O$4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,"")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),""),""),IF(T168&lt;&gt;"",IF(Parametre_2018!O$4&lt;&gt;"",IF(L168&lt;=Parametre_2018!O$4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,"")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),"")),"")),IF(T168&lt;&gt;"",IF(Parametre_2018!N$4=1,IF(LEFT(T168,1)="1",IF(T168&lt;&gt;"",IF(Parametre_2018!O$4&lt;&gt;"",IF(L168&lt;=Parametre_2018!O$4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,"")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),""),""),IF(T168&lt;&gt;"",IF(Parametre_2018!O$4&lt;&gt;"",IF(L168&lt;=Parametre_2018!O$4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,""),IF(T168&lt;&gt;"",IF(Parametre_2018!P$4&lt;&gt;"",IF(M168&lt;=Parametre_2018!P$4,IF(T168&lt;&gt;"",IF(Parametre_2018!Q$4&lt;&gt;"",IF(N168&lt;=Parametre_2018!Q$4,"PLD",""),"PLD"),""),""),IF(T168&lt;&gt;"",IF(Parametre_2018!Q$4&lt;&gt;"",IF(N168&lt;=Parametre_2018!Q$4,"PLD",""),"PLD"),"")),"")),"")),"")),"")</f>
        <v/>
      </c>
      <c r="X168" s="54"/>
      <c r="Y168" s="163"/>
      <c r="Z168" s="196" t="str">
        <f>IF(P168&lt;&gt;"",IF(P168&lt;=Parametre_2018!B$4,IF(Parametre_2018!C$4&lt;&gt;"",IF(L168&lt;=Parametre_2018!C$4,IF(Parametre_2018!D$4&lt;&gt;"",IF(M168&lt;=Parametre_2018!D$4,IF(Parametre_2018!E$4&lt;&gt;"",IF(N168&lt;=Parametre_2018!E$4,"MCL"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"MCL")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IF(Parametre_2018!E$4&lt;&gt;"",IF(N168&lt;=Parametre_2018!E$4,"MCL"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"MCL"))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IF(Parametre_2018!D$4&lt;&gt;"",IF(M168&lt;=Parametre_2018!D$4,IF(Parametre_2018!E$4&lt;&gt;"",IF(N168&lt;=Parametre_2018!E$4,"MCL"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"MCL")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IF(Parametre_2018!E$4&lt;&gt;"",IF(N168&lt;=Parametre_2018!E$4,"MCL"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),"MCL"))),IF(P168&lt;&gt;"",IF(AND(P168&gt;Parametre_2018!B$4,P168&lt;=Parametre_2018!H$4),IF(Parametre_2018!I$4&lt;&gt;"",IF(L168&lt;=Parametre_2018!I$4,IF(Parametre_2018!J$4&lt;&gt;"",IF(M168&lt;=Parametre_2018!J$4,IF(Parametre_2018!K$4&lt;&gt;"",IF(N168&lt;=Parametre_2018!K$4,"CL",""),"CL"),""),IF(Parametre_2018!K$4&lt;&gt;"",IF(N168&lt;=Parametre_2018!K$4,"CL",""),"CL")),""),IF(Parametre_2018!J$4&lt;&gt;"",IF(M168&lt;=Parametre_2018!J$4,IF(Parametre_2018!K$4&lt;&gt;"",IF(N168&lt;=Parametre_2018!K$4,"CL",""),"CL"),""),IF(Parametre_2018!K$4&lt;&gt;"",IF(N168&lt;=Parametre_2018!K$4,"CL",""),"CL"))),""),"")),"")</f>
        <v/>
      </c>
      <c r="AA168" s="127"/>
      <c r="AB168" s="128"/>
      <c r="AC168" s="136"/>
    </row>
    <row r="169" spans="1:29" ht="26.4" x14ac:dyDescent="0.25">
      <c r="A169" s="370">
        <v>162</v>
      </c>
      <c r="B169" s="352" t="s">
        <v>28</v>
      </c>
      <c r="C169" s="130" t="s">
        <v>530</v>
      </c>
      <c r="D169" s="230" t="s">
        <v>554</v>
      </c>
      <c r="E169" s="116">
        <v>43272</v>
      </c>
      <c r="F169" s="117" t="s">
        <v>195</v>
      </c>
      <c r="G169" s="46" t="s">
        <v>72</v>
      </c>
      <c r="H169" s="37" t="s">
        <v>524</v>
      </c>
      <c r="I169" s="119" t="s">
        <v>210</v>
      </c>
      <c r="J169" s="124" t="s">
        <v>212</v>
      </c>
      <c r="K169" s="240" t="s">
        <v>108</v>
      </c>
      <c r="L169" s="54" t="s">
        <v>40</v>
      </c>
      <c r="M169" s="55" t="s">
        <v>40</v>
      </c>
      <c r="N169" s="186" t="s">
        <v>40</v>
      </c>
      <c r="O169" s="189">
        <v>2.4900000000000002</v>
      </c>
      <c r="P169" s="230">
        <v>2.4900000000000002</v>
      </c>
      <c r="Q169" s="127"/>
      <c r="R169" s="128"/>
      <c r="S169" s="192" t="str">
        <f t="shared" si="5"/>
        <v/>
      </c>
      <c r="T169" s="133"/>
      <c r="U169" s="55"/>
      <c r="V169" s="135"/>
      <c r="W169" s="195" t="str">
        <f>IF(P169&lt;&gt;"",IF(P169&lt;=1.2,IF(N169="A","CR",IF(T169&lt;&gt;"",IF(Parametre_2018!N$4=1,IF(LEFT(T169,1)="1",IF(T169&lt;&gt;"",IF(Parametre_2018!O$4&lt;&gt;"",IF(L169&lt;=Parametre_2018!O$4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,"")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),""),""),IF(T169&lt;&gt;"",IF(Parametre_2018!O$4&lt;&gt;"",IF(L169&lt;=Parametre_2018!O$4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,"")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),"")),"")),IF(T169&lt;&gt;"",IF(Parametre_2018!N$4=1,IF(LEFT(T169,1)="1",IF(T169&lt;&gt;"",IF(Parametre_2018!O$4&lt;&gt;"",IF(L169&lt;=Parametre_2018!O$4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,"")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),""),""),IF(T169&lt;&gt;"",IF(Parametre_2018!O$4&lt;&gt;"",IF(L169&lt;=Parametre_2018!O$4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,""),IF(T169&lt;&gt;"",IF(Parametre_2018!P$4&lt;&gt;"",IF(M169&lt;=Parametre_2018!P$4,IF(T169&lt;&gt;"",IF(Parametre_2018!Q$4&lt;&gt;"",IF(N169&lt;=Parametre_2018!Q$4,"PLD",""),"PLD"),""),""),IF(T169&lt;&gt;"",IF(Parametre_2018!Q$4&lt;&gt;"",IF(N169&lt;=Parametre_2018!Q$4,"PLD",""),"PLD"),"")),"")),"")),"")),"")</f>
        <v/>
      </c>
      <c r="X169" s="54"/>
      <c r="Y169" s="163"/>
      <c r="Z169" s="196" t="str">
        <f>IF(P169&lt;&gt;"",IF(P169&lt;=Parametre_2018!B$4,IF(Parametre_2018!C$4&lt;&gt;"",IF(L169&lt;=Parametre_2018!C$4,IF(Parametre_2018!D$4&lt;&gt;"",IF(M169&lt;=Parametre_2018!D$4,IF(Parametre_2018!E$4&lt;&gt;"",IF(N169&lt;=Parametre_2018!E$4,"MCL"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"MCL")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IF(Parametre_2018!E$4&lt;&gt;"",IF(N169&lt;=Parametre_2018!E$4,"MCL"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"MCL"))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IF(Parametre_2018!D$4&lt;&gt;"",IF(M169&lt;=Parametre_2018!D$4,IF(Parametre_2018!E$4&lt;&gt;"",IF(N169&lt;=Parametre_2018!E$4,"MCL"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"MCL")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IF(Parametre_2018!E$4&lt;&gt;"",IF(N169&lt;=Parametre_2018!E$4,"MCL"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),"MCL"))),IF(P169&lt;&gt;"",IF(AND(P169&gt;Parametre_2018!B$4,P169&lt;=Parametre_2018!H$4),IF(Parametre_2018!I$4&lt;&gt;"",IF(L169&lt;=Parametre_2018!I$4,IF(Parametre_2018!J$4&lt;&gt;"",IF(M169&lt;=Parametre_2018!J$4,IF(Parametre_2018!K$4&lt;&gt;"",IF(N169&lt;=Parametre_2018!K$4,"CL",""),"CL"),""),IF(Parametre_2018!K$4&lt;&gt;"",IF(N169&lt;=Parametre_2018!K$4,"CL",""),"CL")),""),IF(Parametre_2018!J$4&lt;&gt;"",IF(M169&lt;=Parametre_2018!J$4,IF(Parametre_2018!K$4&lt;&gt;"",IF(N169&lt;=Parametre_2018!K$4,"CL",""),"CL"),""),IF(Parametre_2018!K$4&lt;&gt;"",IF(N169&lt;=Parametre_2018!K$4,"CL",""),"CL"))),""),"")),"")</f>
        <v/>
      </c>
      <c r="AA169" s="127"/>
      <c r="AB169" s="128"/>
      <c r="AC169" s="136"/>
    </row>
    <row r="170" spans="1:29" ht="26.4" x14ac:dyDescent="0.25">
      <c r="A170" s="371"/>
      <c r="B170" s="352" t="s">
        <v>28</v>
      </c>
      <c r="C170" s="280" t="s">
        <v>217</v>
      </c>
      <c r="D170" s="289" t="s">
        <v>553</v>
      </c>
      <c r="E170" s="227">
        <v>42907</v>
      </c>
      <c r="F170" s="228" t="s">
        <v>90</v>
      </c>
      <c r="G170" s="283" t="s">
        <v>36</v>
      </c>
      <c r="H170" s="166" t="s">
        <v>143</v>
      </c>
      <c r="I170" s="170" t="s">
        <v>144</v>
      </c>
      <c r="J170" s="290" t="s">
        <v>145</v>
      </c>
      <c r="K170" s="316" t="s">
        <v>91</v>
      </c>
      <c r="L170" s="167" t="s">
        <v>34</v>
      </c>
      <c r="M170" s="168" t="s">
        <v>40</v>
      </c>
      <c r="N170" s="273" t="s">
        <v>40</v>
      </c>
      <c r="O170" s="225">
        <v>2.72</v>
      </c>
      <c r="P170" s="168">
        <v>2.5</v>
      </c>
      <c r="Q170" s="278" t="s">
        <v>544</v>
      </c>
      <c r="R170" s="128" t="s">
        <v>549</v>
      </c>
      <c r="S170" s="349"/>
      <c r="T170" s="133"/>
      <c r="U170" s="55"/>
      <c r="V170" s="135"/>
      <c r="W170" s="350"/>
      <c r="X170" s="54"/>
      <c r="Y170" s="163"/>
      <c r="Z170" s="351"/>
      <c r="AA170" s="127"/>
      <c r="AB170" s="128"/>
      <c r="AC170" s="136"/>
    </row>
    <row r="171" spans="1:29" ht="26.4" x14ac:dyDescent="0.25">
      <c r="A171" s="372">
        <v>130</v>
      </c>
      <c r="B171" s="377" t="s">
        <v>28</v>
      </c>
      <c r="C171" s="218" t="s">
        <v>378</v>
      </c>
      <c r="D171" s="230" t="s">
        <v>555</v>
      </c>
      <c r="E171" s="281">
        <v>43271</v>
      </c>
      <c r="F171" s="282" t="s">
        <v>60</v>
      </c>
      <c r="G171" s="284" t="s">
        <v>63</v>
      </c>
      <c r="H171" s="285" t="s">
        <v>162</v>
      </c>
      <c r="I171" s="158" t="s">
        <v>379</v>
      </c>
      <c r="J171" s="159" t="s">
        <v>85</v>
      </c>
      <c r="K171" s="154" t="s">
        <v>64</v>
      </c>
      <c r="L171" s="63" t="s">
        <v>58</v>
      </c>
      <c r="M171" s="64" t="s">
        <v>42</v>
      </c>
      <c r="N171" s="286" t="s">
        <v>58</v>
      </c>
      <c r="O171" s="292">
        <v>2.48</v>
      </c>
      <c r="P171" s="287">
        <v>2.5</v>
      </c>
      <c r="Q171" s="127"/>
      <c r="R171" s="128" t="s">
        <v>543</v>
      </c>
      <c r="S171" s="192" t="str">
        <f>IF(OR(T171&lt;&gt;"",W171&lt;&gt;"",Z171&lt;&gt;""),"Navrh","")</f>
        <v/>
      </c>
      <c r="T171" s="193"/>
      <c r="U171" s="64"/>
      <c r="V171" s="141"/>
      <c r="W171" s="195" t="str">
        <f>IF(P171&lt;&gt;"",IF(P171&lt;=1.2,IF(N171="A","CR",IF(T171&lt;&gt;"",IF(Parametre_2018!N$4=1,IF(LEFT(T171,1)="1",IF(T171&lt;&gt;"",IF(Parametre_2018!O$4&lt;&gt;"",IF(L171&lt;=Parametre_2018!O$4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,"")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),""),""),IF(T171&lt;&gt;"",IF(Parametre_2018!O$4&lt;&gt;"",IF(L171&lt;=Parametre_2018!O$4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,"")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),"")),"")),IF(T171&lt;&gt;"",IF(Parametre_2018!N$4=1,IF(LEFT(T171,1)="1",IF(T171&lt;&gt;"",IF(Parametre_2018!O$4&lt;&gt;"",IF(L171&lt;=Parametre_2018!O$4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,"")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),""),""),IF(T171&lt;&gt;"",IF(Parametre_2018!O$4&lt;&gt;"",IF(L171&lt;=Parametre_2018!O$4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,""),IF(T171&lt;&gt;"",IF(Parametre_2018!P$4&lt;&gt;"",IF(M171&lt;=Parametre_2018!P$4,IF(T171&lt;&gt;"",IF(Parametre_2018!Q$4&lt;&gt;"",IF(N171&lt;=Parametre_2018!Q$4,"PLD",""),"PLD"),""),""),IF(T171&lt;&gt;"",IF(Parametre_2018!Q$4&lt;&gt;"",IF(N171&lt;=Parametre_2018!Q$4,"PLD",""),"PLD"),"")),"")),"")),"")),"")</f>
        <v/>
      </c>
      <c r="X171" s="54"/>
      <c r="Y171" s="163"/>
      <c r="Z171" s="288" t="str">
        <f>IF(P171&lt;&gt;"",IF(P171&lt;=Parametre_2018!B$4,IF(Parametre_2018!C$4&lt;&gt;"",IF(L171&lt;=Parametre_2018!C$4,IF(Parametre_2018!D$4&lt;&gt;"",IF(M171&lt;=Parametre_2018!D$4,IF(Parametre_2018!E$4&lt;&gt;"",IF(N171&lt;=Parametre_2018!E$4,"MCL"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"MCL")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IF(Parametre_2018!E$4&lt;&gt;"",IF(N171&lt;=Parametre_2018!E$4,"MCL"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"MCL"))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IF(Parametre_2018!D$4&lt;&gt;"",IF(M171&lt;=Parametre_2018!D$4,IF(Parametre_2018!E$4&lt;&gt;"",IF(N171&lt;=Parametre_2018!E$4,"MCL"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"MCL")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IF(Parametre_2018!E$4&lt;&gt;"",IF(N171&lt;=Parametre_2018!E$4,"MCL"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),"MCL"))),IF(P171&lt;&gt;"",IF(AND(P171&gt;Parametre_2018!B$4,P171&lt;=Parametre_2018!H$4),IF(Parametre_2018!I$4&lt;&gt;"",IF(L171&lt;=Parametre_2018!I$4,IF(Parametre_2018!J$4&lt;&gt;"",IF(M171&lt;=Parametre_2018!J$4,IF(Parametre_2018!K$4&lt;&gt;"",IF(N171&lt;=Parametre_2018!K$4,"CL",""),"CL"),""),IF(Parametre_2018!K$4&lt;&gt;"",IF(N171&lt;=Parametre_2018!K$4,"CL",""),"CL")),""),IF(Parametre_2018!J$4&lt;&gt;"",IF(M171&lt;=Parametre_2018!J$4,IF(Parametre_2018!K$4&lt;&gt;"",IF(N171&lt;=Parametre_2018!K$4,"CL",""),"CL"),""),IF(Parametre_2018!K$4&lt;&gt;"",IF(N171&lt;=Parametre_2018!K$4,"CL",""),"CL"))),""),"")),"")</f>
        <v/>
      </c>
      <c r="AA171" s="127"/>
      <c r="AB171" s="128"/>
      <c r="AC171" s="136"/>
    </row>
    <row r="172" spans="1:29" ht="40.200000000000003" thickBot="1" x14ac:dyDescent="0.3">
      <c r="A172" s="373">
        <v>163</v>
      </c>
      <c r="B172" s="377" t="s">
        <v>38</v>
      </c>
      <c r="C172" s="218" t="s">
        <v>362</v>
      </c>
      <c r="D172" s="287" t="s">
        <v>555</v>
      </c>
      <c r="E172" s="324">
        <v>43270</v>
      </c>
      <c r="F172" s="325" t="s">
        <v>165</v>
      </c>
      <c r="G172" s="284" t="s">
        <v>349</v>
      </c>
      <c r="H172" s="284" t="s">
        <v>154</v>
      </c>
      <c r="I172" s="158" t="s">
        <v>363</v>
      </c>
      <c r="J172" s="159" t="s">
        <v>364</v>
      </c>
      <c r="K172" s="154" t="s">
        <v>185</v>
      </c>
      <c r="L172" s="63" t="s">
        <v>42</v>
      </c>
      <c r="M172" s="64" t="s">
        <v>42</v>
      </c>
      <c r="N172" s="286" t="s">
        <v>42</v>
      </c>
      <c r="O172" s="292">
        <v>2.52</v>
      </c>
      <c r="P172" s="326">
        <v>2.5299999999999998</v>
      </c>
      <c r="Q172" s="127"/>
      <c r="R172" s="183"/>
      <c r="S172" s="192" t="str">
        <f>IF(OR(T172&lt;&gt;"",W172&lt;&gt;"",Z172&lt;&gt;""),"Navrh","")</f>
        <v/>
      </c>
      <c r="T172" s="63"/>
      <c r="U172" s="64"/>
      <c r="V172" s="346"/>
      <c r="W172" s="347" t="str">
        <f>IF(P172&lt;&gt;"",IF(P172&lt;=1.2,IF(N172="A","CR",IF(T172&lt;&gt;"",IF(Parametre_2018!N$4=1,IF(LEFT(T172,1)="1",IF(T172&lt;&gt;"",IF(Parametre_2018!O$4&lt;&gt;"",IF(L172&lt;=Parametre_2018!O$4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,"")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),""),""),IF(T172&lt;&gt;"",IF(Parametre_2018!O$4&lt;&gt;"",IF(L172&lt;=Parametre_2018!O$4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,"")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),"")),"")),IF(T172&lt;&gt;"",IF(Parametre_2018!N$4=1,IF(LEFT(T172,1)="1",IF(T172&lt;&gt;"",IF(Parametre_2018!O$4&lt;&gt;"",IF(L172&lt;=Parametre_2018!O$4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,"")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),""),""),IF(T172&lt;&gt;"",IF(Parametre_2018!O$4&lt;&gt;"",IF(L172&lt;=Parametre_2018!O$4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,""),IF(T172&lt;&gt;"",IF(Parametre_2018!P$4&lt;&gt;"",IF(M172&lt;=Parametre_2018!P$4,IF(T172&lt;&gt;"",IF(Parametre_2018!Q$4&lt;&gt;"",IF(N172&lt;=Parametre_2018!Q$4,"PLD",""),"PLD"),""),""),IF(T172&lt;&gt;"",IF(Parametre_2018!Q$4&lt;&gt;"",IF(N172&lt;=Parametre_2018!Q$4,"PLD",""),"PLD"),"")),"")),"")),"")),"")</f>
        <v/>
      </c>
      <c r="X172" s="63"/>
      <c r="Y172" s="346"/>
      <c r="Z172" s="345" t="str">
        <f>IF(P172&lt;&gt;"",IF(P172&lt;=Parametre_2018!B$4,IF(Parametre_2018!C$4&lt;&gt;"",IF(L172&lt;=Parametre_2018!C$4,IF(Parametre_2018!D$4&lt;&gt;"",IF(M172&lt;=Parametre_2018!D$4,IF(Parametre_2018!E$4&lt;&gt;"",IF(N172&lt;=Parametre_2018!E$4,"MCL"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"MCL")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IF(Parametre_2018!E$4&lt;&gt;"",IF(N172&lt;=Parametre_2018!E$4,"MCL"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"MCL"))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IF(Parametre_2018!D$4&lt;&gt;"",IF(M172&lt;=Parametre_2018!D$4,IF(Parametre_2018!E$4&lt;&gt;"",IF(N172&lt;=Parametre_2018!E$4,"MCL"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"MCL")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IF(Parametre_2018!E$4&lt;&gt;"",IF(N172&lt;=Parametre_2018!E$4,"MCL"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),"MCL"))),IF(P172&lt;&gt;"",IF(AND(P172&gt;Parametre_2018!B$4,P172&lt;=Parametre_2018!H$4),IF(Parametre_2018!I$4&lt;&gt;"",IF(L172&lt;=Parametre_2018!I$4,IF(Parametre_2018!J$4&lt;&gt;"",IF(M172&lt;=Parametre_2018!J$4,IF(Parametre_2018!K$4&lt;&gt;"",IF(N172&lt;=Parametre_2018!K$4,"CL",""),"CL"),""),IF(Parametre_2018!K$4&lt;&gt;"",IF(N172&lt;=Parametre_2018!K$4,"CL",""),"CL")),""),IF(Parametre_2018!J$4&lt;&gt;"",IF(M172&lt;=Parametre_2018!J$4,IF(Parametre_2018!K$4&lt;&gt;"",IF(N172&lt;=Parametre_2018!K$4,"CL",""),"CL"),""),IF(Parametre_2018!K$4&lt;&gt;"",IF(N172&lt;=Parametre_2018!K$4,"CL",""),"CL"))),""),"")),"")</f>
        <v/>
      </c>
      <c r="AA172" s="344"/>
      <c r="AB172" s="183"/>
      <c r="AC172" s="136"/>
    </row>
    <row r="173" spans="1:29" ht="39.6" x14ac:dyDescent="0.25">
      <c r="A173" s="279"/>
      <c r="B173" s="352" t="s">
        <v>28</v>
      </c>
      <c r="C173" s="226" t="s">
        <v>215</v>
      </c>
      <c r="D173" s="327" t="s">
        <v>553</v>
      </c>
      <c r="E173" s="328">
        <v>42907</v>
      </c>
      <c r="F173" s="283" t="s">
        <v>47</v>
      </c>
      <c r="G173" s="170" t="s">
        <v>48</v>
      </c>
      <c r="H173" s="170" t="s">
        <v>137</v>
      </c>
      <c r="I173" s="170" t="s">
        <v>138</v>
      </c>
      <c r="J173" s="299" t="s">
        <v>141</v>
      </c>
      <c r="K173" s="309" t="s">
        <v>109</v>
      </c>
      <c r="L173" s="167" t="s">
        <v>34</v>
      </c>
      <c r="M173" s="168" t="s">
        <v>34</v>
      </c>
      <c r="N173" s="168" t="s">
        <v>34</v>
      </c>
      <c r="O173" s="338">
        <v>2.36</v>
      </c>
      <c r="P173" s="273">
        <v>2.5499999999999998</v>
      </c>
      <c r="Q173" s="355" t="s">
        <v>544</v>
      </c>
      <c r="R173" s="160" t="s">
        <v>549</v>
      </c>
      <c r="S173" s="357"/>
      <c r="T173" s="133"/>
      <c r="U173" s="55"/>
      <c r="V173" s="135"/>
      <c r="W173" s="349"/>
      <c r="X173" s="133"/>
      <c r="Y173" s="135"/>
      <c r="Z173" s="358"/>
      <c r="AA173" s="319"/>
      <c r="AB173" s="128"/>
      <c r="AC173" s="360"/>
    </row>
    <row r="174" spans="1:29" ht="26.4" x14ac:dyDescent="0.25">
      <c r="A174" s="233">
        <v>98</v>
      </c>
      <c r="B174" s="376" t="s">
        <v>38</v>
      </c>
      <c r="C174" s="130" t="s">
        <v>389</v>
      </c>
      <c r="D174" s="230" t="s">
        <v>555</v>
      </c>
      <c r="E174" s="118">
        <v>43271</v>
      </c>
      <c r="F174" s="117" t="s">
        <v>60</v>
      </c>
      <c r="G174" s="37" t="s">
        <v>63</v>
      </c>
      <c r="H174" s="37" t="s">
        <v>162</v>
      </c>
      <c r="I174" s="119" t="s">
        <v>387</v>
      </c>
      <c r="J174" s="124" t="s">
        <v>64</v>
      </c>
      <c r="K174" s="155" t="s">
        <v>388</v>
      </c>
      <c r="L174" s="54" t="s">
        <v>28</v>
      </c>
      <c r="M174" s="55" t="s">
        <v>33</v>
      </c>
      <c r="N174" s="297" t="s">
        <v>33</v>
      </c>
      <c r="O174" s="220">
        <v>2.62</v>
      </c>
      <c r="P174" s="342">
        <v>2.5499999999999998</v>
      </c>
      <c r="Q174" s="352"/>
      <c r="R174" s="160"/>
      <c r="S174" s="192" t="str">
        <f t="shared" ref="S174:S179" si="6">IF(OR(T174&lt;&gt;"",W174&lt;&gt;"",Z174&lt;&gt;""),"Navrh","")</f>
        <v/>
      </c>
      <c r="T174" s="133"/>
      <c r="U174" s="55"/>
      <c r="V174" s="135"/>
      <c r="W174" s="192" t="str">
        <f>IF(P174&lt;&gt;"",IF(P174&lt;=1.2,IF(N174="A","CR",IF(T174&lt;&gt;"",IF(Parametre_2018!N$4=1,IF(LEFT(T174,1)="1",IF(T174&lt;&gt;"",IF(Parametre_2018!O$4&lt;&gt;"",IF(L174&lt;=Parametre_2018!O$4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,"")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),""),""),IF(T174&lt;&gt;"",IF(Parametre_2018!O$4&lt;&gt;"",IF(L174&lt;=Parametre_2018!O$4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,"")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),"")),"")),IF(T174&lt;&gt;"",IF(Parametre_2018!N$4=1,IF(LEFT(T174,1)="1",IF(T174&lt;&gt;"",IF(Parametre_2018!O$4&lt;&gt;"",IF(L174&lt;=Parametre_2018!O$4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,"")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),""),""),IF(T174&lt;&gt;"",IF(Parametre_2018!O$4&lt;&gt;"",IF(L174&lt;=Parametre_2018!O$4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,""),IF(T174&lt;&gt;"",IF(Parametre_2018!P$4&lt;&gt;"",IF(M174&lt;=Parametre_2018!P$4,IF(T174&lt;&gt;"",IF(Parametre_2018!Q$4&lt;&gt;"",IF(N174&lt;=Parametre_2018!Q$4,"PLD",""),"PLD"),""),""),IF(T174&lt;&gt;"",IF(Parametre_2018!Q$4&lt;&gt;"",IF(N174&lt;=Parametre_2018!Q$4,"PLD",""),"PLD"),"")),"")),"")),"")),"")</f>
        <v/>
      </c>
      <c r="X174" s="133"/>
      <c r="Y174" s="135"/>
      <c r="Z174" s="192" t="str">
        <f>IF(P174&lt;&gt;"",IF(P174&lt;=Parametre_2018!B$4,IF(Parametre_2018!C$4&lt;&gt;"",IF(L174&lt;=Parametre_2018!C$4,IF(Parametre_2018!D$4&lt;&gt;"",IF(M174&lt;=Parametre_2018!D$4,IF(Parametre_2018!E$4&lt;&gt;"",IF(N174&lt;=Parametre_2018!E$4,"MCL"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"MCL")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IF(Parametre_2018!E$4&lt;&gt;"",IF(N174&lt;=Parametre_2018!E$4,"MCL"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"MCL"))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IF(Parametre_2018!D$4&lt;&gt;"",IF(M174&lt;=Parametre_2018!D$4,IF(Parametre_2018!E$4&lt;&gt;"",IF(N174&lt;=Parametre_2018!E$4,"MCL"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"MCL")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IF(Parametre_2018!E$4&lt;&gt;"",IF(N174&lt;=Parametre_2018!E$4,"MCL"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),"MCL"))),IF(P174&lt;&gt;"",IF(AND(P174&gt;Parametre_2018!B$4,P174&lt;=Parametre_2018!H$4),IF(Parametre_2018!I$4&lt;&gt;"",IF(L174&lt;=Parametre_2018!I$4,IF(Parametre_2018!J$4&lt;&gt;"",IF(M174&lt;=Parametre_2018!J$4,IF(Parametre_2018!K$4&lt;&gt;"",IF(N174&lt;=Parametre_2018!K$4,"CL",""),"CL"),""),IF(Parametre_2018!K$4&lt;&gt;"",IF(N174&lt;=Parametre_2018!K$4,"CL",""),"CL")),""),IF(Parametre_2018!J$4&lt;&gt;"",IF(M174&lt;=Parametre_2018!J$4,IF(Parametre_2018!K$4&lt;&gt;"",IF(N174&lt;=Parametre_2018!K$4,"CL",""),"CL"),""),IF(Parametre_2018!K$4&lt;&gt;"",IF(N174&lt;=Parametre_2018!K$4,"CL",""),"CL"))),""),"")),"")</f>
        <v/>
      </c>
      <c r="AA174" s="319"/>
      <c r="AB174" s="128"/>
      <c r="AC174" s="136"/>
    </row>
    <row r="175" spans="1:29" ht="39.6" x14ac:dyDescent="0.25">
      <c r="A175" s="233">
        <v>61</v>
      </c>
      <c r="B175" s="352" t="s">
        <v>38</v>
      </c>
      <c r="C175" s="130" t="s">
        <v>152</v>
      </c>
      <c r="D175" s="230" t="s">
        <v>554</v>
      </c>
      <c r="E175" s="118">
        <v>43272</v>
      </c>
      <c r="F175" s="61" t="s">
        <v>55</v>
      </c>
      <c r="G175" s="46" t="s">
        <v>45</v>
      </c>
      <c r="H175" s="46" t="s">
        <v>148</v>
      </c>
      <c r="I175" s="119" t="s">
        <v>156</v>
      </c>
      <c r="J175" s="124" t="s">
        <v>88</v>
      </c>
      <c r="K175" s="240" t="s">
        <v>89</v>
      </c>
      <c r="L175" s="54" t="s">
        <v>42</v>
      </c>
      <c r="M175" s="55" t="s">
        <v>42</v>
      </c>
      <c r="N175" s="297" t="s">
        <v>43</v>
      </c>
      <c r="O175" s="339">
        <v>2.56</v>
      </c>
      <c r="P175" s="342">
        <v>2.56</v>
      </c>
      <c r="Q175" s="352"/>
      <c r="R175" s="160" t="s">
        <v>84</v>
      </c>
      <c r="S175" s="192" t="str">
        <f t="shared" si="6"/>
        <v/>
      </c>
      <c r="T175" s="133"/>
      <c r="U175" s="55"/>
      <c r="V175" s="135"/>
      <c r="W175" s="192" t="str">
        <f>IF(P175&lt;&gt;"",IF(P175&lt;=1.2,IF(N175="A","CR",IF(T175&lt;&gt;"",IF(Parametre_2018!N$4=1,IF(LEFT(T175,1)="1",IF(T175&lt;&gt;"",IF(Parametre_2018!O$4&lt;&gt;"",IF(L175&lt;=Parametre_2018!O$4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,"")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),""),""),IF(T175&lt;&gt;"",IF(Parametre_2018!O$4&lt;&gt;"",IF(L175&lt;=Parametre_2018!O$4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,"")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),"")),"")),IF(T175&lt;&gt;"",IF(Parametre_2018!N$4=1,IF(LEFT(T175,1)="1",IF(T175&lt;&gt;"",IF(Parametre_2018!O$4&lt;&gt;"",IF(L175&lt;=Parametre_2018!O$4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,"")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),""),""),IF(T175&lt;&gt;"",IF(Parametre_2018!O$4&lt;&gt;"",IF(L175&lt;=Parametre_2018!O$4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,""),IF(T175&lt;&gt;"",IF(Parametre_2018!P$4&lt;&gt;"",IF(M175&lt;=Parametre_2018!P$4,IF(T175&lt;&gt;"",IF(Parametre_2018!Q$4&lt;&gt;"",IF(N175&lt;=Parametre_2018!Q$4,"PLD",""),"PLD"),""),""),IF(T175&lt;&gt;"",IF(Parametre_2018!Q$4&lt;&gt;"",IF(N175&lt;=Parametre_2018!Q$4,"PLD",""),"PLD"),"")),"")),"")),"")),"")</f>
        <v/>
      </c>
      <c r="X175" s="133"/>
      <c r="Y175" s="135"/>
      <c r="Z175" s="192" t="str">
        <f>IF(P175&lt;&gt;"",IF(P175&lt;=Parametre_2018!B$4,IF(Parametre_2018!C$4&lt;&gt;"",IF(L175&lt;=Parametre_2018!C$4,IF(Parametre_2018!D$4&lt;&gt;"",IF(M175&lt;=Parametre_2018!D$4,IF(Parametre_2018!E$4&lt;&gt;"",IF(N175&lt;=Parametre_2018!E$4,"MCL"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"MCL")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IF(Parametre_2018!E$4&lt;&gt;"",IF(N175&lt;=Parametre_2018!E$4,"MCL"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"MCL"))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IF(Parametre_2018!D$4&lt;&gt;"",IF(M175&lt;=Parametre_2018!D$4,IF(Parametre_2018!E$4&lt;&gt;"",IF(N175&lt;=Parametre_2018!E$4,"MCL"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"MCL")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IF(Parametre_2018!E$4&lt;&gt;"",IF(N175&lt;=Parametre_2018!E$4,"MCL"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),"MCL"))),IF(P175&lt;&gt;"",IF(AND(P175&gt;Parametre_2018!B$4,P175&lt;=Parametre_2018!H$4),IF(Parametre_2018!I$4&lt;&gt;"",IF(L175&lt;=Parametre_2018!I$4,IF(Parametre_2018!J$4&lt;&gt;"",IF(M175&lt;=Parametre_2018!J$4,IF(Parametre_2018!K$4&lt;&gt;"",IF(N175&lt;=Parametre_2018!K$4,"CL",""),"CL"),""),IF(Parametre_2018!K$4&lt;&gt;"",IF(N175&lt;=Parametre_2018!K$4,"CL",""),"CL")),""),IF(Parametre_2018!J$4&lt;&gt;"",IF(M175&lt;=Parametre_2018!J$4,IF(Parametre_2018!K$4&lt;&gt;"",IF(N175&lt;=Parametre_2018!K$4,"CL",""),"CL"),""),IF(Parametre_2018!K$4&lt;&gt;"",IF(N175&lt;=Parametre_2018!K$4,"CL",""),"CL"))),""),"")),"")</f>
        <v/>
      </c>
      <c r="AA175" s="319"/>
      <c r="AB175" s="128"/>
      <c r="AC175" s="136"/>
    </row>
    <row r="176" spans="1:29" ht="39.6" x14ac:dyDescent="0.25">
      <c r="A176" s="233">
        <v>30</v>
      </c>
      <c r="B176" s="352" t="s">
        <v>28</v>
      </c>
      <c r="C176" s="252" t="s">
        <v>531</v>
      </c>
      <c r="D176" s="230" t="s">
        <v>554</v>
      </c>
      <c r="E176" s="116">
        <v>43272</v>
      </c>
      <c r="F176" s="117" t="s">
        <v>195</v>
      </c>
      <c r="G176" s="37" t="s">
        <v>72</v>
      </c>
      <c r="H176" s="37" t="s">
        <v>524</v>
      </c>
      <c r="I176" s="262" t="s">
        <v>532</v>
      </c>
      <c r="J176" s="270" t="s">
        <v>213</v>
      </c>
      <c r="K176" s="317" t="s">
        <v>211</v>
      </c>
      <c r="L176" s="54" t="s">
        <v>34</v>
      </c>
      <c r="M176" s="55" t="s">
        <v>40</v>
      </c>
      <c r="N176" s="297" t="s">
        <v>40</v>
      </c>
      <c r="O176" s="219">
        <v>2.6</v>
      </c>
      <c r="P176" s="342">
        <v>2.57</v>
      </c>
      <c r="Q176" s="352"/>
      <c r="R176" s="160"/>
      <c r="S176" s="192" t="str">
        <f t="shared" si="6"/>
        <v/>
      </c>
      <c r="T176" s="133"/>
      <c r="U176" s="55"/>
      <c r="V176" s="135"/>
      <c r="W176" s="192" t="str">
        <f>IF(P176&lt;&gt;"",IF(P176&lt;=1.2,IF(N176="A","CR",IF(T176&lt;&gt;"",IF(Parametre_2018!N$4=1,IF(LEFT(T176,1)="1",IF(T176&lt;&gt;"",IF(Parametre_2018!O$4&lt;&gt;"",IF(L176&lt;=Parametre_2018!O$4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,"")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),""),""),IF(T176&lt;&gt;"",IF(Parametre_2018!O$4&lt;&gt;"",IF(L176&lt;=Parametre_2018!O$4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,"")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),"")),"")),IF(T176&lt;&gt;"",IF(Parametre_2018!N$4=1,IF(LEFT(T176,1)="1",IF(T176&lt;&gt;"",IF(Parametre_2018!O$4&lt;&gt;"",IF(L176&lt;=Parametre_2018!O$4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,"")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),""),""),IF(T176&lt;&gt;"",IF(Parametre_2018!O$4&lt;&gt;"",IF(L176&lt;=Parametre_2018!O$4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,""),IF(T176&lt;&gt;"",IF(Parametre_2018!P$4&lt;&gt;"",IF(M176&lt;=Parametre_2018!P$4,IF(T176&lt;&gt;"",IF(Parametre_2018!Q$4&lt;&gt;"",IF(N176&lt;=Parametre_2018!Q$4,"PLD",""),"PLD"),""),""),IF(T176&lt;&gt;"",IF(Parametre_2018!Q$4&lt;&gt;"",IF(N176&lt;=Parametre_2018!Q$4,"PLD",""),"PLD"),"")),"")),"")),"")),"")</f>
        <v/>
      </c>
      <c r="X176" s="133"/>
      <c r="Y176" s="135"/>
      <c r="Z176" s="192" t="str">
        <f>IF(P176&lt;&gt;"",IF(P176&lt;=Parametre_2018!B$4,IF(Parametre_2018!C$4&lt;&gt;"",IF(L176&lt;=Parametre_2018!C$4,IF(Parametre_2018!D$4&lt;&gt;"",IF(M176&lt;=Parametre_2018!D$4,IF(Parametre_2018!E$4&lt;&gt;"",IF(N176&lt;=Parametre_2018!E$4,"MCL"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"MCL")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IF(Parametre_2018!E$4&lt;&gt;"",IF(N176&lt;=Parametre_2018!E$4,"MCL"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"MCL"))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IF(Parametre_2018!D$4&lt;&gt;"",IF(M176&lt;=Parametre_2018!D$4,IF(Parametre_2018!E$4&lt;&gt;"",IF(N176&lt;=Parametre_2018!E$4,"MCL"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"MCL")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IF(Parametre_2018!E$4&lt;&gt;"",IF(N176&lt;=Parametre_2018!E$4,"MCL"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),"MCL"))),IF(P176&lt;&gt;"",IF(AND(P176&gt;Parametre_2018!B$4,P176&lt;=Parametre_2018!H$4),IF(Parametre_2018!I$4&lt;&gt;"",IF(L176&lt;=Parametre_2018!I$4,IF(Parametre_2018!J$4&lt;&gt;"",IF(M176&lt;=Parametre_2018!J$4,IF(Parametre_2018!K$4&lt;&gt;"",IF(N176&lt;=Parametre_2018!K$4,"CL",""),"CL"),""),IF(Parametre_2018!K$4&lt;&gt;"",IF(N176&lt;=Parametre_2018!K$4,"CL",""),"CL")),""),IF(Parametre_2018!J$4&lt;&gt;"",IF(M176&lt;=Parametre_2018!J$4,IF(Parametre_2018!K$4&lt;&gt;"",IF(N176&lt;=Parametre_2018!K$4,"CL",""),"CL"),""),IF(Parametre_2018!K$4&lt;&gt;"",IF(N176&lt;=Parametre_2018!K$4,"CL",""),"CL"))),""),"")),"")</f>
        <v/>
      </c>
      <c r="AA176" s="319"/>
      <c r="AB176" s="128"/>
      <c r="AC176" s="136"/>
    </row>
    <row r="177" spans="1:29" ht="26.4" x14ac:dyDescent="0.25">
      <c r="A177" s="233">
        <v>55</v>
      </c>
      <c r="B177" s="352" t="s">
        <v>38</v>
      </c>
      <c r="C177" s="130" t="s">
        <v>393</v>
      </c>
      <c r="D177" s="230" t="s">
        <v>554</v>
      </c>
      <c r="E177" s="116">
        <v>43270</v>
      </c>
      <c r="F177" s="117" t="s">
        <v>35</v>
      </c>
      <c r="G177" s="37" t="s">
        <v>175</v>
      </c>
      <c r="H177" s="37" t="s">
        <v>104</v>
      </c>
      <c r="I177" s="119" t="s">
        <v>394</v>
      </c>
      <c r="J177" s="124" t="s">
        <v>96</v>
      </c>
      <c r="K177" s="155" t="s">
        <v>87</v>
      </c>
      <c r="L177" s="54" t="s">
        <v>42</v>
      </c>
      <c r="M177" s="55" t="s">
        <v>42</v>
      </c>
      <c r="N177" s="297" t="s">
        <v>43</v>
      </c>
      <c r="O177" s="219">
        <v>2.66</v>
      </c>
      <c r="P177" s="342">
        <v>2.57</v>
      </c>
      <c r="Q177" s="352"/>
      <c r="R177" s="160"/>
      <c r="S177" s="192" t="str">
        <f t="shared" si="6"/>
        <v/>
      </c>
      <c r="T177" s="133"/>
      <c r="U177" s="55"/>
      <c r="V177" s="135"/>
      <c r="W177" s="192" t="str">
        <f>IF(P177&lt;&gt;"",IF(P177&lt;=1.2,IF(N177="A","CR",IF(T177&lt;&gt;"",IF(Parametre_2018!N$4=1,IF(LEFT(T177,1)="1",IF(T177&lt;&gt;"",IF(Parametre_2018!O$4&lt;&gt;"",IF(L177&lt;=Parametre_2018!O$4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,"")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),""),""),IF(T177&lt;&gt;"",IF(Parametre_2018!O$4&lt;&gt;"",IF(L177&lt;=Parametre_2018!O$4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,"")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),"")),"")),IF(T177&lt;&gt;"",IF(Parametre_2018!N$4=1,IF(LEFT(T177,1)="1",IF(T177&lt;&gt;"",IF(Parametre_2018!O$4&lt;&gt;"",IF(L177&lt;=Parametre_2018!O$4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,"")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),""),""),IF(T177&lt;&gt;"",IF(Parametre_2018!O$4&lt;&gt;"",IF(L177&lt;=Parametre_2018!O$4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,""),IF(T177&lt;&gt;"",IF(Parametre_2018!P$4&lt;&gt;"",IF(M177&lt;=Parametre_2018!P$4,IF(T177&lt;&gt;"",IF(Parametre_2018!Q$4&lt;&gt;"",IF(N177&lt;=Parametre_2018!Q$4,"PLD",""),"PLD"),""),""),IF(T177&lt;&gt;"",IF(Parametre_2018!Q$4&lt;&gt;"",IF(N177&lt;=Parametre_2018!Q$4,"PLD",""),"PLD"),"")),"")),"")),"")),"")</f>
        <v/>
      </c>
      <c r="X177" s="133"/>
      <c r="Y177" s="135"/>
      <c r="Z177" s="192" t="str">
        <f>IF(P177&lt;&gt;"",IF(P177&lt;=Parametre_2018!B$4,IF(Parametre_2018!C$4&lt;&gt;"",IF(L177&lt;=Parametre_2018!C$4,IF(Parametre_2018!D$4&lt;&gt;"",IF(M177&lt;=Parametre_2018!D$4,IF(Parametre_2018!E$4&lt;&gt;"",IF(N177&lt;=Parametre_2018!E$4,"MCL"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"MCL")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IF(Parametre_2018!E$4&lt;&gt;"",IF(N177&lt;=Parametre_2018!E$4,"MCL"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"MCL"))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IF(Parametre_2018!D$4&lt;&gt;"",IF(M177&lt;=Parametre_2018!D$4,IF(Parametre_2018!E$4&lt;&gt;"",IF(N177&lt;=Parametre_2018!E$4,"MCL"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"MCL")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IF(Parametre_2018!E$4&lt;&gt;"",IF(N177&lt;=Parametre_2018!E$4,"MCL"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),"MCL"))),IF(P177&lt;&gt;"",IF(AND(P177&gt;Parametre_2018!B$4,P177&lt;=Parametre_2018!H$4),IF(Parametre_2018!I$4&lt;&gt;"",IF(L177&lt;=Parametre_2018!I$4,IF(Parametre_2018!J$4&lt;&gt;"",IF(M177&lt;=Parametre_2018!J$4,IF(Parametre_2018!K$4&lt;&gt;"",IF(N177&lt;=Parametre_2018!K$4,"CL",""),"CL"),""),IF(Parametre_2018!K$4&lt;&gt;"",IF(N177&lt;=Parametre_2018!K$4,"CL",""),"CL")),""),IF(Parametre_2018!J$4&lt;&gt;"",IF(M177&lt;=Parametre_2018!J$4,IF(Parametre_2018!K$4&lt;&gt;"",IF(N177&lt;=Parametre_2018!K$4,"CL",""),"CL"),""),IF(Parametre_2018!K$4&lt;&gt;"",IF(N177&lt;=Parametre_2018!K$4,"CL",""),"CL"))),""),"")),"")</f>
        <v/>
      </c>
      <c r="AA177" s="319"/>
      <c r="AB177" s="128"/>
      <c r="AC177" s="136"/>
    </row>
    <row r="178" spans="1:29" ht="26.4" x14ac:dyDescent="0.25">
      <c r="A178" s="233">
        <v>31</v>
      </c>
      <c r="B178" s="352" t="s">
        <v>28</v>
      </c>
      <c r="C178" s="130" t="s">
        <v>200</v>
      </c>
      <c r="D178" s="230" t="s">
        <v>555</v>
      </c>
      <c r="E178" s="118">
        <v>43271</v>
      </c>
      <c r="F178" s="61" t="s">
        <v>192</v>
      </c>
      <c r="G178" s="46" t="s">
        <v>36</v>
      </c>
      <c r="H178" s="46" t="s">
        <v>146</v>
      </c>
      <c r="I178" s="119" t="s">
        <v>201</v>
      </c>
      <c r="J178" s="124" t="s">
        <v>73</v>
      </c>
      <c r="K178" s="240" t="s">
        <v>510</v>
      </c>
      <c r="L178" s="54" t="s">
        <v>40</v>
      </c>
      <c r="M178" s="55" t="s">
        <v>40</v>
      </c>
      <c r="N178" s="297" t="s">
        <v>58</v>
      </c>
      <c r="O178" s="220">
        <v>2.57</v>
      </c>
      <c r="P178" s="342">
        <v>2.59</v>
      </c>
      <c r="Q178" s="352"/>
      <c r="R178" s="160" t="s">
        <v>84</v>
      </c>
      <c r="S178" s="192" t="str">
        <f t="shared" si="6"/>
        <v/>
      </c>
      <c r="T178" s="133"/>
      <c r="U178" s="55"/>
      <c r="V178" s="135"/>
      <c r="W178" s="192" t="str">
        <f>IF(P178&lt;&gt;"",IF(P178&lt;=1.2,IF(N178="A","CR",IF(T178&lt;&gt;"",IF(Parametre_2018!N$4=1,IF(LEFT(T178,1)="1",IF(T178&lt;&gt;"",IF(Parametre_2018!O$4&lt;&gt;"",IF(L178&lt;=Parametre_2018!O$4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,"")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),""),""),IF(T178&lt;&gt;"",IF(Parametre_2018!O$4&lt;&gt;"",IF(L178&lt;=Parametre_2018!O$4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,"")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),"")),"")),IF(T178&lt;&gt;"",IF(Parametre_2018!N$4=1,IF(LEFT(T178,1)="1",IF(T178&lt;&gt;"",IF(Parametre_2018!O$4&lt;&gt;"",IF(L178&lt;=Parametre_2018!O$4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,"")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),""),""),IF(T178&lt;&gt;"",IF(Parametre_2018!O$4&lt;&gt;"",IF(L178&lt;=Parametre_2018!O$4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,""),IF(T178&lt;&gt;"",IF(Parametre_2018!P$4&lt;&gt;"",IF(M178&lt;=Parametre_2018!P$4,IF(T178&lt;&gt;"",IF(Parametre_2018!Q$4&lt;&gt;"",IF(N178&lt;=Parametre_2018!Q$4,"PLD",""),"PLD"),""),""),IF(T178&lt;&gt;"",IF(Parametre_2018!Q$4&lt;&gt;"",IF(N178&lt;=Parametre_2018!Q$4,"PLD",""),"PLD"),"")),"")),"")),"")),"")</f>
        <v/>
      </c>
      <c r="X178" s="133"/>
      <c r="Y178" s="135"/>
      <c r="Z178" s="192" t="str">
        <f>IF(P178&lt;&gt;"",IF(P178&lt;=Parametre_2018!B$4,IF(Parametre_2018!C$4&lt;&gt;"",IF(L178&lt;=Parametre_2018!C$4,IF(Parametre_2018!D$4&lt;&gt;"",IF(M178&lt;=Parametre_2018!D$4,IF(Parametre_2018!E$4&lt;&gt;"",IF(N178&lt;=Parametre_2018!E$4,"MCL"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"MCL")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IF(Parametre_2018!E$4&lt;&gt;"",IF(N178&lt;=Parametre_2018!E$4,"MCL"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"MCL"))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IF(Parametre_2018!D$4&lt;&gt;"",IF(M178&lt;=Parametre_2018!D$4,IF(Parametre_2018!E$4&lt;&gt;"",IF(N178&lt;=Parametre_2018!E$4,"MCL"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"MCL")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IF(Parametre_2018!E$4&lt;&gt;"",IF(N178&lt;=Parametre_2018!E$4,"MCL"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),"MCL"))),IF(P178&lt;&gt;"",IF(AND(P178&gt;Parametre_2018!B$4,P178&lt;=Parametre_2018!H$4),IF(Parametre_2018!I$4&lt;&gt;"",IF(L178&lt;=Parametre_2018!I$4,IF(Parametre_2018!J$4&lt;&gt;"",IF(M178&lt;=Parametre_2018!J$4,IF(Parametre_2018!K$4&lt;&gt;"",IF(N178&lt;=Parametre_2018!K$4,"CL",""),"CL"),""),IF(Parametre_2018!K$4&lt;&gt;"",IF(N178&lt;=Parametre_2018!K$4,"CL",""),"CL")),""),IF(Parametre_2018!J$4&lt;&gt;"",IF(M178&lt;=Parametre_2018!J$4,IF(Parametre_2018!K$4&lt;&gt;"",IF(N178&lt;=Parametre_2018!K$4,"CL",""),"CL"),""),IF(Parametre_2018!K$4&lt;&gt;"",IF(N178&lt;=Parametre_2018!K$4,"CL",""),"CL"))),""),"")),"")</f>
        <v/>
      </c>
      <c r="AA178" s="319"/>
      <c r="AB178" s="128"/>
      <c r="AC178" s="136"/>
    </row>
    <row r="179" spans="1:29" ht="26.4" x14ac:dyDescent="0.25">
      <c r="A179" s="233">
        <v>74</v>
      </c>
      <c r="B179" s="352" t="s">
        <v>28</v>
      </c>
      <c r="C179" s="130" t="s">
        <v>347</v>
      </c>
      <c r="D179" s="230" t="s">
        <v>554</v>
      </c>
      <c r="E179" s="118">
        <v>43270</v>
      </c>
      <c r="F179" s="61" t="s">
        <v>62</v>
      </c>
      <c r="G179" s="46" t="s">
        <v>32</v>
      </c>
      <c r="H179" s="46" t="s">
        <v>331</v>
      </c>
      <c r="I179" s="334" t="s">
        <v>111</v>
      </c>
      <c r="J179" s="335" t="s">
        <v>83</v>
      </c>
      <c r="K179" s="155" t="s">
        <v>82</v>
      </c>
      <c r="L179" s="54" t="s">
        <v>34</v>
      </c>
      <c r="M179" s="55" t="s">
        <v>58</v>
      </c>
      <c r="N179" s="297" t="s">
        <v>58</v>
      </c>
      <c r="O179" s="219">
        <v>2.61</v>
      </c>
      <c r="P179" s="342">
        <v>2.63</v>
      </c>
      <c r="Q179" s="352"/>
      <c r="R179" s="160" t="s">
        <v>84</v>
      </c>
      <c r="S179" s="192" t="str">
        <f t="shared" si="6"/>
        <v/>
      </c>
      <c r="T179" s="133"/>
      <c r="U179" s="55"/>
      <c r="V179" s="135"/>
      <c r="W179" s="192" t="str">
        <f>IF(P179&lt;&gt;"",IF(P179&lt;=1.2,IF(N179="A","CR",IF(T179&lt;&gt;"",IF(Parametre_2018!N$4=1,IF(LEFT(T179,1)="1",IF(T179&lt;&gt;"",IF(Parametre_2018!O$4&lt;&gt;"",IF(L179&lt;=Parametre_2018!O$4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,"")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),""),""),IF(T179&lt;&gt;"",IF(Parametre_2018!O$4&lt;&gt;"",IF(L179&lt;=Parametre_2018!O$4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,"")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),"")),"")),IF(T179&lt;&gt;"",IF(Parametre_2018!N$4=1,IF(LEFT(T179,1)="1",IF(T179&lt;&gt;"",IF(Parametre_2018!O$4&lt;&gt;"",IF(L179&lt;=Parametre_2018!O$4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,"")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),""),""),IF(T179&lt;&gt;"",IF(Parametre_2018!O$4&lt;&gt;"",IF(L179&lt;=Parametre_2018!O$4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,""),IF(T179&lt;&gt;"",IF(Parametre_2018!P$4&lt;&gt;"",IF(M179&lt;=Parametre_2018!P$4,IF(T179&lt;&gt;"",IF(Parametre_2018!Q$4&lt;&gt;"",IF(N179&lt;=Parametre_2018!Q$4,"PLD",""),"PLD"),""),""),IF(T179&lt;&gt;"",IF(Parametre_2018!Q$4&lt;&gt;"",IF(N179&lt;=Parametre_2018!Q$4,"PLD",""),"PLD"),"")),"")),"")),"")),"")</f>
        <v/>
      </c>
      <c r="X179" s="133"/>
      <c r="Y179" s="135"/>
      <c r="Z179" s="192" t="str">
        <f>IF(P179&lt;&gt;"",IF(P179&lt;=Parametre_2018!B$4,IF(Parametre_2018!C$4&lt;&gt;"",IF(L179&lt;=Parametre_2018!C$4,IF(Parametre_2018!D$4&lt;&gt;"",IF(M179&lt;=Parametre_2018!D$4,IF(Parametre_2018!E$4&lt;&gt;"",IF(N179&lt;=Parametre_2018!E$4,"MCL"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"MCL")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IF(Parametre_2018!E$4&lt;&gt;"",IF(N179&lt;=Parametre_2018!E$4,"MCL"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"MCL"))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IF(Parametre_2018!D$4&lt;&gt;"",IF(M179&lt;=Parametre_2018!D$4,IF(Parametre_2018!E$4&lt;&gt;"",IF(N179&lt;=Parametre_2018!E$4,"MCL"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"MCL")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IF(Parametre_2018!E$4&lt;&gt;"",IF(N179&lt;=Parametre_2018!E$4,"MCL"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),"MCL"))),IF(P179&lt;&gt;"",IF(AND(P179&gt;Parametre_2018!B$4,P179&lt;=Parametre_2018!H$4),IF(Parametre_2018!I$4&lt;&gt;"",IF(L179&lt;=Parametre_2018!I$4,IF(Parametre_2018!J$4&lt;&gt;"",IF(M179&lt;=Parametre_2018!J$4,IF(Parametre_2018!K$4&lt;&gt;"",IF(N179&lt;=Parametre_2018!K$4,"CL",""),"CL"),""),IF(Parametre_2018!K$4&lt;&gt;"",IF(N179&lt;=Parametre_2018!K$4,"CL",""),"CL")),""),IF(Parametre_2018!J$4&lt;&gt;"",IF(M179&lt;=Parametre_2018!J$4,IF(Parametre_2018!K$4&lt;&gt;"",IF(N179&lt;=Parametre_2018!K$4,"CL",""),"CL"),""),IF(Parametre_2018!K$4&lt;&gt;"",IF(N179&lt;=Parametre_2018!K$4,"CL",""),"CL"))),""),"")),"")</f>
        <v/>
      </c>
      <c r="AA179" s="319"/>
      <c r="AB179" s="128"/>
      <c r="AC179" s="136"/>
    </row>
    <row r="180" spans="1:29" ht="26.4" x14ac:dyDescent="0.25">
      <c r="A180" s="279"/>
      <c r="B180" s="352" t="s">
        <v>28</v>
      </c>
      <c r="C180" s="329" t="s">
        <v>214</v>
      </c>
      <c r="D180" s="258" t="s">
        <v>553</v>
      </c>
      <c r="E180" s="227">
        <v>42907</v>
      </c>
      <c r="F180" s="228" t="s">
        <v>47</v>
      </c>
      <c r="G180" s="166" t="s">
        <v>48</v>
      </c>
      <c r="H180" s="166" t="s">
        <v>137</v>
      </c>
      <c r="I180" s="166" t="s">
        <v>140</v>
      </c>
      <c r="J180" s="330" t="s">
        <v>49</v>
      </c>
      <c r="K180" s="331" t="s">
        <v>50</v>
      </c>
      <c r="L180" s="332" t="s">
        <v>33</v>
      </c>
      <c r="M180" s="333" t="s">
        <v>33</v>
      </c>
      <c r="N180" s="333" t="s">
        <v>33</v>
      </c>
      <c r="O180" s="340">
        <v>2.4</v>
      </c>
      <c r="P180" s="291">
        <v>2.66</v>
      </c>
      <c r="Q180" s="353" t="s">
        <v>544</v>
      </c>
      <c r="R180" s="160" t="s">
        <v>549</v>
      </c>
      <c r="S180" s="349"/>
      <c r="T180" s="133"/>
      <c r="U180" s="55"/>
      <c r="V180" s="135"/>
      <c r="W180" s="349"/>
      <c r="X180" s="133"/>
      <c r="Y180" s="135"/>
      <c r="Z180" s="358"/>
      <c r="AA180" s="319"/>
      <c r="AB180" s="128"/>
      <c r="AC180" s="136"/>
    </row>
    <row r="181" spans="1:29" ht="26.4" x14ac:dyDescent="0.25">
      <c r="A181" s="233">
        <v>89</v>
      </c>
      <c r="B181" s="352" t="s">
        <v>28</v>
      </c>
      <c r="C181" s="140" t="s">
        <v>495</v>
      </c>
      <c r="D181" s="287" t="s">
        <v>554</v>
      </c>
      <c r="E181" s="116">
        <v>43272</v>
      </c>
      <c r="F181" s="117" t="s">
        <v>78</v>
      </c>
      <c r="G181" s="37" t="s">
        <v>36</v>
      </c>
      <c r="H181" s="37" t="s">
        <v>143</v>
      </c>
      <c r="I181" s="153" t="s">
        <v>496</v>
      </c>
      <c r="J181" s="123" t="s">
        <v>197</v>
      </c>
      <c r="K181" s="304" t="s">
        <v>186</v>
      </c>
      <c r="L181" s="54" t="s">
        <v>34</v>
      </c>
      <c r="M181" s="55" t="s">
        <v>34</v>
      </c>
      <c r="N181" s="297" t="s">
        <v>40</v>
      </c>
      <c r="O181" s="219">
        <v>2.7</v>
      </c>
      <c r="P181" s="342">
        <v>2.67</v>
      </c>
      <c r="Q181" s="352"/>
      <c r="R181" s="160"/>
      <c r="S181" s="192" t="str">
        <f>IF(OR(T181&lt;&gt;"",W181&lt;&gt;"",Z181&lt;&gt;""),"Navrh","")</f>
        <v/>
      </c>
      <c r="T181" s="193"/>
      <c r="U181" s="64"/>
      <c r="V181" s="141"/>
      <c r="W181" s="345" t="str">
        <f>IF(P181&lt;&gt;"",IF(P181&lt;=1.2,IF(N181="A","CR",IF(T181&lt;&gt;"",IF(Parametre_2018!N$4=1,IF(LEFT(T181,1)="1",IF(T181&lt;&gt;"",IF(Parametre_2018!O$4&lt;&gt;"",IF(L181&lt;=Parametre_2018!O$4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,"")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),""),""),IF(T181&lt;&gt;"",IF(Parametre_2018!O$4&lt;&gt;"",IF(L181&lt;=Parametre_2018!O$4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,"")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),"")),"")),IF(T181&lt;&gt;"",IF(Parametre_2018!N$4=1,IF(LEFT(T181,1)="1",IF(T181&lt;&gt;"",IF(Parametre_2018!O$4&lt;&gt;"",IF(L181&lt;=Parametre_2018!O$4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,"")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),""),""),IF(T181&lt;&gt;"",IF(Parametre_2018!O$4&lt;&gt;"",IF(L181&lt;=Parametre_2018!O$4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,""),IF(T181&lt;&gt;"",IF(Parametre_2018!P$4&lt;&gt;"",IF(M181&lt;=Parametre_2018!P$4,IF(T181&lt;&gt;"",IF(Parametre_2018!Q$4&lt;&gt;"",IF(N181&lt;=Parametre_2018!Q$4,"PLD",""),"PLD"),""),""),IF(T181&lt;&gt;"",IF(Parametre_2018!Q$4&lt;&gt;"",IF(N181&lt;=Parametre_2018!Q$4,"PLD",""),"PLD"),"")),"")),"")),"")),"")</f>
        <v/>
      </c>
      <c r="X181" s="193"/>
      <c r="Y181" s="141"/>
      <c r="Z181" s="345" t="str">
        <f>IF(P181&lt;&gt;"",IF(P181&lt;=Parametre_2018!B$4,IF(Parametre_2018!C$4&lt;&gt;"",IF(L181&lt;=Parametre_2018!C$4,IF(Parametre_2018!D$4&lt;&gt;"",IF(M181&lt;=Parametre_2018!D$4,IF(Parametre_2018!E$4&lt;&gt;"",IF(N181&lt;=Parametre_2018!E$4,"MCL"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"MCL")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IF(Parametre_2018!E$4&lt;&gt;"",IF(N181&lt;=Parametre_2018!E$4,"MCL"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"MCL"))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IF(Parametre_2018!D$4&lt;&gt;"",IF(M181&lt;=Parametre_2018!D$4,IF(Parametre_2018!E$4&lt;&gt;"",IF(N181&lt;=Parametre_2018!E$4,"MCL"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"MCL")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IF(Parametre_2018!E$4&lt;&gt;"",IF(N181&lt;=Parametre_2018!E$4,"MCL"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),"MCL"))),IF(P181&lt;&gt;"",IF(AND(P181&gt;Parametre_2018!B$4,P181&lt;=Parametre_2018!H$4),IF(Parametre_2018!I$4&lt;&gt;"",IF(L181&lt;=Parametre_2018!I$4,IF(Parametre_2018!J$4&lt;&gt;"",IF(M181&lt;=Parametre_2018!J$4,IF(Parametre_2018!K$4&lt;&gt;"",IF(N181&lt;=Parametre_2018!K$4,"CL",""),"CL"),""),IF(Parametre_2018!K$4&lt;&gt;"",IF(N181&lt;=Parametre_2018!K$4,"CL",""),"CL")),""),IF(Parametre_2018!J$4&lt;&gt;"",IF(M181&lt;=Parametre_2018!J$4,IF(Parametre_2018!K$4&lt;&gt;"",IF(N181&lt;=Parametre_2018!K$4,"CL",""),"CL"),""),IF(Parametre_2018!K$4&lt;&gt;"",IF(N181&lt;=Parametre_2018!K$4,"CL",""),"CL"))),""),"")),"")</f>
        <v/>
      </c>
      <c r="AA181" s="361"/>
      <c r="AB181" s="183"/>
      <c r="AC181" s="348"/>
    </row>
    <row r="182" spans="1:29" ht="40.200000000000003" thickBot="1" x14ac:dyDescent="0.3">
      <c r="A182" s="279"/>
      <c r="B182" s="378" t="s">
        <v>28</v>
      </c>
      <c r="C182" s="254" t="s">
        <v>219</v>
      </c>
      <c r="D182" s="337" t="s">
        <v>553</v>
      </c>
      <c r="E182" s="336">
        <v>42907</v>
      </c>
      <c r="F182" s="259" t="s">
        <v>47</v>
      </c>
      <c r="G182" s="143" t="s">
        <v>48</v>
      </c>
      <c r="H182" s="143" t="s">
        <v>137</v>
      </c>
      <c r="I182" s="264" t="s">
        <v>138</v>
      </c>
      <c r="J182" s="300" t="s">
        <v>141</v>
      </c>
      <c r="K182" s="318" t="s">
        <v>109</v>
      </c>
      <c r="L182" s="271" t="s">
        <v>34</v>
      </c>
      <c r="M182" s="272" t="s">
        <v>34</v>
      </c>
      <c r="N182" s="272" t="s">
        <v>34</v>
      </c>
      <c r="O182" s="341">
        <v>2.74</v>
      </c>
      <c r="P182" s="343">
        <v>2.73</v>
      </c>
      <c r="Q182" s="354" t="s">
        <v>544</v>
      </c>
      <c r="R182" s="160" t="s">
        <v>549</v>
      </c>
      <c r="S182" s="356"/>
      <c r="T182" s="161"/>
      <c r="U182" s="162"/>
      <c r="V182" s="362"/>
      <c r="W182" s="356"/>
      <c r="X182" s="363"/>
      <c r="Y182" s="362"/>
      <c r="Z182" s="359"/>
      <c r="AA182" s="364"/>
      <c r="AB182" s="164"/>
      <c r="AC182" s="197"/>
    </row>
    <row r="183" spans="1:29" x14ac:dyDescent="0.25">
      <c r="C183" s="173"/>
      <c r="D183" s="174"/>
      <c r="E183" s="147"/>
      <c r="F183" s="147"/>
      <c r="G183" s="175"/>
      <c r="H183" s="175"/>
      <c r="I183" s="176"/>
      <c r="J183" s="177"/>
      <c r="K183" s="178"/>
      <c r="L183" s="146"/>
      <c r="M183" s="146"/>
      <c r="N183" s="146"/>
      <c r="O183" s="147"/>
      <c r="P183" s="147"/>
      <c r="Q183" s="147"/>
    </row>
  </sheetData>
  <autoFilter ref="A3:AC182" xr:uid="{00000000-0009-0000-0000-000000000000}">
    <sortState ref="A4:AC182">
      <sortCondition ref="P3:P182"/>
    </sortState>
  </autoFilter>
  <mergeCells count="5">
    <mergeCell ref="Z2:AB2"/>
    <mergeCell ref="O2:P2"/>
    <mergeCell ref="T2:Y2"/>
    <mergeCell ref="Q2:R2"/>
    <mergeCell ref="L2:N2"/>
  </mergeCells>
  <conditionalFormatting sqref="AD4:AD30">
    <cfRule type="cellIs" dxfId="0" priority="5" operator="greaterThan">
      <formula>"C"</formula>
    </cfRule>
  </conditionalFormatting>
  <pageMargins left="0.7" right="0.7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zoomScale="130" zoomScaleNormal="130" workbookViewId="0">
      <selection activeCell="C16" sqref="C16"/>
    </sheetView>
  </sheetViews>
  <sheetFormatPr defaultRowHeight="13.2" x14ac:dyDescent="0.25"/>
  <cols>
    <col min="14" max="14" width="18.44140625" customWidth="1"/>
  </cols>
  <sheetData>
    <row r="1" spans="1:17" ht="13.8" thickBot="1" x14ac:dyDescent="0.3"/>
    <row r="2" spans="1:17" x14ac:dyDescent="0.25">
      <c r="A2" s="392" t="s">
        <v>79</v>
      </c>
      <c r="B2" s="395" t="s">
        <v>123</v>
      </c>
      <c r="C2" s="389" t="s">
        <v>127</v>
      </c>
      <c r="D2" s="390"/>
      <c r="E2" s="391"/>
      <c r="F2" s="23"/>
      <c r="G2" s="404" t="s">
        <v>69</v>
      </c>
      <c r="H2" s="395" t="s">
        <v>123</v>
      </c>
      <c r="I2" s="389" t="s">
        <v>127</v>
      </c>
      <c r="J2" s="390"/>
      <c r="K2" s="397"/>
      <c r="L2" s="26"/>
      <c r="M2" s="401" t="s">
        <v>68</v>
      </c>
      <c r="N2" s="407" t="s">
        <v>128</v>
      </c>
      <c r="O2" s="398" t="s">
        <v>127</v>
      </c>
      <c r="P2" s="399"/>
      <c r="Q2" s="400"/>
    </row>
    <row r="3" spans="1:17" ht="50.25" customHeight="1" x14ac:dyDescent="0.25">
      <c r="A3" s="393"/>
      <c r="B3" s="396"/>
      <c r="C3" s="17" t="s">
        <v>124</v>
      </c>
      <c r="D3" s="17" t="s">
        <v>125</v>
      </c>
      <c r="E3" s="21" t="s">
        <v>126</v>
      </c>
      <c r="F3" s="24"/>
      <c r="G3" s="405"/>
      <c r="H3" s="396"/>
      <c r="I3" s="17" t="s">
        <v>124</v>
      </c>
      <c r="J3" s="17" t="s">
        <v>125</v>
      </c>
      <c r="K3" s="18" t="s">
        <v>126</v>
      </c>
      <c r="L3" s="14"/>
      <c r="M3" s="402"/>
      <c r="N3" s="396"/>
      <c r="O3" s="17" t="s">
        <v>124</v>
      </c>
      <c r="P3" s="17" t="s">
        <v>125</v>
      </c>
      <c r="Q3" s="18" t="s">
        <v>126</v>
      </c>
    </row>
    <row r="4" spans="1:17" ht="13.8" thickBot="1" x14ac:dyDescent="0.3">
      <c r="A4" s="394"/>
      <c r="B4" s="19">
        <v>1.19</v>
      </c>
      <c r="C4" s="19" t="s">
        <v>28</v>
      </c>
      <c r="D4" s="19" t="s">
        <v>40</v>
      </c>
      <c r="E4" s="22" t="s">
        <v>28</v>
      </c>
      <c r="F4" s="25"/>
      <c r="G4" s="406"/>
      <c r="H4" s="19">
        <v>1.6</v>
      </c>
      <c r="I4" s="19" t="s">
        <v>34</v>
      </c>
      <c r="J4" s="19" t="s">
        <v>40</v>
      </c>
      <c r="K4" s="13" t="s">
        <v>33</v>
      </c>
      <c r="L4" s="16"/>
      <c r="M4" s="403"/>
      <c r="N4" s="19">
        <v>2</v>
      </c>
      <c r="O4" s="19" t="s">
        <v>33</v>
      </c>
      <c r="P4" s="19" t="s">
        <v>33</v>
      </c>
      <c r="Q4" s="13" t="s">
        <v>33</v>
      </c>
    </row>
    <row r="5" spans="1:17" x14ac:dyDescent="0.25">
      <c r="A5" s="1"/>
    </row>
    <row r="6" spans="1:17" ht="14.4" x14ac:dyDescent="0.3">
      <c r="A6" s="20"/>
    </row>
    <row r="7" spans="1:17" x14ac:dyDescent="0.25">
      <c r="B7" s="387" t="s">
        <v>130</v>
      </c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</row>
    <row r="8" spans="1:17" x14ac:dyDescent="0.25">
      <c r="A8" s="1" t="s">
        <v>131</v>
      </c>
      <c r="B8" s="1" t="str">
        <f>IF('Bc statnice jun 2018'!P4&lt;&gt;"",IF('Bc statnice jun 2018'!P4&lt;=B$4,"a","c"),"")</f>
        <v>a</v>
      </c>
      <c r="C8" s="1" t="str">
        <f>IF(C$4&lt;&gt;"",IF('Bc statnice jun 2018'!L4&lt;=C$4,"a","b"),"a")</f>
        <v>a</v>
      </c>
      <c r="D8" s="1" t="str">
        <f>IF(D$4&lt;&gt;"",IF('Bc statnice jun 2018'!M4&lt;=D$4,"a","b"),"a")</f>
        <v>a</v>
      </c>
      <c r="E8" s="1" t="str">
        <f>IF(E$4&lt;&gt;"",IF('Bc statnice jun 2018'!M4&lt;=E$4,"MCL","b"),"MCL")</f>
        <v>MCL</v>
      </c>
      <c r="F8" s="1"/>
      <c r="G8" s="1"/>
      <c r="H8" s="1" t="str">
        <f>IF('Bc statnice jun 2018'!P4&lt;&gt;"",IF(AND('Bc statnice jun 2018'!P4&gt;B$4,'Bc statnice jun 2018'!P4&lt;=H$4),"a",""),"")</f>
        <v/>
      </c>
      <c r="I8" s="1" t="str">
        <f>IF(I$4&lt;&gt;"",IF('Bc statnice jun 2018'!L4&lt;=I$4,"a",""),"a")</f>
        <v>a</v>
      </c>
      <c r="J8" s="1" t="str">
        <f>IF(J$4&lt;&gt;"",IF('Bc statnice jun 2018'!M4&lt;=J$4,"a",""),"a")</f>
        <v>a</v>
      </c>
      <c r="K8" s="1" t="str">
        <f>IF(K$4&lt;&gt;"",IF('Bc statnice jun 2018'!N4&lt;=K$4,"CL",""),"CL")</f>
        <v>CL</v>
      </c>
      <c r="L8" s="15"/>
      <c r="M8" s="1" t="str">
        <f>IF('Bc statnice jun 2018'!P4&lt;&gt;"",IF('Bc statnice jun 2018'!P4&lt;=1.2,IF('Bc statnice jun 2018'!N4="A","CR","a"),"a"),"")</f>
        <v>CR</v>
      </c>
      <c r="N8" s="1" t="str">
        <f>IF('Bc statnice jun 2018'!T4&lt;&gt;"",IF(N$4=1,IF(LEFT('Bc statnice jun 2018'!T4,1)="1","a",""),"a"),"")</f>
        <v>a</v>
      </c>
      <c r="O8" s="1" t="str">
        <f>IF('Bc statnice jun 2018'!T4&lt;&gt;"",IF(O$4&lt;&gt;"",IF('Bc statnice jun 2018'!L4&lt;=O$4,"a",""),"a"),"")</f>
        <v>a</v>
      </c>
      <c r="P8" s="1" t="str">
        <f>IF('Bc statnice jun 2018'!T4&lt;&gt;"",IF(P$4&lt;&gt;"",IF('Bc statnice jun 2018'!M4&lt;=P$4,"a",""),"a"),"")</f>
        <v>a</v>
      </c>
      <c r="Q8" s="1" t="str">
        <f>IF('Bc statnice jun 2018'!T4&lt;&gt;"",IF(Q$4&lt;&gt;"",IF('Bc statnice jun 2018'!N4&lt;=Q$4,"PLD",""),"PLD"),"")</f>
        <v>PLD</v>
      </c>
    </row>
    <row r="9" spans="1:17" x14ac:dyDescent="0.25">
      <c r="A9" s="27" t="s">
        <v>132</v>
      </c>
      <c r="B9" s="27" t="str">
        <f>IF('Bc statnice jun 2018'!P4&lt;&gt;"",IF('Bc statnice jun 2018'!P4&lt;=B$4,IF(C$4&lt;&gt;"",IF('Bc statnice jun 2018'!L4&lt;=C$4,IF(D$4&lt;&gt;"",IF('Bc statnice jun 2018'!M4&lt;=D$4,IF(E$4&lt;&gt;"",IF('Bc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2018'!N4&lt;=K$4,"CL",""),"CL")))),IF(D$4&lt;&gt;"",IF('Bc statnice jun 2018'!M4&lt;=D$4,IF(E$4&lt;&gt;"",IF('Bc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2018'!N4&lt;=K$4,"CL",""),"CL")))),"MCL"))),IF('Bc statnice jun 2018'!P4&lt;&gt;"",IF(AND('Bc statnice jun 2018'!P4&gt;B$4,'Bc statnice jun 2018'!P4&lt;=H$4),IF(I$4&lt;&gt;"",IF('Bc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2018'!N4&lt;=K$4,"CL",""),"CL"))),""),"")),"")</f>
        <v>MCL</v>
      </c>
      <c r="C9" s="27" t="str">
        <f>IF(C$4&lt;&gt;"",IF('Bc statnice jun 2018'!L4&lt;=C$4,IF(D$4&lt;&gt;"",IF('Bc statnice jun 2018'!M4&lt;=D$4,IF(E$4&lt;&gt;"",IF('Bc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2018'!N4&lt;=K$4,"CL",""),"CL")))),IF(D$4&lt;&gt;"",IF('Bc statnice jun 2018'!M4&lt;=D$4,IF(E$4&lt;&gt;"",IF('Bc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2018'!N4&lt;=K$4,"CL",""),"CL")))),"MCL")))</f>
        <v>MCL</v>
      </c>
      <c r="D9" s="27" t="str">
        <f>IF(D$4&lt;&gt;"",IF('Bc statnice jun 2018'!M4&lt;=D$4,IF(E$4&lt;&gt;"",IF('Bc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2018'!N4&lt;=K$4,"CL",""),"CL")))),"MCL"))</f>
        <v>MCL</v>
      </c>
      <c r="E9" s="28" t="str">
        <f>IF(E$4&lt;&gt;"",IF('Bc statnice jun 2018'!M4&lt;=E$4,"MCL",IF(I$4&lt;&gt;"",IF('Bc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2018'!N4&lt;=K$4,"CL",""),"CL")))),"MCL")</f>
        <v>MCL</v>
      </c>
      <c r="F9" s="1"/>
      <c r="G9" s="27"/>
      <c r="H9" s="27" t="str">
        <f>IF('Bc statnice jun 2018'!P4&lt;&gt;"",IF(AND('Bc statnice jun 2018'!P4&gt;B$4,'Bc statnice jun 2018'!P4&lt;=H$4),IF(I$4&lt;&gt;"",IF('Bc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2018'!N4&lt;=K$4,"CL",""),"CL"))),""),"")</f>
        <v/>
      </c>
      <c r="I9" s="27" t="str">
        <f>IF(I$4&lt;&gt;"",IF('Bc statnice jun 2018'!L4&lt;=I$4,IF(J$4&lt;&gt;"",IF('Bc statnice jun 2018'!M4&lt;=J$4,IF(K$4&lt;&gt;"",IF('Bc statnice jun 2018'!N4&lt;=K$4,"CL",""),"CL"),""),IF(K$4&lt;&gt;"",IF('Bc statnice jun 2018'!N4&lt;=K$4,"CL",""),"CL")),""),IF(J$4&lt;&gt;"",IF('Bc statnice jun 2018'!M4&lt;=J$4,IF(K$4&lt;&gt;"",IF('Bc statnice jun 2018'!N4&lt;=K$4,"CL",""),"CL"),""),IF(K$4&lt;&gt;"",IF('Bc statnice jun 2018'!N4&lt;=K$4,"CL",""),"CL")))</f>
        <v>CL</v>
      </c>
      <c r="J9" s="27" t="str">
        <f>IF(J$4&lt;&gt;"",IF('Bc statnice jun 2018'!M4&lt;=J$4,IF(K$4&lt;&gt;"",IF('Bc statnice jun 2018'!N4&lt;=K$4,"CL",""),"CL"),""),IF(K$4&lt;&gt;"",IF('Bc statnice jun 2018'!N4&lt;=K$4,"CL",""),"CL"))</f>
        <v>CL</v>
      </c>
      <c r="K9" s="27" t="str">
        <f>IF(K$4&lt;&gt;"",IF('Bc statnice jun 2018'!N4&lt;=K$4,"CL",""),"CL")</f>
        <v>CL</v>
      </c>
      <c r="L9" s="27"/>
      <c r="M9" s="27" t="str">
        <f>IF('Bc statnice jun 2018'!P4&lt;&gt;"",IF('Bc statnice jun 2018'!P4&lt;=1.2,IF('Bc statnice jun 2018'!N4="A","CR",IF('Bc statnice jun 2018'!T4&lt;&gt;"",IF(N$4=1,IF(LEFT('Bc statnice jun 2018'!T4,1)="1",IF('Bc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2018'!N4&lt;=Q$4,"PLD",""),"PLD"),"")),"")),""),""),IF('Bc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2018'!N4&lt;=Q$4,"PLD",""),"PLD"),"")),"")),"")),"")),IF('Bc statnice jun 2018'!T4&lt;&gt;"",IF(N$4=1,IF(LEFT('Bc statnice jun 2018'!T4,1)="1",IF('Bc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2018'!N4&lt;=Q$4,"PLD",""),"PLD"),"")),"")),""),""),IF('Bc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2018'!N4&lt;=Q$4,"PLD",""),"PLD"),"")),"")),"")),"")),"")</f>
        <v>CR</v>
      </c>
      <c r="N9" s="27" t="str">
        <f>IF('Bc statnice jun 2018'!T4&lt;&gt;"",IF(N$4=1,IF(LEFT('Bc statnice jun 2018'!T4,1)="1",IF('Bc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2018'!N4&lt;=Q$4,"PLD",""),"PLD"),"")),"")),""),""),IF('Bc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2018'!N4&lt;=Q$4,"PLD",""),"PLD"),"")),"")),"")),"")</f>
        <v>PLD</v>
      </c>
      <c r="O9" s="27" t="str">
        <f>IF('Bc statnice jun 2018'!T4&lt;&gt;"",IF(O$4&lt;&gt;"",IF('Bc statnice jun 2018'!L4&lt;=O$4,IF('Bc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2018'!N4&lt;=Q$4,"PLD",""),"PLD"),"")),""),""),IF('Bc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2018'!N4&lt;=Q$4,"PLD",""),"PLD"),"")),"")),"")</f>
        <v>PLD</v>
      </c>
      <c r="P9" s="27" t="str">
        <f>IF('Bc statnice jun 2018'!T4&lt;&gt;"",IF(P$4&lt;&gt;"",IF('Bc statnice jun 2018'!M4&lt;=P$4,IF('Bc statnice jun 2018'!T4&lt;&gt;"",IF(Q$4&lt;&gt;"",IF('Bc statnice jun 2018'!N4&lt;=Q$4,"PLD",""),"PLD"),""),""),IF('Bc statnice jun 2018'!T4&lt;&gt;"",IF(Q$4&lt;&gt;"",IF('Bc statnice jun 2018'!N4&lt;=Q$4,"PLD",""),"PLD"),"")),"")</f>
        <v>PLD</v>
      </c>
      <c r="Q9" s="27" t="str">
        <f>IF('Bc statnice jun 2018'!T4&lt;&gt;"",IF(Q$4&lt;&gt;"",IF('Bc statnice jun 2018'!N4&lt;=Q$4,"PLD",""),"PLD"),"")</f>
        <v>PLD</v>
      </c>
    </row>
  </sheetData>
  <mergeCells count="10">
    <mergeCell ref="B7:Q7"/>
    <mergeCell ref="C2:E2"/>
    <mergeCell ref="A2:A4"/>
    <mergeCell ref="B2:B3"/>
    <mergeCell ref="I2:K2"/>
    <mergeCell ref="O2:Q2"/>
    <mergeCell ref="M2:M4"/>
    <mergeCell ref="G2:G4"/>
    <mergeCell ref="H2:H3"/>
    <mergeCell ref="N2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zoomScale="115" zoomScaleNormal="115" workbookViewId="0">
      <selection activeCell="E3" sqref="E3"/>
    </sheetView>
  </sheetViews>
  <sheetFormatPr defaultColWidth="9.109375" defaultRowHeight="13.2" x14ac:dyDescent="0.25"/>
  <cols>
    <col min="1" max="16384" width="9.109375" style="79"/>
  </cols>
  <sheetData>
    <row r="1" spans="1:20" ht="23.4" thickBot="1" x14ac:dyDescent="0.3">
      <c r="A1" s="415" t="s">
        <v>112</v>
      </c>
      <c r="B1" s="416"/>
      <c r="C1" s="416"/>
      <c r="D1" s="417"/>
      <c r="E1" s="423" t="s">
        <v>113</v>
      </c>
      <c r="F1" s="424"/>
      <c r="G1" s="424"/>
      <c r="H1" s="425"/>
      <c r="I1" s="425"/>
      <c r="J1" s="425"/>
      <c r="K1" s="78"/>
      <c r="L1" s="78"/>
      <c r="M1" s="418" t="s">
        <v>114</v>
      </c>
      <c r="N1" s="419"/>
      <c r="O1" s="419"/>
      <c r="P1" s="419"/>
      <c r="Q1" s="419"/>
      <c r="R1" s="419"/>
      <c r="S1" s="419"/>
      <c r="T1" s="420"/>
    </row>
    <row r="2" spans="1:20" ht="40.799999999999997" thickBot="1" x14ac:dyDescent="0.3">
      <c r="A2" s="413" t="s">
        <v>115</v>
      </c>
      <c r="B2" s="414"/>
      <c r="C2" s="80" t="s">
        <v>116</v>
      </c>
      <c r="D2" s="81" t="s">
        <v>117</v>
      </c>
      <c r="E2" s="82" t="s">
        <v>122</v>
      </c>
      <c r="F2" s="82" t="s">
        <v>118</v>
      </c>
      <c r="G2" s="83" t="s">
        <v>68</v>
      </c>
      <c r="H2" s="84" t="s">
        <v>79</v>
      </c>
      <c r="I2" s="84" t="s">
        <v>69</v>
      </c>
      <c r="J2" s="84" t="s">
        <v>119</v>
      </c>
      <c r="K2" s="78"/>
      <c r="L2" s="78"/>
      <c r="M2" s="410" t="s">
        <v>558</v>
      </c>
      <c r="N2" s="411"/>
      <c r="O2" s="411"/>
      <c r="P2" s="411"/>
      <c r="Q2" s="411"/>
      <c r="R2" s="411"/>
      <c r="S2" s="411"/>
      <c r="T2" s="412"/>
    </row>
    <row r="3" spans="1:20" ht="24" thickBot="1" x14ac:dyDescent="0.3">
      <c r="A3" s="421" t="s">
        <v>554</v>
      </c>
      <c r="B3" s="422"/>
      <c r="C3" s="94">
        <f>COUNTIF('Bc statnice jun 2018'!D:D,A3)</f>
        <v>126</v>
      </c>
      <c r="D3" s="95">
        <f>COUNTIFS('Bc statnice jun 2018'!D:D,A3,'Bc statnice jun 2018'!S:S,"Navrh")</f>
        <v>27</v>
      </c>
      <c r="E3" s="96">
        <f>COUNTIFS('Bc statnice jun 2018'!D:D,A3,'Bc statnice jun 2018'!W:W,"CR")</f>
        <v>2</v>
      </c>
      <c r="F3" s="96">
        <f>COUNTIFS('Bc statnice jun 2018'!D:D,A3,'Bc statnice jun 2018'!W:W,"CD")</f>
        <v>0</v>
      </c>
      <c r="G3" s="97">
        <f>COUNTIFS('Bc statnice jun 2018'!D:D,A3,'Bc statnice jun 2018'!W:W,"PLD")</f>
        <v>19</v>
      </c>
      <c r="H3" s="98">
        <f>COUNTIFS('Bc statnice jun 2018'!D:D,A3,'Bc statnice jun 2018'!Z:Z,"MCL")</f>
        <v>2</v>
      </c>
      <c r="I3" s="98">
        <f>COUNTIFS('Bc statnice jun 2018'!D:D,A3,'Bc statnice jun 2018'!Z:Z,"CL")</f>
        <v>12</v>
      </c>
      <c r="J3" s="99">
        <f t="shared" ref="J3:J4" si="0">SUM(E3:I3)</f>
        <v>35</v>
      </c>
      <c r="K3" s="78"/>
      <c r="L3" s="78"/>
      <c r="M3" s="10" t="s">
        <v>556</v>
      </c>
      <c r="N3" s="410" t="s">
        <v>120</v>
      </c>
      <c r="O3" s="411"/>
      <c r="P3" s="411"/>
      <c r="Q3" s="412"/>
      <c r="R3" s="102">
        <f>COUNTIF('Bc statnice jun 2018'!AB:AB,"MCL")</f>
        <v>0</v>
      </c>
      <c r="S3" s="103">
        <f>COUNTIF('Bc statnice jun 2018'!D:D,A3)+COUNTIF('Bc statnice jun 2018'!D:D,A4)</f>
        <v>151</v>
      </c>
      <c r="T3" s="104">
        <f>R3/S3</f>
        <v>0</v>
      </c>
    </row>
    <row r="4" spans="1:20" ht="24" thickBot="1" x14ac:dyDescent="0.3">
      <c r="A4" s="408" t="s">
        <v>553</v>
      </c>
      <c r="B4" s="409"/>
      <c r="C4" s="100">
        <f>COUNTIF('Bc statnice jun 2018'!D:D,A4)</f>
        <v>25</v>
      </c>
      <c r="D4" s="95">
        <f>COUNTIFS('Bc statnice jun 2018'!D:D,A4,'Bc statnice jun 2018'!S:S,"Navrh")</f>
        <v>2</v>
      </c>
      <c r="E4" s="96">
        <f>COUNTIFS('Bc statnice jun 2018'!D:D,A4,'Bc statnice jun 2018'!W:W,"CR")</f>
        <v>0</v>
      </c>
      <c r="F4" s="96">
        <f>COUNTIFS('Bc statnice jun 2018'!D:D,A4,'Bc statnice jun 2018'!W:W,"CD")</f>
        <v>0</v>
      </c>
      <c r="G4" s="97">
        <f>COUNTIFS('Bc statnice jun 2018'!D:D,A4,'Bc statnice jun 2018'!W:W,"PLD")</f>
        <v>2</v>
      </c>
      <c r="H4" s="98">
        <f>COUNTIFS('Bc statnice jun 2018'!D:D,A4,'Bc statnice jun 2018'!Z:Z,"MCL")</f>
        <v>0</v>
      </c>
      <c r="I4" s="98">
        <f>COUNTIFS('Bc statnice jun 2018'!D:D,A4,'Bc statnice jun 2018'!Z:Z,"CL")</f>
        <v>0</v>
      </c>
      <c r="J4" s="99">
        <f t="shared" si="0"/>
        <v>2</v>
      </c>
      <c r="K4" s="78"/>
      <c r="L4" s="78"/>
      <c r="M4" s="11" t="s">
        <v>557</v>
      </c>
      <c r="N4" s="410" t="s">
        <v>121</v>
      </c>
      <c r="O4" s="411"/>
      <c r="P4" s="411"/>
      <c r="Q4" s="412"/>
      <c r="R4" s="105">
        <f>COUNTIF('Bc statnice jun 2018'!AB:AB,"CL")</f>
        <v>0</v>
      </c>
      <c r="S4" s="106">
        <f>COUNTIF('Bc statnice jun 2018'!D:D,A3)+COUNTIF('Bc statnice jun 2018'!D:D,A4)</f>
        <v>151</v>
      </c>
      <c r="T4" s="107">
        <f>R4/S4</f>
        <v>0</v>
      </c>
    </row>
    <row r="5" spans="1:20" ht="13.8" thickBot="1" x14ac:dyDescent="0.3">
      <c r="A5" s="421" t="s">
        <v>555</v>
      </c>
      <c r="B5" s="422"/>
      <c r="C5" s="100">
        <f>COUNTIF('Bc statnice jun 2018'!D:D,A5)</f>
        <v>28</v>
      </c>
      <c r="D5" s="95">
        <f>COUNTIFS('Bc statnice jun 2018'!D:D,A5,'Bc statnice jun 2018'!S:S,"Navrh")</f>
        <v>5</v>
      </c>
      <c r="E5" s="96">
        <f>COUNTIFS('Bc statnice jun 2018'!D:D,A5,'Bc statnice jun 2018'!W:W,"CR")</f>
        <v>0</v>
      </c>
      <c r="F5" s="96">
        <f>COUNTIFS('Bc statnice jun 2018'!D:D,A5,'Bc statnice jun 2018'!W:W,"CD")</f>
        <v>0</v>
      </c>
      <c r="G5" s="97">
        <f>COUNTIFS('Bc statnice jun 2018'!D:D,A5,'Bc statnice jun 2018'!W:W,"PLD")</f>
        <v>4</v>
      </c>
      <c r="H5" s="98">
        <f>COUNTIFS('Bc statnice jun 2018'!D:D,A5,'Bc statnice jun 2018'!Z:Z,"MCL")</f>
        <v>0</v>
      </c>
      <c r="I5" s="98">
        <f>COUNTIFS('Bc statnice jun 2018'!D:D,A5,'Bc statnice jun 2018'!Z:Z,"CL")</f>
        <v>2</v>
      </c>
      <c r="J5" s="99">
        <f t="shared" ref="J5" si="1">SUM(E5:I5)</f>
        <v>6</v>
      </c>
      <c r="K5" s="78"/>
      <c r="L5" s="78"/>
      <c r="M5" s="429" t="s">
        <v>68</v>
      </c>
      <c r="N5" s="431" t="s">
        <v>29</v>
      </c>
      <c r="O5" s="432"/>
      <c r="P5" s="432"/>
      <c r="Q5" s="433"/>
      <c r="R5" s="108">
        <f>COUNTIFS('Bc statnice jun 2018'!D:D,A3,'Bc statnice jun 2018'!Y:Y,"PLD")</f>
        <v>0</v>
      </c>
      <c r="S5" s="109">
        <f>COUNTIF('Bc statnice jun 2018'!D:D,A3)</f>
        <v>126</v>
      </c>
      <c r="T5" s="104">
        <f>R5/S5</f>
        <v>0</v>
      </c>
    </row>
    <row r="6" spans="1:20" ht="13.8" thickBot="1" x14ac:dyDescent="0.3">
      <c r="A6" s="434" t="s">
        <v>119</v>
      </c>
      <c r="B6" s="435"/>
      <c r="C6" s="101">
        <f>SUM(C3:C5)</f>
        <v>179</v>
      </c>
      <c r="D6" s="101">
        <f t="shared" ref="D6:J6" si="2">SUM(D3:D5)</f>
        <v>34</v>
      </c>
      <c r="E6" s="101">
        <f t="shared" si="2"/>
        <v>2</v>
      </c>
      <c r="F6" s="101">
        <f t="shared" si="2"/>
        <v>0</v>
      </c>
      <c r="G6" s="101">
        <f t="shared" si="2"/>
        <v>25</v>
      </c>
      <c r="H6" s="101">
        <f t="shared" si="2"/>
        <v>2</v>
      </c>
      <c r="I6" s="101">
        <f t="shared" si="2"/>
        <v>14</v>
      </c>
      <c r="J6" s="101">
        <f t="shared" si="2"/>
        <v>43</v>
      </c>
      <c r="K6" s="89"/>
      <c r="L6" s="90"/>
      <c r="M6" s="430"/>
      <c r="N6" s="431" t="s">
        <v>46</v>
      </c>
      <c r="O6" s="432"/>
      <c r="P6" s="432"/>
      <c r="Q6" s="433"/>
      <c r="R6" s="110">
        <f>COUNTIFS('Bc statnice jun 2018'!D:D,A4,'Bc statnice jun 2018'!Y:Y,"PLD")</f>
        <v>0</v>
      </c>
      <c r="S6" s="111">
        <f>COUNTIF('Bc statnice jun 2018'!D:D,A4)</f>
        <v>25</v>
      </c>
      <c r="T6" s="112">
        <f>R6/S6</f>
        <v>0</v>
      </c>
    </row>
    <row r="7" spans="1:20" ht="13.8" thickBot="1" x14ac:dyDescent="0.3">
      <c r="A7" s="85"/>
      <c r="B7" s="91"/>
      <c r="C7" s="86"/>
      <c r="D7" s="86"/>
      <c r="E7" s="92"/>
      <c r="F7" s="87"/>
      <c r="G7" s="88"/>
      <c r="H7" s="89"/>
      <c r="I7" s="89"/>
      <c r="J7" s="89"/>
      <c r="K7" s="89"/>
      <c r="L7" s="90"/>
      <c r="M7" s="426" t="s">
        <v>119</v>
      </c>
      <c r="N7" s="427"/>
      <c r="O7" s="427"/>
      <c r="P7" s="428"/>
      <c r="Q7" s="93"/>
      <c r="R7" s="113">
        <f>SUM(R5:R6)</f>
        <v>0</v>
      </c>
      <c r="S7" s="114">
        <f>S5+S6</f>
        <v>151</v>
      </c>
      <c r="T7" s="115">
        <f>SUM(T5:T6)/2</f>
        <v>0</v>
      </c>
    </row>
  </sheetData>
  <mergeCells count="15">
    <mergeCell ref="M7:P7"/>
    <mergeCell ref="M5:M6"/>
    <mergeCell ref="N5:Q5"/>
    <mergeCell ref="N6:Q6"/>
    <mergeCell ref="A5:B5"/>
    <mergeCell ref="A6:B6"/>
    <mergeCell ref="A4:B4"/>
    <mergeCell ref="N4:Q4"/>
    <mergeCell ref="M2:T2"/>
    <mergeCell ref="A2:B2"/>
    <mergeCell ref="A1:D1"/>
    <mergeCell ref="M1:T1"/>
    <mergeCell ref="A3:B3"/>
    <mergeCell ref="N3:Q3"/>
    <mergeCell ref="E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D13" sqref="D13"/>
    </sheetView>
  </sheetViews>
  <sheetFormatPr defaultRowHeight="13.2" x14ac:dyDescent="0.25"/>
  <cols>
    <col min="1" max="1" width="11.33203125" bestFit="1" customWidth="1"/>
    <col min="2" max="3" width="11.33203125" customWidth="1"/>
  </cols>
  <sheetData>
    <row r="1" spans="1:9" x14ac:dyDescent="0.25">
      <c r="B1">
        <v>2018</v>
      </c>
      <c r="D1">
        <v>2017</v>
      </c>
      <c r="F1">
        <v>2016</v>
      </c>
      <c r="H1">
        <v>2015</v>
      </c>
    </row>
    <row r="2" spans="1:9" x14ac:dyDescent="0.25">
      <c r="A2" t="s">
        <v>28</v>
      </c>
      <c r="B2">
        <f>COUNTIF('Bc statnice jun 2018'!N:N,A2)</f>
        <v>52</v>
      </c>
      <c r="C2" s="12">
        <f>B2/B$10</f>
        <v>0.25242718446601942</v>
      </c>
      <c r="D2">
        <v>51</v>
      </c>
      <c r="E2" s="12">
        <f>D2/D$10</f>
        <v>0.20901639344262296</v>
      </c>
      <c r="F2">
        <v>36</v>
      </c>
      <c r="G2" s="12">
        <f>F2/F$10</f>
        <v>0.17910447761194029</v>
      </c>
      <c r="H2">
        <v>52</v>
      </c>
      <c r="I2" s="12">
        <f>H2/H$10</f>
        <v>0.33548387096774196</v>
      </c>
    </row>
    <row r="3" spans="1:9" x14ac:dyDescent="0.25">
      <c r="A3" t="s">
        <v>33</v>
      </c>
      <c r="B3">
        <f>COUNTIF('Bc statnice jun 2018'!N:N,A3)</f>
        <v>41</v>
      </c>
      <c r="C3" s="12">
        <f t="shared" ref="C3:C9" si="0">B3/B$10</f>
        <v>0.19902912621359223</v>
      </c>
      <c r="D3">
        <v>53</v>
      </c>
      <c r="E3" s="12">
        <f t="shared" ref="E3:E9" si="1">D3/D$10</f>
        <v>0.21721311475409835</v>
      </c>
      <c r="F3">
        <v>49</v>
      </c>
      <c r="G3" s="12">
        <f t="shared" ref="G3:G9" si="2">F3/F$10</f>
        <v>0.24378109452736318</v>
      </c>
      <c r="H3">
        <v>30</v>
      </c>
      <c r="I3" s="12">
        <f t="shared" ref="I3:I8" si="3">H3/H$10</f>
        <v>0.19354838709677419</v>
      </c>
    </row>
    <row r="4" spans="1:9" x14ac:dyDescent="0.25">
      <c r="A4" t="s">
        <v>34</v>
      </c>
      <c r="B4">
        <f>COUNTIF('Bc statnice jun 2018'!N:N,A4)</f>
        <v>38</v>
      </c>
      <c r="C4" s="12">
        <f t="shared" si="0"/>
        <v>0.18446601941747573</v>
      </c>
      <c r="D4">
        <v>50</v>
      </c>
      <c r="E4" s="12">
        <f t="shared" si="1"/>
        <v>0.20491803278688525</v>
      </c>
      <c r="F4">
        <v>45</v>
      </c>
      <c r="G4" s="12">
        <f t="shared" si="2"/>
        <v>0.22388059701492538</v>
      </c>
      <c r="H4">
        <v>27</v>
      </c>
      <c r="I4" s="12">
        <f t="shared" si="3"/>
        <v>0.17419354838709677</v>
      </c>
    </row>
    <row r="5" spans="1:9" x14ac:dyDescent="0.25">
      <c r="A5" t="s">
        <v>40</v>
      </c>
      <c r="B5">
        <f>COUNTIF('Bc statnice jun 2018'!N:N,A5)</f>
        <v>23</v>
      </c>
      <c r="C5" s="12">
        <f t="shared" si="0"/>
        <v>0.11165048543689321</v>
      </c>
      <c r="D5">
        <v>35</v>
      </c>
      <c r="E5" s="12">
        <f t="shared" si="1"/>
        <v>0.14344262295081966</v>
      </c>
      <c r="F5">
        <v>22</v>
      </c>
      <c r="G5" s="12">
        <f t="shared" si="2"/>
        <v>0.10945273631840796</v>
      </c>
      <c r="H5">
        <v>21</v>
      </c>
      <c r="I5" s="12">
        <f t="shared" si="3"/>
        <v>0.13548387096774195</v>
      </c>
    </row>
    <row r="6" spans="1:9" x14ac:dyDescent="0.25">
      <c r="A6" t="s">
        <v>58</v>
      </c>
      <c r="B6">
        <f>COUNTIF('Bc statnice jun 2018'!N:N,A6)</f>
        <v>15</v>
      </c>
      <c r="C6" s="12">
        <f t="shared" si="0"/>
        <v>7.281553398058252E-2</v>
      </c>
      <c r="D6">
        <v>27</v>
      </c>
      <c r="E6" s="12">
        <f t="shared" si="1"/>
        <v>0.11065573770491803</v>
      </c>
      <c r="F6">
        <v>15</v>
      </c>
      <c r="G6" s="12">
        <f t="shared" si="2"/>
        <v>7.4626865671641784E-2</v>
      </c>
      <c r="H6">
        <v>16</v>
      </c>
      <c r="I6" s="12">
        <f t="shared" si="3"/>
        <v>0.1032258064516129</v>
      </c>
    </row>
    <row r="7" spans="1:9" x14ac:dyDescent="0.25">
      <c r="A7" t="s">
        <v>42</v>
      </c>
      <c r="B7">
        <f>COUNTIF('Bc statnice jun 2018'!N:N,A7)</f>
        <v>8</v>
      </c>
      <c r="C7" s="12">
        <f t="shared" si="0"/>
        <v>3.8834951456310676E-2</v>
      </c>
      <c r="D7">
        <v>8</v>
      </c>
      <c r="E7" s="12">
        <f t="shared" si="1"/>
        <v>3.2786885245901641E-2</v>
      </c>
      <c r="F7">
        <v>7</v>
      </c>
      <c r="G7" s="12">
        <f t="shared" si="2"/>
        <v>3.482587064676617E-2</v>
      </c>
      <c r="H7">
        <v>9</v>
      </c>
      <c r="I7" s="12">
        <f t="shared" si="3"/>
        <v>5.8064516129032261E-2</v>
      </c>
    </row>
    <row r="8" spans="1:9" x14ac:dyDescent="0.25">
      <c r="A8" t="s">
        <v>43</v>
      </c>
      <c r="B8">
        <f>COUNTIF('Bc statnice jun 2018'!N:N,A8)</f>
        <v>2</v>
      </c>
      <c r="C8" s="12">
        <f t="shared" si="0"/>
        <v>9.7087378640776691E-3</v>
      </c>
      <c r="D8">
        <v>4</v>
      </c>
      <c r="E8" s="12">
        <f t="shared" si="1"/>
        <v>1.6393442622950821E-2</v>
      </c>
      <c r="F8">
        <v>2</v>
      </c>
      <c r="G8" s="12">
        <f t="shared" si="2"/>
        <v>9.9502487562189053E-3</v>
      </c>
      <c r="H8">
        <v>0</v>
      </c>
      <c r="I8" s="12">
        <f t="shared" si="3"/>
        <v>0</v>
      </c>
    </row>
    <row r="9" spans="1:9" x14ac:dyDescent="0.25">
      <c r="A9" t="s">
        <v>220</v>
      </c>
      <c r="B9">
        <v>27</v>
      </c>
      <c r="C9" s="12">
        <f t="shared" si="0"/>
        <v>0.13106796116504854</v>
      </c>
      <c r="D9">
        <v>16</v>
      </c>
      <c r="E9" s="12">
        <f t="shared" si="1"/>
        <v>6.5573770491803282E-2</v>
      </c>
      <c r="F9">
        <v>25</v>
      </c>
      <c r="G9" s="12">
        <f t="shared" si="2"/>
        <v>0.12437810945273632</v>
      </c>
      <c r="H9" t="s">
        <v>221</v>
      </c>
      <c r="I9" s="12" t="s">
        <v>221</v>
      </c>
    </row>
    <row r="10" spans="1:9" x14ac:dyDescent="0.25">
      <c r="B10">
        <f>SUM(B2:B9)</f>
        <v>206</v>
      </c>
      <c r="D10">
        <f>SUM(D2:D9)</f>
        <v>244</v>
      </c>
      <c r="F10">
        <f>SUM(F2:F9)</f>
        <v>201</v>
      </c>
      <c r="H10">
        <f>SUM(H2:H8)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Bc statnice jun 2018</vt:lpstr>
      <vt:lpstr>Parametre_2018</vt:lpstr>
      <vt:lpstr>Bc statnice jun 2018 zaver</vt:lpstr>
      <vt:lpstr>Obhajoba - sumar</vt:lpstr>
    </vt:vector>
  </TitlesOfParts>
  <Company>kivt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saska</dc:creator>
  <cp:lastModifiedBy>peter pistek</cp:lastModifiedBy>
  <cp:revision/>
  <cp:lastPrinted>2018-06-28T11:05:16Z</cp:lastPrinted>
  <dcterms:created xsi:type="dcterms:W3CDTF">1999-11-30T18:18:38Z</dcterms:created>
  <dcterms:modified xsi:type="dcterms:W3CDTF">2018-11-12T11:20:15Z</dcterms:modified>
</cp:coreProperties>
</file>