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 activeTab="3"/>
  </bookViews>
  <sheets>
    <sheet name="Plan1" sheetId="1" r:id="rId1"/>
    <sheet name="Plan2" sheetId="2" r:id="rId2"/>
    <sheet name="Plan3" sheetId="3" r:id="rId3"/>
    <sheet name="Plan4" sheetId="4" r:id="rId4"/>
  </sheets>
  <calcPr calcId="145621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2" i="3"/>
  <c r="F13" i="3"/>
  <c r="G13" i="3"/>
  <c r="G12" i="3"/>
  <c r="G11" i="3"/>
  <c r="G10" i="3"/>
  <c r="G9" i="3"/>
  <c r="G8" i="3"/>
  <c r="G7" i="3"/>
  <c r="G6" i="3"/>
  <c r="G5" i="3"/>
  <c r="G4" i="3"/>
  <c r="G3" i="3"/>
  <c r="G2" i="3"/>
  <c r="G3" i="1"/>
  <c r="K11" i="1"/>
  <c r="K10" i="1"/>
  <c r="K9" i="1"/>
  <c r="K8" i="1"/>
  <c r="K5" i="1"/>
  <c r="K3" i="1"/>
  <c r="G6" i="1"/>
  <c r="G22" i="1"/>
  <c r="G38" i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K4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F5" i="1"/>
  <c r="G5" i="1" s="1"/>
  <c r="F4" i="1"/>
  <c r="G4" i="1" s="1"/>
  <c r="F3" i="1"/>
  <c r="F2" i="1"/>
  <c r="G2" i="1" s="1"/>
  <c r="B51" i="1"/>
  <c r="C46" i="1"/>
  <c r="F46" i="1" s="1"/>
  <c r="G46" i="1" s="1"/>
  <c r="K7" i="1" l="1"/>
  <c r="K6" i="1"/>
  <c r="D48" i="1"/>
  <c r="D50" i="1" s="1"/>
  <c r="B47" i="1"/>
  <c r="D47" i="1" s="1"/>
  <c r="B50" i="1"/>
  <c r="B52" i="1" l="1"/>
  <c r="D52" i="1" s="1"/>
  <c r="F47" i="1" s="1"/>
</calcChain>
</file>

<file path=xl/sharedStrings.xml><?xml version="1.0" encoding="utf-8"?>
<sst xmlns="http://schemas.openxmlformats.org/spreadsheetml/2006/main" count="144" uniqueCount="113">
  <si>
    <t>Incluir perfil</t>
  </si>
  <si>
    <t>Casos de uso</t>
  </si>
  <si>
    <t>Prioridade</t>
  </si>
  <si>
    <t>Tempo Estimado</t>
  </si>
  <si>
    <t>Manter usuário</t>
  </si>
  <si>
    <t>Despublicar histórico de usuário</t>
  </si>
  <si>
    <t xml:space="preserve"> Incluir anunciante</t>
  </si>
  <si>
    <t>Incluir condomínio</t>
  </si>
  <si>
    <t>Manter Locais de Reserva</t>
  </si>
  <si>
    <t>Manter Reservas</t>
  </si>
  <si>
    <t>Carregar Balanço</t>
  </si>
  <si>
    <t xml:space="preserve"> Carregar Fatura</t>
  </si>
  <si>
    <t>Consultar Fatura</t>
  </si>
  <si>
    <t>Consultar Balanço</t>
  </si>
  <si>
    <t>Alterar Informações do Condominio</t>
  </si>
  <si>
    <t>Alterar Informações do Sindico</t>
  </si>
  <si>
    <t>Manter Ata Editais e Sumulas</t>
  </si>
  <si>
    <t>Consultar Informações do Condominio</t>
  </si>
  <si>
    <t>Consultar informações do Sindico</t>
  </si>
  <si>
    <t>Manter Grupos</t>
  </si>
  <si>
    <t>Manter Mensagens</t>
  </si>
  <si>
    <t>Manter Enquete</t>
  </si>
  <si>
    <t>Responder Enquete</t>
  </si>
  <si>
    <t>Manter Sala de Discussão</t>
  </si>
  <si>
    <t>Manter Comentários Mensagens</t>
  </si>
  <si>
    <t>Manter Comentários Sala de Discussão</t>
  </si>
  <si>
    <t>Manter Garimpo</t>
  </si>
  <si>
    <t>Consultar Resultado do Garimpo</t>
  </si>
  <si>
    <t>Garimpar</t>
  </si>
  <si>
    <t xml:space="preserve">Dashboard </t>
  </si>
  <si>
    <t>Incluir Anúncio Externo</t>
  </si>
  <si>
    <t>Reclamar ofertas</t>
  </si>
  <si>
    <t>Responder reclamações</t>
  </si>
  <si>
    <t>Incluir permissão</t>
  </si>
  <si>
    <t>Autenticar usuário</t>
  </si>
  <si>
    <t xml:space="preserve">Suíte Funcionalidades do Condominio </t>
  </si>
  <si>
    <t>Configurações do usuário</t>
  </si>
  <si>
    <t>Observação</t>
  </si>
  <si>
    <t>Associação com o condominio</t>
  </si>
  <si>
    <t>Promover Sistema</t>
  </si>
  <si>
    <t>Contatar Administrador do Sistema</t>
  </si>
  <si>
    <t xml:space="preserve"> Notificar</t>
  </si>
  <si>
    <t>Adriano</t>
  </si>
  <si>
    <t>dono</t>
  </si>
  <si>
    <t>Manter Meus Anuncios</t>
  </si>
  <si>
    <t>Moderar Denuncia</t>
  </si>
  <si>
    <t>Consultar Anúncio Externo (Morador)</t>
  </si>
  <si>
    <t>Validar Código Promoção</t>
  </si>
  <si>
    <t>De outros moradores, favoritar, denunciar,avaliar</t>
  </si>
  <si>
    <t>Calendário!!!</t>
  </si>
  <si>
    <t>Priscila</t>
  </si>
  <si>
    <t>adriano</t>
  </si>
  <si>
    <t>Consultar Resultado de enquete</t>
  </si>
  <si>
    <t>Consultar anúncios Internos</t>
  </si>
  <si>
    <t>Essa funcionalidade deve sempre ser atualizada com a evolução do sistema</t>
  </si>
  <si>
    <t>Criar o dao, service de inclusão e integrar / Essa funcionalidade deve sempre ser atualizada com a evolução do sistema</t>
  </si>
  <si>
    <t>A cada nova funcionalidade devem ser incluídas e testadas as permissões</t>
  </si>
  <si>
    <t>A cada nova funcionalidade devem ser incluídas e testadas  a suite</t>
  </si>
  <si>
    <t>teste</t>
  </si>
  <si>
    <t>Total de Semanas</t>
  </si>
  <si>
    <t>-</t>
  </si>
  <si>
    <t>Total de h/pessoa</t>
  </si>
  <si>
    <t>Total de Meses</t>
  </si>
  <si>
    <t>Quantidade de Sprint</t>
  </si>
  <si>
    <t>Tempo de planning</t>
  </si>
  <si>
    <t>Retro</t>
  </si>
  <si>
    <t>Demo</t>
  </si>
  <si>
    <t>Tempo de ritos por sprint</t>
  </si>
  <si>
    <t>Total de horas desenvolvimento</t>
  </si>
  <si>
    <t>Total de horas Geral</t>
  </si>
  <si>
    <t>total de h/pessoa</t>
  </si>
  <si>
    <t>Tempo de desenvolvimento</t>
  </si>
  <si>
    <t>tamanho do sprint</t>
  </si>
  <si>
    <t>Tempo de Teste</t>
  </si>
  <si>
    <t>Reunião diaria</t>
  </si>
  <si>
    <t>total</t>
  </si>
  <si>
    <t>pontos por sprint</t>
  </si>
  <si>
    <t>Sprint</t>
  </si>
  <si>
    <t>pontos</t>
  </si>
  <si>
    <t>sprint</t>
  </si>
  <si>
    <t>Gerar código promocional</t>
  </si>
  <si>
    <t>inicio</t>
  </si>
  <si>
    <t>fim</t>
  </si>
  <si>
    <t>entrega</t>
  </si>
  <si>
    <t>Processo de qualidade</t>
  </si>
  <si>
    <t>Obs</t>
  </si>
  <si>
    <t>Metade desse sprint sobrepoem o sprint 1, pois as atividades do sprint 1 só começa na segunda</t>
  </si>
  <si>
    <t>Fim do desenvolvimento - 1ª Entrega</t>
  </si>
  <si>
    <t>Manter permissão</t>
  </si>
  <si>
    <t>Usuário administrador quer gerenciar permissão de acesso</t>
  </si>
  <si>
    <t>Criar Modelo</t>
  </si>
  <si>
    <t>Criar tabela Permissão</t>
  </si>
  <si>
    <t>Criar Dao Incluir</t>
  </si>
  <si>
    <t>Mapear tabela(TO)</t>
  </si>
  <si>
    <t>CriarBO Incluir</t>
  </si>
  <si>
    <t>criar a tela xhmtl incluir</t>
  </si>
  <si>
    <t>Criar View Incluir</t>
  </si>
  <si>
    <t>Adicionar Alterar no BO</t>
  </si>
  <si>
    <t>Criar Tela Alterar</t>
  </si>
  <si>
    <t>Criar a view Alterar</t>
  </si>
  <si>
    <t>Adicionar Consultar na Dao</t>
  </si>
  <si>
    <t>Adicionar Consultar no BO</t>
  </si>
  <si>
    <t>Criar Tela Consultar</t>
  </si>
  <si>
    <t>Criar a view Consultar</t>
  </si>
  <si>
    <t>Alterar Tela de Consulta</t>
  </si>
  <si>
    <t>Adicionar Excluir no BO</t>
  </si>
  <si>
    <t>style</t>
  </si>
  <si>
    <t>Style do sistema</t>
  </si>
  <si>
    <t>Adicionar metodo Alterar na Dao</t>
  </si>
  <si>
    <t>Adicionar Excluir na Dao</t>
  </si>
  <si>
    <t>Criar Mapeamento da Tabela Perfil</t>
  </si>
  <si>
    <t>Criar dao de perfil</t>
  </si>
  <si>
    <t>Criar função para Excluir na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</si>
</sst>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4" fillId="0" borderId="1" applyNumberFormat="0" applyFill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Font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1" fillId="3" borderId="5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3" borderId="6" xfId="0" applyFont="1" applyFill="1" applyBorder="1" applyAlignment="1">
      <alignment wrapText="1"/>
    </xf>
    <xf numFmtId="0" fontId="0" fillId="4" borderId="6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4" fillId="0" borderId="1" xfId="1" applyAlignment="1">
      <alignment vertical="center"/>
    </xf>
    <xf numFmtId="0" fontId="4" fillId="0" borderId="1" xfId="1"/>
    <xf numFmtId="0" fontId="4" fillId="0" borderId="1" xfId="1" applyAlignment="1">
      <alignment wrapText="1"/>
    </xf>
    <xf numFmtId="0" fontId="4" fillId="0" borderId="1" xfId="1" applyFill="1"/>
    <xf numFmtId="16" fontId="0" fillId="0" borderId="0" xfId="0" applyNumberFormat="1"/>
    <xf numFmtId="0" fontId="0" fillId="0" borderId="0" xfId="0" applyAlignment="1">
      <alignment horizontal="center"/>
    </xf>
    <xf numFmtId="0" fontId="6" fillId="5" borderId="0" xfId="2" applyAlignment="1">
      <alignment horizontal="center"/>
    </xf>
    <xf numFmtId="0" fontId="5" fillId="6" borderId="0" xfId="3" applyAlignment="1"/>
    <xf numFmtId="0" fontId="2" fillId="0" borderId="0" xfId="0" applyFont="1"/>
  </cellXfs>
  <cellStyles count="4">
    <cellStyle name="20% - Ênfase1" xfId="3" builtinId="30"/>
    <cellStyle name="Ênfase1" xfId="2" builtinId="29"/>
    <cellStyle name="Normal" xfId="0" builtinId="0"/>
    <cellStyle name="Total" xfId="1" builtinId="25"/>
  </cellStyles>
  <dxfs count="7">
    <dxf>
      <numFmt numFmtId="21" formatCode="dd/mmm"/>
    </dxf>
    <dxf>
      <numFmt numFmtId="21" formatCode="dd/mmm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a1" displayName="Tabela1" ref="A1:H47" totalsRowCount="1" totalsRowCellStyle="Total">
  <autoFilter ref="A1:H46"/>
  <sortState ref="A2:E46">
    <sortCondition ref="B1:B46"/>
  </sortState>
  <tableColumns count="8">
    <tableColumn id="1" name="Casos de uso" totalsRowLabel="Total de horas desenvolvimento" totalsRowDxfId="6" dataCellStyle="Total"/>
    <tableColumn id="2" name="Prioridade" totalsRowFunction="custom" dataCellStyle="Total">
      <totalsRowFormula>(C46+F46)*10</totalsRowFormula>
    </tableColumn>
    <tableColumn id="3" name="Tempo Estimado" totalsRowLabel="Total de h/pessoa" dataCellStyle="Total"/>
    <tableColumn id="4" name="Observação" totalsRowFunction="custom" totalsRowDxfId="5" dataCellStyle="Total">
      <totalsRowFormula>Tabela1[[#Totals],[Prioridade]]/4</totalsRowFormula>
    </tableColumn>
    <tableColumn id="5" name="dono" totalsRowLabel="Total de Meses" dataCellStyle="Total"/>
    <tableColumn id="6" name="teste" totalsRowFunction="custom" dataCellStyle="Total">
      <calculatedColumnFormula>Tabela1[[#This Row],[Tempo Estimado]]*0.3</calculatedColumnFormula>
      <totalsRowFormula>D52/4/10</totalsRowFormula>
    </tableColumn>
    <tableColumn id="7" name="total" dataDxfId="4" totalsRowDxfId="3" dataCellStyle="Total">
      <calculatedColumnFormula>Tabela1[[#This Row],[Tempo Estimado]]+Tabela1[[#This Row],[teste]]</calculatedColumnFormula>
    </tableColumn>
    <tableColumn id="8" name="Sprint" totalsRowDxfId="2" dataCellStyle="Tot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J2:K11" totalsRowShown="0">
  <autoFilter ref="J2:K11"/>
  <tableColumns count="2">
    <tableColumn id="1" name="sprint"/>
    <tableColumn id="2" name="ponto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18:D21" totalsRowShown="0">
  <autoFilter ref="A18:D21"/>
  <tableColumns count="4">
    <tableColumn id="1" name="sprint"/>
    <tableColumn id="2" name="inicio" dataDxfId="1"/>
    <tableColumn id="3" name="fim" dataDxfId="0"/>
    <tableColumn id="4" name="Ob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Normal="100" workbookViewId="0">
      <selection activeCell="A2" sqref="A2"/>
    </sheetView>
  </sheetViews>
  <sheetFormatPr defaultRowHeight="15" x14ac:dyDescent="0.25"/>
  <cols>
    <col min="1" max="1" width="43.28515625" customWidth="1"/>
    <col min="2" max="2" width="12.28515625" customWidth="1"/>
    <col min="3" max="3" width="20.140625" bestFit="1" customWidth="1"/>
    <col min="4" max="4" width="27.85546875" bestFit="1" customWidth="1"/>
    <col min="5" max="5" width="14.5703125" bestFit="1" customWidth="1"/>
    <col min="11" max="11" width="9.28515625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37</v>
      </c>
      <c r="E1" t="s">
        <v>43</v>
      </c>
      <c r="F1" t="s">
        <v>58</v>
      </c>
      <c r="G1" t="s">
        <v>75</v>
      </c>
      <c r="H1" t="s">
        <v>77</v>
      </c>
    </row>
    <row r="2" spans="1:11" x14ac:dyDescent="0.25">
      <c r="A2" s="15" t="s">
        <v>34</v>
      </c>
      <c r="B2">
        <v>1</v>
      </c>
      <c r="C2">
        <v>1</v>
      </c>
      <c r="D2" s="11"/>
      <c r="F2">
        <f>Tabela1[[#This Row],[Tempo Estimado]]*F48</f>
        <v>0.4</v>
      </c>
      <c r="G2">
        <f>Tabela1[[#This Row],[Tempo Estimado]]+Tabela1[[#This Row],[teste]]</f>
        <v>1.4</v>
      </c>
      <c r="H2">
        <v>1</v>
      </c>
      <c r="J2" t="s">
        <v>79</v>
      </c>
      <c r="K2" t="s">
        <v>78</v>
      </c>
    </row>
    <row r="3" spans="1:11" x14ac:dyDescent="0.25">
      <c r="A3" s="15" t="s">
        <v>4</v>
      </c>
      <c r="B3">
        <v>1</v>
      </c>
      <c r="C3">
        <v>1</v>
      </c>
      <c r="D3" s="11" t="s">
        <v>38</v>
      </c>
      <c r="F3">
        <f>Tabela1[[#This Row],[Tempo Estimado]]*F48</f>
        <v>0.4</v>
      </c>
      <c r="G3">
        <f>Tabela1[[#This Row],[Tempo Estimado]]+Tabela1[[#This Row],[teste]]</f>
        <v>1.4</v>
      </c>
      <c r="H3">
        <v>1</v>
      </c>
      <c r="J3">
        <v>1</v>
      </c>
      <c r="K3">
        <f>SUMIF(H2:H45,1,G2:G45)</f>
        <v>9.1000000000000014</v>
      </c>
    </row>
    <row r="4" spans="1:11" x14ac:dyDescent="0.25">
      <c r="A4" s="1" t="s">
        <v>0</v>
      </c>
      <c r="B4">
        <v>1</v>
      </c>
      <c r="C4">
        <v>0.5</v>
      </c>
      <c r="D4" s="11"/>
      <c r="F4">
        <f>Tabela1[[#This Row],[Tempo Estimado]]*F48</f>
        <v>0.2</v>
      </c>
      <c r="G4">
        <f>Tabela1[[#This Row],[Tempo Estimado]]+Tabela1[[#This Row],[teste]]</f>
        <v>0.7</v>
      </c>
      <c r="H4">
        <v>1</v>
      </c>
      <c r="J4">
        <v>2</v>
      </c>
      <c r="K4">
        <f>SUMIF(H2:H45,2,G2:G45)</f>
        <v>9.7999999999999989</v>
      </c>
    </row>
    <row r="5" spans="1:11" ht="45" x14ac:dyDescent="0.25">
      <c r="A5" s="15" t="s">
        <v>33</v>
      </c>
      <c r="B5">
        <v>1</v>
      </c>
      <c r="C5">
        <v>1</v>
      </c>
      <c r="D5" s="11" t="s">
        <v>56</v>
      </c>
      <c r="F5">
        <f>Tabela1[[#This Row],[Tempo Estimado]]*F48</f>
        <v>0.4</v>
      </c>
      <c r="G5">
        <f>Tabela1[[#This Row],[Tempo Estimado]]+Tabela1[[#This Row],[teste]]</f>
        <v>1.4</v>
      </c>
      <c r="H5">
        <v>1</v>
      </c>
      <c r="J5">
        <v>3</v>
      </c>
      <c r="K5">
        <f>SUMIF(H2:H45,3,G2:G45)</f>
        <v>9.7999999999999989</v>
      </c>
    </row>
    <row r="6" spans="1:11" x14ac:dyDescent="0.25">
      <c r="A6" s="15" t="s">
        <v>7</v>
      </c>
      <c r="B6">
        <v>1</v>
      </c>
      <c r="C6">
        <v>1</v>
      </c>
      <c r="D6" s="11"/>
      <c r="F6">
        <f>Tabela1[[#This Row],[Tempo Estimado]]*F48</f>
        <v>0.4</v>
      </c>
      <c r="G6">
        <f>Tabela1[[#This Row],[Tempo Estimado]]+Tabela1[[#This Row],[teste]]</f>
        <v>1.4</v>
      </c>
      <c r="H6">
        <v>1</v>
      </c>
      <c r="J6">
        <v>4</v>
      </c>
      <c r="K6">
        <f>SUMIF(H2:H45,4,G2:G45)</f>
        <v>8.4</v>
      </c>
    </row>
    <row r="7" spans="1:11" ht="45" x14ac:dyDescent="0.25">
      <c r="A7" s="16" t="s">
        <v>35</v>
      </c>
      <c r="B7">
        <v>1</v>
      </c>
      <c r="C7">
        <v>2</v>
      </c>
      <c r="D7" s="11" t="s">
        <v>57</v>
      </c>
      <c r="F7">
        <f>Tabela1[[#This Row],[Tempo Estimado]]*F48</f>
        <v>0.8</v>
      </c>
      <c r="G7">
        <f>Tabela1[[#This Row],[Tempo Estimado]]+Tabela1[[#This Row],[teste]]</f>
        <v>2.8</v>
      </c>
      <c r="H7">
        <v>1</v>
      </c>
      <c r="J7">
        <v>5</v>
      </c>
      <c r="K7">
        <f>SUMIF(H2:H45,5,G2:G45)</f>
        <v>9.1</v>
      </c>
    </row>
    <row r="8" spans="1:11" x14ac:dyDescent="0.25">
      <c r="A8" s="15" t="s">
        <v>40</v>
      </c>
      <c r="B8">
        <v>1</v>
      </c>
      <c r="C8">
        <v>1.5</v>
      </c>
      <c r="D8" s="11"/>
      <c r="E8" t="s">
        <v>51</v>
      </c>
      <c r="F8">
        <f>Tabela1[[#This Row],[Tempo Estimado]]*F48</f>
        <v>0.60000000000000009</v>
      </c>
      <c r="G8">
        <f>Tabela1[[#This Row],[Tempo Estimado]]+Tabela1[[#This Row],[teste]]</f>
        <v>2.1</v>
      </c>
      <c r="H8">
        <v>2</v>
      </c>
      <c r="J8">
        <v>6</v>
      </c>
      <c r="K8">
        <f>SUMIF(H2:H45,6,G2:G45)</f>
        <v>9.1</v>
      </c>
    </row>
    <row r="9" spans="1:11" ht="45" x14ac:dyDescent="0.25">
      <c r="A9" s="15" t="s">
        <v>5</v>
      </c>
      <c r="B9">
        <v>2</v>
      </c>
      <c r="C9">
        <v>0.5</v>
      </c>
      <c r="D9" s="11" t="s">
        <v>54</v>
      </c>
      <c r="F9">
        <f>Tabela1[[#This Row],[Tempo Estimado]]*F48</f>
        <v>0.2</v>
      </c>
      <c r="G9">
        <f>Tabela1[[#This Row],[Tempo Estimado]]+Tabela1[[#This Row],[teste]]</f>
        <v>0.7</v>
      </c>
      <c r="H9">
        <v>2</v>
      </c>
      <c r="J9">
        <v>7</v>
      </c>
      <c r="K9">
        <f>SUMIF(H2:H45,7,G2:G45)</f>
        <v>9.7999999999999989</v>
      </c>
    </row>
    <row r="10" spans="1:11" x14ac:dyDescent="0.25">
      <c r="A10" s="15" t="s">
        <v>39</v>
      </c>
      <c r="B10">
        <v>2</v>
      </c>
      <c r="C10">
        <v>1.5</v>
      </c>
      <c r="D10" s="11"/>
      <c r="F10">
        <f>Tabela1[[#This Row],[Tempo Estimado]]*F48</f>
        <v>0.60000000000000009</v>
      </c>
      <c r="G10">
        <f>Tabela1[[#This Row],[Tempo Estimado]]+Tabela1[[#This Row],[teste]]</f>
        <v>2.1</v>
      </c>
      <c r="H10">
        <v>2</v>
      </c>
      <c r="J10">
        <v>8</v>
      </c>
      <c r="K10">
        <f>SUMIF(H2:H45,8,G2:G45)</f>
        <v>8.3999999999999986</v>
      </c>
    </row>
    <row r="11" spans="1:11" ht="30" x14ac:dyDescent="0.25">
      <c r="A11" s="15" t="s">
        <v>53</v>
      </c>
      <c r="B11">
        <v>2</v>
      </c>
      <c r="C11">
        <v>2</v>
      </c>
      <c r="D11" s="11" t="s">
        <v>48</v>
      </c>
      <c r="F11">
        <f>Tabela1[[#This Row],[Tempo Estimado]]*F48</f>
        <v>0.8</v>
      </c>
      <c r="G11">
        <f>Tabela1[[#This Row],[Tempo Estimado]]+Tabela1[[#This Row],[teste]]</f>
        <v>2.8</v>
      </c>
      <c r="H11">
        <v>2</v>
      </c>
      <c r="J11">
        <v>9</v>
      </c>
      <c r="K11">
        <f>SUMIF(H2:H45,9,G2:G45)</f>
        <v>7</v>
      </c>
    </row>
    <row r="12" spans="1:11" x14ac:dyDescent="0.25">
      <c r="A12" s="15" t="s">
        <v>14</v>
      </c>
      <c r="B12">
        <v>2</v>
      </c>
      <c r="C12">
        <v>1</v>
      </c>
      <c r="D12" s="11"/>
      <c r="F12">
        <f>Tabela1[[#This Row],[Tempo Estimado]]*F48</f>
        <v>0.4</v>
      </c>
      <c r="G12">
        <f>Tabela1[[#This Row],[Tempo Estimado]]+Tabela1[[#This Row],[teste]]</f>
        <v>1.4</v>
      </c>
      <c r="H12">
        <v>2</v>
      </c>
    </row>
    <row r="13" spans="1:11" x14ac:dyDescent="0.25">
      <c r="A13" s="15" t="s">
        <v>17</v>
      </c>
      <c r="B13">
        <v>2</v>
      </c>
      <c r="C13">
        <v>0.5</v>
      </c>
      <c r="D13" s="11"/>
      <c r="E13" t="s">
        <v>50</v>
      </c>
      <c r="F13">
        <f>Tabela1[[#This Row],[Tempo Estimado]]*F48</f>
        <v>0.2</v>
      </c>
      <c r="G13">
        <f>Tabela1[[#This Row],[Tempo Estimado]]+Tabela1[[#This Row],[teste]]</f>
        <v>0.7</v>
      </c>
      <c r="H13">
        <v>2</v>
      </c>
    </row>
    <row r="14" spans="1:11" x14ac:dyDescent="0.25">
      <c r="A14" s="15" t="s">
        <v>15</v>
      </c>
      <c r="B14">
        <v>2</v>
      </c>
      <c r="C14">
        <v>1</v>
      </c>
      <c r="D14" s="11"/>
      <c r="F14">
        <f>Tabela1[[#This Row],[Tempo Estimado]]*F48</f>
        <v>0.4</v>
      </c>
      <c r="G14">
        <f>Tabela1[[#This Row],[Tempo Estimado]]+Tabela1[[#This Row],[teste]]</f>
        <v>1.4</v>
      </c>
      <c r="H14">
        <v>3</v>
      </c>
    </row>
    <row r="15" spans="1:11" x14ac:dyDescent="0.25">
      <c r="A15" s="15" t="s">
        <v>18</v>
      </c>
      <c r="B15">
        <v>2</v>
      </c>
      <c r="C15">
        <v>0.5</v>
      </c>
      <c r="D15" s="11"/>
      <c r="F15">
        <f>Tabela1[[#This Row],[Tempo Estimado]]*F48</f>
        <v>0.2</v>
      </c>
      <c r="G15">
        <f>Tabela1[[#This Row],[Tempo Estimado]]+Tabela1[[#This Row],[teste]]</f>
        <v>0.7</v>
      </c>
      <c r="H15">
        <v>3</v>
      </c>
    </row>
    <row r="16" spans="1:11" x14ac:dyDescent="0.25">
      <c r="A16" s="15" t="s">
        <v>29</v>
      </c>
      <c r="B16">
        <v>2</v>
      </c>
      <c r="C16">
        <v>3</v>
      </c>
      <c r="D16" s="11"/>
      <c r="F16">
        <f>Tabela1[[#This Row],[Tempo Estimado]]*F48</f>
        <v>1.2000000000000002</v>
      </c>
      <c r="G16">
        <f>Tabela1[[#This Row],[Tempo Estimado]]+Tabela1[[#This Row],[teste]]</f>
        <v>4.2</v>
      </c>
      <c r="H16">
        <v>3</v>
      </c>
    </row>
    <row r="17" spans="1:8" x14ac:dyDescent="0.25">
      <c r="A17" s="15" t="s">
        <v>44</v>
      </c>
      <c r="B17">
        <v>2</v>
      </c>
      <c r="C17">
        <v>1</v>
      </c>
      <c r="D17" s="11"/>
      <c r="F17">
        <f>Tabela1[[#This Row],[Tempo Estimado]]*F48</f>
        <v>0.4</v>
      </c>
      <c r="G17">
        <f>Tabela1[[#This Row],[Tempo Estimado]]+Tabela1[[#This Row],[teste]]</f>
        <v>1.4</v>
      </c>
      <c r="H17">
        <v>3</v>
      </c>
    </row>
    <row r="18" spans="1:8" x14ac:dyDescent="0.25">
      <c r="A18" s="15" t="s">
        <v>45</v>
      </c>
      <c r="B18">
        <v>2</v>
      </c>
      <c r="C18">
        <v>1.5</v>
      </c>
      <c r="D18" s="11"/>
      <c r="F18">
        <f>Tabela1[[#This Row],[Tempo Estimado]]*F48</f>
        <v>0.60000000000000009</v>
      </c>
      <c r="G18">
        <f>Tabela1[[#This Row],[Tempo Estimado]]+Tabela1[[#This Row],[teste]]</f>
        <v>2.1</v>
      </c>
      <c r="H18">
        <v>3</v>
      </c>
    </row>
    <row r="19" spans="1:8" x14ac:dyDescent="0.25">
      <c r="A19" s="15" t="s">
        <v>6</v>
      </c>
      <c r="B19">
        <v>3</v>
      </c>
      <c r="C19">
        <v>1.5</v>
      </c>
      <c r="D19" s="11"/>
      <c r="F19">
        <f>Tabela1[[#This Row],[Tempo Estimado]]*F48</f>
        <v>0.60000000000000009</v>
      </c>
      <c r="G19">
        <f>Tabela1[[#This Row],[Tempo Estimado]]+Tabela1[[#This Row],[teste]]</f>
        <v>2.1</v>
      </c>
      <c r="H19">
        <v>4</v>
      </c>
    </row>
    <row r="20" spans="1:8" x14ac:dyDescent="0.25">
      <c r="A20" s="1" t="s">
        <v>30</v>
      </c>
      <c r="B20">
        <v>3</v>
      </c>
      <c r="C20">
        <v>1</v>
      </c>
      <c r="D20" s="11"/>
      <c r="F20">
        <f>Tabela1[[#This Row],[Tempo Estimado]]*F48</f>
        <v>0.4</v>
      </c>
      <c r="G20">
        <f>Tabela1[[#This Row],[Tempo Estimado]]+Tabela1[[#This Row],[teste]]</f>
        <v>1.4</v>
      </c>
      <c r="H20">
        <v>4</v>
      </c>
    </row>
    <row r="21" spans="1:8" x14ac:dyDescent="0.25">
      <c r="A21" s="1" t="s">
        <v>46</v>
      </c>
      <c r="B21">
        <v>3</v>
      </c>
      <c r="C21">
        <v>1</v>
      </c>
      <c r="D21" s="11"/>
      <c r="F21">
        <f>Tabela1[[#This Row],[Tempo Estimado]]*F48</f>
        <v>0.4</v>
      </c>
      <c r="G21">
        <f>Tabela1[[#This Row],[Tempo Estimado]]+Tabela1[[#This Row],[teste]]</f>
        <v>1.4</v>
      </c>
      <c r="H21">
        <v>4</v>
      </c>
    </row>
    <row r="22" spans="1:8" x14ac:dyDescent="0.25">
      <c r="A22" s="1" t="s">
        <v>31</v>
      </c>
      <c r="B22">
        <v>3</v>
      </c>
      <c r="C22">
        <v>0.5</v>
      </c>
      <c r="D22" s="11"/>
      <c r="F22">
        <f>Tabela1[[#This Row],[Tempo Estimado]]*F48</f>
        <v>0.2</v>
      </c>
      <c r="G22">
        <f>Tabela1[[#This Row],[Tempo Estimado]]+Tabela1[[#This Row],[teste]]</f>
        <v>0.7</v>
      </c>
      <c r="H22">
        <v>4</v>
      </c>
    </row>
    <row r="23" spans="1:8" x14ac:dyDescent="0.25">
      <c r="A23" s="15" t="s">
        <v>32</v>
      </c>
      <c r="B23">
        <v>3</v>
      </c>
      <c r="C23" s="2">
        <v>0.5</v>
      </c>
      <c r="D23" s="11"/>
      <c r="F23">
        <f>Tabela1[[#This Row],[Tempo Estimado]]*F48</f>
        <v>0.2</v>
      </c>
      <c r="G23">
        <f>Tabela1[[#This Row],[Tempo Estimado]]+Tabela1[[#This Row],[teste]]</f>
        <v>0.7</v>
      </c>
      <c r="H23">
        <v>4</v>
      </c>
    </row>
    <row r="24" spans="1:8" x14ac:dyDescent="0.25">
      <c r="A24" s="15" t="s">
        <v>80</v>
      </c>
      <c r="B24">
        <v>4</v>
      </c>
      <c r="C24">
        <v>0.5</v>
      </c>
      <c r="D24" s="11"/>
      <c r="F24">
        <f>Tabela1[[#This Row],[Tempo Estimado]]*F48</f>
        <v>0.2</v>
      </c>
      <c r="G24">
        <f>Tabela1[[#This Row],[Tempo Estimado]]+Tabela1[[#This Row],[teste]]</f>
        <v>0.7</v>
      </c>
      <c r="H24">
        <v>4</v>
      </c>
    </row>
    <row r="25" spans="1:8" x14ac:dyDescent="0.25">
      <c r="A25" s="1" t="s">
        <v>36</v>
      </c>
      <c r="B25">
        <v>4</v>
      </c>
      <c r="C25">
        <v>1</v>
      </c>
      <c r="D25" s="11"/>
      <c r="F25">
        <f>Tabela1[[#This Row],[Tempo Estimado]]*F48</f>
        <v>0.4</v>
      </c>
      <c r="G25">
        <f>Tabela1[[#This Row],[Tempo Estimado]]+Tabela1[[#This Row],[teste]]</f>
        <v>1.4</v>
      </c>
      <c r="H25">
        <v>4</v>
      </c>
    </row>
    <row r="26" spans="1:8" ht="75" x14ac:dyDescent="0.25">
      <c r="A26" s="15" t="s">
        <v>41</v>
      </c>
      <c r="B26">
        <v>4</v>
      </c>
      <c r="C26">
        <v>4</v>
      </c>
      <c r="D26" s="11" t="s">
        <v>55</v>
      </c>
      <c r="E26" t="s">
        <v>42</v>
      </c>
      <c r="F26">
        <f>Tabela1[[#This Row],[Tempo Estimado]]*F48</f>
        <v>1.6</v>
      </c>
      <c r="G26">
        <f>Tabela1[[#This Row],[Tempo Estimado]]+Tabela1[[#This Row],[teste]]</f>
        <v>5.6</v>
      </c>
      <c r="H26">
        <v>5</v>
      </c>
    </row>
    <row r="27" spans="1:8" x14ac:dyDescent="0.25">
      <c r="A27" s="15" t="s">
        <v>47</v>
      </c>
      <c r="B27">
        <v>4</v>
      </c>
      <c r="C27">
        <v>2.5</v>
      </c>
      <c r="D27" s="11"/>
      <c r="F27">
        <f>Tabela1[[#This Row],[Tempo Estimado]]*F48</f>
        <v>1</v>
      </c>
      <c r="G27">
        <f>Tabela1[[#This Row],[Tempo Estimado]]+Tabela1[[#This Row],[teste]]</f>
        <v>3.5</v>
      </c>
      <c r="H27">
        <v>5</v>
      </c>
    </row>
    <row r="28" spans="1:8" x14ac:dyDescent="0.25">
      <c r="A28" s="15" t="s">
        <v>10</v>
      </c>
      <c r="B28">
        <v>5</v>
      </c>
      <c r="C28">
        <v>1</v>
      </c>
      <c r="D28" s="11"/>
      <c r="F28">
        <f>Tabela1[[#This Row],[Tempo Estimado]]*F48</f>
        <v>0.4</v>
      </c>
      <c r="G28">
        <f>Tabela1[[#This Row],[Tempo Estimado]]+Tabela1[[#This Row],[teste]]</f>
        <v>1.4</v>
      </c>
      <c r="H28">
        <v>6</v>
      </c>
    </row>
    <row r="29" spans="1:8" x14ac:dyDescent="0.25">
      <c r="A29" s="15" t="s">
        <v>11</v>
      </c>
      <c r="B29">
        <v>5</v>
      </c>
      <c r="C29">
        <v>1</v>
      </c>
      <c r="D29" s="11"/>
      <c r="F29">
        <f>Tabela1[[#This Row],[Tempo Estimado]]*F48</f>
        <v>0.4</v>
      </c>
      <c r="G29">
        <f>Tabela1[[#This Row],[Tempo Estimado]]+Tabela1[[#This Row],[teste]]</f>
        <v>1.4</v>
      </c>
      <c r="H29">
        <v>6</v>
      </c>
    </row>
    <row r="30" spans="1:8" x14ac:dyDescent="0.25">
      <c r="A30" s="15" t="s">
        <v>12</v>
      </c>
      <c r="B30">
        <v>5</v>
      </c>
      <c r="C30">
        <v>0.5</v>
      </c>
      <c r="D30" s="11"/>
      <c r="F30">
        <f>Tabela1[[#This Row],[Tempo Estimado]]*F48</f>
        <v>0.2</v>
      </c>
      <c r="G30">
        <f>Tabela1[[#This Row],[Tempo Estimado]]+Tabela1[[#This Row],[teste]]</f>
        <v>0.7</v>
      </c>
      <c r="H30">
        <v>6</v>
      </c>
    </row>
    <row r="31" spans="1:8" x14ac:dyDescent="0.25">
      <c r="A31" s="15" t="s">
        <v>13</v>
      </c>
      <c r="B31">
        <v>5</v>
      </c>
      <c r="C31">
        <v>0.5</v>
      </c>
      <c r="D31" s="11"/>
      <c r="F31">
        <f>Tabela1[[#This Row],[Tempo Estimado]]*F48</f>
        <v>0.2</v>
      </c>
      <c r="G31">
        <f>Tabela1[[#This Row],[Tempo Estimado]]+Tabela1[[#This Row],[teste]]</f>
        <v>0.7</v>
      </c>
      <c r="H31">
        <v>6</v>
      </c>
    </row>
    <row r="32" spans="1:8" x14ac:dyDescent="0.25">
      <c r="A32" s="15" t="s">
        <v>16</v>
      </c>
      <c r="B32">
        <v>5</v>
      </c>
      <c r="C32">
        <v>1</v>
      </c>
      <c r="D32" s="11"/>
      <c r="F32">
        <f>Tabela1[[#This Row],[Tempo Estimado]]*F48</f>
        <v>0.4</v>
      </c>
      <c r="G32">
        <f>Tabela1[[#This Row],[Tempo Estimado]]+Tabela1[[#This Row],[teste]]</f>
        <v>1.4</v>
      </c>
      <c r="H32">
        <v>6</v>
      </c>
    </row>
    <row r="33" spans="1:8" x14ac:dyDescent="0.25">
      <c r="A33" s="15" t="s">
        <v>19</v>
      </c>
      <c r="B33">
        <v>5</v>
      </c>
      <c r="C33">
        <v>0.5</v>
      </c>
      <c r="D33" s="11"/>
      <c r="F33">
        <f>Tabela1[[#This Row],[Tempo Estimado]]*F48</f>
        <v>0.2</v>
      </c>
      <c r="G33">
        <f>Tabela1[[#This Row],[Tempo Estimado]]+Tabela1[[#This Row],[teste]]</f>
        <v>0.7</v>
      </c>
      <c r="H33">
        <v>6</v>
      </c>
    </row>
    <row r="34" spans="1:8" x14ac:dyDescent="0.25">
      <c r="A34" s="15" t="s">
        <v>20</v>
      </c>
      <c r="B34">
        <v>5</v>
      </c>
      <c r="C34">
        <v>2</v>
      </c>
      <c r="D34" s="11"/>
      <c r="F34">
        <f>Tabela1[[#This Row],[Tempo Estimado]]*F48</f>
        <v>0.8</v>
      </c>
      <c r="G34">
        <f>Tabela1[[#This Row],[Tempo Estimado]]+Tabela1[[#This Row],[teste]]</f>
        <v>2.8</v>
      </c>
      <c r="H34">
        <v>6</v>
      </c>
    </row>
    <row r="35" spans="1:8" x14ac:dyDescent="0.25">
      <c r="A35" s="15" t="s">
        <v>24</v>
      </c>
      <c r="B35">
        <v>5</v>
      </c>
      <c r="C35">
        <v>1</v>
      </c>
      <c r="D35" s="11"/>
      <c r="F35">
        <f>Tabela1[[#This Row],[Tempo Estimado]]*F48</f>
        <v>0.4</v>
      </c>
      <c r="G35">
        <f>Tabela1[[#This Row],[Tempo Estimado]]+Tabela1[[#This Row],[teste]]</f>
        <v>1.4</v>
      </c>
      <c r="H35">
        <v>7</v>
      </c>
    </row>
    <row r="36" spans="1:8" x14ac:dyDescent="0.25">
      <c r="A36" s="15" t="s">
        <v>9</v>
      </c>
      <c r="B36">
        <v>6</v>
      </c>
      <c r="C36">
        <v>2</v>
      </c>
      <c r="D36" s="11" t="s">
        <v>49</v>
      </c>
      <c r="F36">
        <f>Tabela1[[#This Row],[Tempo Estimado]]*F48</f>
        <v>0.8</v>
      </c>
      <c r="G36">
        <f>Tabela1[[#This Row],[Tempo Estimado]]+Tabela1[[#This Row],[teste]]</f>
        <v>2.8</v>
      </c>
      <c r="H36">
        <v>7</v>
      </c>
    </row>
    <row r="37" spans="1:8" x14ac:dyDescent="0.25">
      <c r="A37" s="15" t="s">
        <v>8</v>
      </c>
      <c r="B37">
        <v>6</v>
      </c>
      <c r="C37">
        <v>0.5</v>
      </c>
      <c r="D37" s="12"/>
      <c r="F37">
        <f>Tabela1[[#This Row],[Tempo Estimado]]*F48</f>
        <v>0.2</v>
      </c>
      <c r="G37">
        <f>Tabela1[[#This Row],[Tempo Estimado]]+Tabela1[[#This Row],[teste]]</f>
        <v>0.7</v>
      </c>
      <c r="H37">
        <v>7</v>
      </c>
    </row>
    <row r="38" spans="1:8" x14ac:dyDescent="0.25">
      <c r="A38" s="15" t="s">
        <v>21</v>
      </c>
      <c r="B38">
        <v>6</v>
      </c>
      <c r="C38">
        <v>1</v>
      </c>
      <c r="D38" s="11"/>
      <c r="F38">
        <f>Tabela1[[#This Row],[Tempo Estimado]]*F48</f>
        <v>0.4</v>
      </c>
      <c r="G38">
        <f>Tabela1[[#This Row],[Tempo Estimado]]+Tabela1[[#This Row],[teste]]</f>
        <v>1.4</v>
      </c>
      <c r="H38">
        <v>7</v>
      </c>
    </row>
    <row r="39" spans="1:8" x14ac:dyDescent="0.25">
      <c r="A39" s="15" t="s">
        <v>22</v>
      </c>
      <c r="B39">
        <v>6</v>
      </c>
      <c r="C39">
        <v>1</v>
      </c>
      <c r="D39" s="11"/>
      <c r="F39">
        <f>Tabela1[[#This Row],[Tempo Estimado]]*F48</f>
        <v>0.4</v>
      </c>
      <c r="G39">
        <f>Tabela1[[#This Row],[Tempo Estimado]]+Tabela1[[#This Row],[teste]]</f>
        <v>1.4</v>
      </c>
      <c r="H39">
        <v>7</v>
      </c>
    </row>
    <row r="40" spans="1:8" x14ac:dyDescent="0.25">
      <c r="A40" s="15" t="s">
        <v>52</v>
      </c>
      <c r="B40">
        <v>6</v>
      </c>
      <c r="C40">
        <v>0.5</v>
      </c>
      <c r="D40" s="11"/>
      <c r="F40">
        <f>Tabela1[[#This Row],[Tempo Estimado]]*F48</f>
        <v>0.2</v>
      </c>
      <c r="G40">
        <f>Tabela1[[#This Row],[Tempo Estimado]]+Tabela1[[#This Row],[teste]]</f>
        <v>0.7</v>
      </c>
      <c r="H40">
        <v>7</v>
      </c>
    </row>
    <row r="41" spans="1:8" x14ac:dyDescent="0.25">
      <c r="A41" s="15" t="s">
        <v>23</v>
      </c>
      <c r="B41">
        <v>7</v>
      </c>
      <c r="C41">
        <v>1</v>
      </c>
      <c r="D41" s="11"/>
      <c r="F41">
        <f>Tabela1[[#This Row],[Tempo Estimado]]*F48</f>
        <v>0.4</v>
      </c>
      <c r="G41">
        <f>Tabela1[[#This Row],[Tempo Estimado]]+Tabela1[[#This Row],[teste]]</f>
        <v>1.4</v>
      </c>
      <c r="H41">
        <v>7</v>
      </c>
    </row>
    <row r="42" spans="1:8" x14ac:dyDescent="0.25">
      <c r="A42" s="15" t="s">
        <v>25</v>
      </c>
      <c r="B42">
        <v>7</v>
      </c>
      <c r="C42">
        <v>2.5</v>
      </c>
      <c r="D42" s="11"/>
      <c r="F42">
        <f>Tabela1[[#This Row],[Tempo Estimado]]*F48</f>
        <v>1</v>
      </c>
      <c r="G42">
        <f>Tabela1[[#This Row],[Tempo Estimado]]+Tabela1[[#This Row],[teste]]</f>
        <v>3.5</v>
      </c>
      <c r="H42">
        <v>8</v>
      </c>
    </row>
    <row r="43" spans="1:8" x14ac:dyDescent="0.25">
      <c r="A43" s="15" t="s">
        <v>26</v>
      </c>
      <c r="B43">
        <v>8</v>
      </c>
      <c r="C43">
        <v>1.5</v>
      </c>
      <c r="D43" s="11"/>
      <c r="F43">
        <f>Tabela1[[#This Row],[Tempo Estimado]]*F48</f>
        <v>0.60000000000000009</v>
      </c>
      <c r="G43">
        <f>Tabela1[[#This Row],[Tempo Estimado]]+Tabela1[[#This Row],[teste]]</f>
        <v>2.1</v>
      </c>
      <c r="H43">
        <v>8</v>
      </c>
    </row>
    <row r="44" spans="1:8" x14ac:dyDescent="0.25">
      <c r="A44" s="15" t="s">
        <v>27</v>
      </c>
      <c r="B44">
        <v>8</v>
      </c>
      <c r="C44">
        <v>2</v>
      </c>
      <c r="D44" s="11"/>
      <c r="F44">
        <f>Tabela1[[#This Row],[Tempo Estimado]]*F48</f>
        <v>0.8</v>
      </c>
      <c r="G44">
        <f>Tabela1[[#This Row],[Tempo Estimado]]+Tabela1[[#This Row],[teste]]</f>
        <v>2.8</v>
      </c>
      <c r="H44">
        <v>8</v>
      </c>
    </row>
    <row r="45" spans="1:8" x14ac:dyDescent="0.25">
      <c r="A45" s="15" t="s">
        <v>28</v>
      </c>
      <c r="B45">
        <v>8</v>
      </c>
      <c r="C45">
        <v>5</v>
      </c>
      <c r="D45" s="11"/>
      <c r="F45">
        <f>Tabela1[[#This Row],[Tempo Estimado]]*F48</f>
        <v>2</v>
      </c>
      <c r="G45">
        <f>Tabela1[[#This Row],[Tempo Estimado]]+Tabela1[[#This Row],[teste]]</f>
        <v>7</v>
      </c>
      <c r="H45">
        <v>9</v>
      </c>
    </row>
    <row r="46" spans="1:8" x14ac:dyDescent="0.25">
      <c r="A46" s="15" t="s">
        <v>59</v>
      </c>
      <c r="B46" t="s">
        <v>60</v>
      </c>
      <c r="C46">
        <f>SUM(C2:C45)</f>
        <v>57.5</v>
      </c>
      <c r="D46" s="11"/>
      <c r="F46">
        <f>Tabela1[[#This Row],[Tempo Estimado]]*F48</f>
        <v>23</v>
      </c>
      <c r="G46">
        <f>Tabela1[[#This Row],[Tempo Estimado]]+Tabela1[[#This Row],[teste]]</f>
        <v>80.5</v>
      </c>
    </row>
    <row r="47" spans="1:8" ht="15.75" thickBot="1" x14ac:dyDescent="0.3">
      <c r="A47" s="20" t="s">
        <v>68</v>
      </c>
      <c r="B47" s="21">
        <f>(C46+F46)*10</f>
        <v>805</v>
      </c>
      <c r="C47" s="21" t="s">
        <v>61</v>
      </c>
      <c r="D47" s="22">
        <f>Tabela1[[#Totals],[Prioridade]]/4</f>
        <v>201.25</v>
      </c>
      <c r="E47" s="21" t="s">
        <v>62</v>
      </c>
      <c r="F47" s="21">
        <f>D52/4/10</f>
        <v>5.3409855769230772</v>
      </c>
      <c r="G47" s="23"/>
      <c r="H47" s="23"/>
    </row>
    <row r="48" spans="1:8" ht="16.5" thickTop="1" thickBot="1" x14ac:dyDescent="0.3">
      <c r="A48" s="20" t="s">
        <v>71</v>
      </c>
      <c r="B48" s="21">
        <v>2</v>
      </c>
      <c r="C48" s="21" t="s">
        <v>63</v>
      </c>
      <c r="D48" s="22">
        <f>(((C46+F46+B51*9)/(B50))/4)</f>
        <v>8.259615384615385</v>
      </c>
      <c r="E48" s="21" t="s">
        <v>73</v>
      </c>
      <c r="F48" s="21">
        <v>0.4</v>
      </c>
    </row>
    <row r="49" spans="1:6" ht="16.5" thickTop="1" thickBot="1" x14ac:dyDescent="0.3">
      <c r="A49" s="21" t="s">
        <v>64</v>
      </c>
      <c r="B49" s="21">
        <v>0.2</v>
      </c>
      <c r="C49" s="21" t="s">
        <v>74</v>
      </c>
      <c r="D49" s="22">
        <v>2.5000000000000001E-2</v>
      </c>
      <c r="E49" s="21" t="s">
        <v>65</v>
      </c>
      <c r="F49" s="21">
        <v>0.05</v>
      </c>
    </row>
    <row r="50" spans="1:6" ht="16.5" thickTop="1" thickBot="1" x14ac:dyDescent="0.3">
      <c r="A50" s="21" t="s">
        <v>72</v>
      </c>
      <c r="B50" s="21">
        <f>B48+B51</f>
        <v>2.6</v>
      </c>
      <c r="C50" s="21" t="s">
        <v>76</v>
      </c>
      <c r="D50" s="22">
        <f>G46/D48</f>
        <v>9.746216530849825</v>
      </c>
      <c r="E50" s="21" t="s">
        <v>66</v>
      </c>
      <c r="F50" s="21">
        <v>0.1</v>
      </c>
    </row>
    <row r="51" spans="1:6" ht="16.5" thickTop="1" thickBot="1" x14ac:dyDescent="0.3">
      <c r="A51" s="21" t="s">
        <v>67</v>
      </c>
      <c r="B51" s="21">
        <f>B49+(D49*3*B48)+F49+(F50*B48)</f>
        <v>0.60000000000000009</v>
      </c>
      <c r="C51" s="21"/>
      <c r="E51" s="21"/>
      <c r="F51" s="21"/>
    </row>
    <row r="52" spans="1:6" ht="16.5" thickTop="1" thickBot="1" x14ac:dyDescent="0.3">
      <c r="A52" s="21" t="s">
        <v>69</v>
      </c>
      <c r="B52" s="21">
        <f>Tabela1[[#Totals],[Prioridade]]+B51*10*D48</f>
        <v>854.55769230769238</v>
      </c>
      <c r="C52" s="21" t="s">
        <v>70</v>
      </c>
      <c r="D52" s="22">
        <f>(B52/4)</f>
        <v>213.63942307692309</v>
      </c>
      <c r="E52" s="21"/>
      <c r="F52" s="21"/>
    </row>
    <row r="53" spans="1:6" ht="15.75" thickTop="1" x14ac:dyDescent="0.25">
      <c r="D53" s="11"/>
    </row>
    <row r="54" spans="1:6" x14ac:dyDescent="0.25">
      <c r="D54" s="11"/>
    </row>
  </sheetData>
  <pageMargins left="0.511811024" right="0.511811024" top="0.78740157499999996" bottom="0.78740157499999996" header="0.31496062000000002" footer="0.31496062000000002"/>
  <pageSetup paperSize="9" orientation="portrait" verticalDpi="59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79</v>
      </c>
      <c r="B1" t="s">
        <v>81</v>
      </c>
      <c r="C1" t="s">
        <v>82</v>
      </c>
      <c r="D1" t="s">
        <v>83</v>
      </c>
    </row>
    <row r="2" spans="1:4" x14ac:dyDescent="0.25">
      <c r="A2">
        <v>0</v>
      </c>
      <c r="B2" s="24">
        <v>41379</v>
      </c>
      <c r="C2" s="24">
        <v>41386</v>
      </c>
    </row>
    <row r="3" spans="1:4" x14ac:dyDescent="0.25">
      <c r="A3">
        <v>1</v>
      </c>
      <c r="B3" s="24">
        <v>41381</v>
      </c>
      <c r="C3" s="24">
        <v>41401</v>
      </c>
    </row>
    <row r="4" spans="1:4" x14ac:dyDescent="0.25">
      <c r="A4">
        <v>2</v>
      </c>
      <c r="B4" s="24">
        <v>41402</v>
      </c>
      <c r="C4" s="24">
        <v>41421</v>
      </c>
      <c r="D4">
        <v>1</v>
      </c>
    </row>
    <row r="5" spans="1:4" x14ac:dyDescent="0.25">
      <c r="A5">
        <v>3</v>
      </c>
      <c r="B5" s="24">
        <v>41421</v>
      </c>
      <c r="C5" s="24">
        <v>41436</v>
      </c>
    </row>
    <row r="6" spans="1:4" x14ac:dyDescent="0.25">
      <c r="A6">
        <v>4</v>
      </c>
    </row>
    <row r="7" spans="1:4" x14ac:dyDescent="0.25">
      <c r="A7">
        <v>5</v>
      </c>
    </row>
    <row r="8" spans="1:4" x14ac:dyDescent="0.25">
      <c r="A8">
        <v>6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9</v>
      </c>
      <c r="D11">
        <v>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6" sqref="A16:B16"/>
    </sheetView>
  </sheetViews>
  <sheetFormatPr defaultRowHeight="15" x14ac:dyDescent="0.25"/>
  <cols>
    <col min="1" max="1" width="39.5703125" customWidth="1"/>
    <col min="2" max="2" width="16.42578125" customWidth="1"/>
    <col min="3" max="3" width="19.42578125" customWidth="1"/>
    <col min="4" max="4" width="37" customWidth="1"/>
  </cols>
  <sheetData>
    <row r="1" spans="1:8" ht="15.75" thickBot="1" x14ac:dyDescent="0.3">
      <c r="A1" s="3" t="s">
        <v>1</v>
      </c>
      <c r="B1" s="4" t="s">
        <v>2</v>
      </c>
      <c r="C1" s="4" t="s">
        <v>3</v>
      </c>
      <c r="D1" s="4" t="s">
        <v>37</v>
      </c>
      <c r="E1" s="4" t="s">
        <v>43</v>
      </c>
      <c r="F1" s="4" t="s">
        <v>58</v>
      </c>
      <c r="G1" s="4" t="s">
        <v>75</v>
      </c>
      <c r="H1" s="5" t="s">
        <v>77</v>
      </c>
    </row>
    <row r="2" spans="1:8" ht="15.75" thickTop="1" x14ac:dyDescent="0.25">
      <c r="A2" s="17" t="s">
        <v>34</v>
      </c>
      <c r="B2" s="6">
        <v>1</v>
      </c>
      <c r="C2" s="6">
        <v>1</v>
      </c>
      <c r="D2" s="13"/>
      <c r="E2" s="6"/>
      <c r="F2" s="6">
        <f>Tabela1[[#This Row],[Tempo Estimado]]*$B$16</f>
        <v>0.4</v>
      </c>
      <c r="G2" s="6">
        <f>Tabela1[[#This Row],[Tempo Estimado]]+Tabela1[[#This Row],[teste]]</f>
        <v>1.4</v>
      </c>
      <c r="H2" s="7">
        <v>1</v>
      </c>
    </row>
    <row r="3" spans="1:8" x14ac:dyDescent="0.25">
      <c r="A3" s="18" t="s">
        <v>4</v>
      </c>
      <c r="B3" s="8">
        <v>1</v>
      </c>
      <c r="C3" s="8">
        <v>1</v>
      </c>
      <c r="D3" s="14" t="s">
        <v>38</v>
      </c>
      <c r="E3" s="8"/>
      <c r="F3" s="6">
        <f>Tabela1[[#This Row],[Tempo Estimado]]*$B$16</f>
        <v>0.4</v>
      </c>
      <c r="G3" s="8">
        <f>Tabela1[[#This Row],[Tempo Estimado]]+Tabela1[[#This Row],[teste]]</f>
        <v>1.4</v>
      </c>
      <c r="H3" s="9">
        <v>1</v>
      </c>
    </row>
    <row r="4" spans="1:8" x14ac:dyDescent="0.25">
      <c r="A4" s="10" t="s">
        <v>0</v>
      </c>
      <c r="B4" s="6">
        <v>1</v>
      </c>
      <c r="C4" s="6">
        <v>0.5</v>
      </c>
      <c r="D4" s="13"/>
      <c r="E4" s="6"/>
      <c r="F4" s="6">
        <f>Tabela1[[#This Row],[Tempo Estimado]]*$B$16</f>
        <v>0.2</v>
      </c>
      <c r="G4" s="6">
        <f>Tabela1[[#This Row],[Tempo Estimado]]+Tabela1[[#This Row],[teste]]</f>
        <v>0.7</v>
      </c>
      <c r="H4" s="7">
        <v>1</v>
      </c>
    </row>
    <row r="5" spans="1:8" ht="30" x14ac:dyDescent="0.25">
      <c r="A5" s="18" t="s">
        <v>33</v>
      </c>
      <c r="B5" s="8">
        <v>1</v>
      </c>
      <c r="C5" s="8">
        <v>1</v>
      </c>
      <c r="D5" s="14" t="s">
        <v>56</v>
      </c>
      <c r="E5" s="8"/>
      <c r="F5" s="6">
        <f>Tabela1[[#This Row],[Tempo Estimado]]*$B$16</f>
        <v>0.4</v>
      </c>
      <c r="G5" s="8">
        <f>Tabela1[[#This Row],[Tempo Estimado]]+Tabela1[[#This Row],[teste]]</f>
        <v>1.4</v>
      </c>
      <c r="H5" s="9">
        <v>1</v>
      </c>
    </row>
    <row r="6" spans="1:8" x14ac:dyDescent="0.25">
      <c r="A6" s="17" t="s">
        <v>7</v>
      </c>
      <c r="B6" s="6">
        <v>1</v>
      </c>
      <c r="C6" s="6">
        <v>1</v>
      </c>
      <c r="D6" s="13"/>
      <c r="E6" s="6"/>
      <c r="F6" s="6">
        <f>Tabela1[[#This Row],[Tempo Estimado]]*$B$16</f>
        <v>0.4</v>
      </c>
      <c r="G6" s="6">
        <f>Tabela1[[#This Row],[Tempo Estimado]]+Tabela1[[#This Row],[teste]]</f>
        <v>1.4</v>
      </c>
      <c r="H6" s="7">
        <v>1</v>
      </c>
    </row>
    <row r="7" spans="1:8" ht="30" x14ac:dyDescent="0.25">
      <c r="A7" s="19" t="s">
        <v>35</v>
      </c>
      <c r="B7" s="8">
        <v>1</v>
      </c>
      <c r="C7" s="8">
        <v>2</v>
      </c>
      <c r="D7" s="14" t="s">
        <v>57</v>
      </c>
      <c r="E7" s="8"/>
      <c r="F7" s="6">
        <f>Tabela1[[#This Row],[Tempo Estimado]]*$B$16</f>
        <v>0.8</v>
      </c>
      <c r="G7" s="8">
        <f>Tabela1[[#This Row],[Tempo Estimado]]+Tabela1[[#This Row],[teste]]</f>
        <v>2.8</v>
      </c>
      <c r="H7" s="9">
        <v>1</v>
      </c>
    </row>
    <row r="8" spans="1:8" x14ac:dyDescent="0.25">
      <c r="A8" s="17" t="s">
        <v>40</v>
      </c>
      <c r="B8" s="6">
        <v>1</v>
      </c>
      <c r="C8" s="6">
        <v>1.5</v>
      </c>
      <c r="D8" s="13"/>
      <c r="E8" s="6" t="s">
        <v>51</v>
      </c>
      <c r="F8" s="6">
        <f>Tabela1[[#This Row],[Tempo Estimado]]*$B$16</f>
        <v>0.60000000000000009</v>
      </c>
      <c r="G8" s="6">
        <f>Tabela1[[#This Row],[Tempo Estimado]]+Tabela1[[#This Row],[teste]]</f>
        <v>2.1</v>
      </c>
      <c r="H8" s="7">
        <v>2</v>
      </c>
    </row>
    <row r="9" spans="1:8" ht="30" x14ac:dyDescent="0.25">
      <c r="A9" s="18" t="s">
        <v>5</v>
      </c>
      <c r="B9" s="8">
        <v>2</v>
      </c>
      <c r="C9" s="8">
        <v>0.5</v>
      </c>
      <c r="D9" s="14" t="s">
        <v>54</v>
      </c>
      <c r="E9" s="8"/>
      <c r="F9" s="6">
        <f>Tabela1[[#This Row],[Tempo Estimado]]*$B$16</f>
        <v>0.2</v>
      </c>
      <c r="G9" s="8">
        <f>Tabela1[[#This Row],[Tempo Estimado]]+Tabela1[[#This Row],[teste]]</f>
        <v>0.7</v>
      </c>
      <c r="H9" s="9">
        <v>2</v>
      </c>
    </row>
    <row r="10" spans="1:8" x14ac:dyDescent="0.25">
      <c r="A10" s="17" t="s">
        <v>39</v>
      </c>
      <c r="B10" s="6">
        <v>2</v>
      </c>
      <c r="C10" s="6">
        <v>1.5</v>
      </c>
      <c r="D10" s="13"/>
      <c r="E10" s="6"/>
      <c r="F10" s="6">
        <f>Tabela1[[#This Row],[Tempo Estimado]]*$B$16</f>
        <v>0.60000000000000009</v>
      </c>
      <c r="G10" s="6">
        <f>Tabela1[[#This Row],[Tempo Estimado]]+Tabela1[[#This Row],[teste]]</f>
        <v>2.1</v>
      </c>
      <c r="H10" s="7">
        <v>2</v>
      </c>
    </row>
    <row r="11" spans="1:8" ht="30" x14ac:dyDescent="0.25">
      <c r="A11" s="18" t="s">
        <v>53</v>
      </c>
      <c r="B11" s="8">
        <v>2</v>
      </c>
      <c r="C11" s="8">
        <v>2</v>
      </c>
      <c r="D11" s="14" t="s">
        <v>48</v>
      </c>
      <c r="E11" s="8"/>
      <c r="F11" s="6">
        <f>Tabela1[[#This Row],[Tempo Estimado]]*$B$16</f>
        <v>0.8</v>
      </c>
      <c r="G11" s="8">
        <f>Tabela1[[#This Row],[Tempo Estimado]]+Tabela1[[#This Row],[teste]]</f>
        <v>2.8</v>
      </c>
      <c r="H11" s="9">
        <v>2</v>
      </c>
    </row>
    <row r="12" spans="1:8" x14ac:dyDescent="0.25">
      <c r="A12" s="17" t="s">
        <v>14</v>
      </c>
      <c r="B12" s="6">
        <v>2</v>
      </c>
      <c r="C12" s="6">
        <v>1</v>
      </c>
      <c r="D12" s="13"/>
      <c r="E12" s="6"/>
      <c r="F12" s="6">
        <f>Tabela1[[#This Row],[Tempo Estimado]]*$B$16</f>
        <v>0.4</v>
      </c>
      <c r="G12" s="6">
        <f>Tabela1[[#This Row],[Tempo Estimado]]+Tabela1[[#This Row],[teste]]</f>
        <v>1.4</v>
      </c>
      <c r="H12" s="7">
        <v>2</v>
      </c>
    </row>
    <row r="13" spans="1:8" x14ac:dyDescent="0.25">
      <c r="A13" s="18" t="s">
        <v>17</v>
      </c>
      <c r="B13" s="8">
        <v>2</v>
      </c>
      <c r="C13" s="8">
        <v>0.5</v>
      </c>
      <c r="D13" s="14"/>
      <c r="E13" s="8" t="s">
        <v>50</v>
      </c>
      <c r="F13" s="6">
        <f>Tabela1[[#This Row],[Tempo Estimado]]*B16</f>
        <v>0.2</v>
      </c>
      <c r="G13" s="8">
        <f>Tabela1[[#This Row],[Tempo Estimado]]+Tabela1[[#This Row],[teste]]</f>
        <v>0.7</v>
      </c>
      <c r="H13" s="9">
        <v>2</v>
      </c>
    </row>
    <row r="16" spans="1:8" ht="15.75" thickBot="1" x14ac:dyDescent="0.3">
      <c r="A16" s="21" t="s">
        <v>84</v>
      </c>
      <c r="B16" s="21">
        <v>0.4</v>
      </c>
    </row>
    <row r="17" spans="1:4" ht="15.75" thickTop="1" x14ac:dyDescent="0.25"/>
    <row r="18" spans="1:4" x14ac:dyDescent="0.25">
      <c r="A18" t="s">
        <v>79</v>
      </c>
      <c r="B18" t="s">
        <v>81</v>
      </c>
      <c r="C18" t="s">
        <v>82</v>
      </c>
      <c r="D18" t="s">
        <v>85</v>
      </c>
    </row>
    <row r="19" spans="1:4" ht="45" x14ac:dyDescent="0.25">
      <c r="A19">
        <v>0</v>
      </c>
      <c r="B19" s="24">
        <v>41379</v>
      </c>
      <c r="C19" s="24">
        <v>41386</v>
      </c>
      <c r="D19" s="11" t="s">
        <v>86</v>
      </c>
    </row>
    <row r="20" spans="1:4" x14ac:dyDescent="0.25">
      <c r="A20">
        <v>1</v>
      </c>
      <c r="B20" s="24">
        <v>41381</v>
      </c>
      <c r="C20" s="24">
        <v>41401</v>
      </c>
    </row>
    <row r="21" spans="1:4" x14ac:dyDescent="0.25">
      <c r="A21">
        <v>2</v>
      </c>
      <c r="B21" s="24">
        <v>41402</v>
      </c>
      <c r="C21" s="24">
        <v>41421</v>
      </c>
      <c r="D21" t="s">
        <v>87</v>
      </c>
    </row>
  </sheetData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8" zoomScale="145" zoomScaleNormal="145" workbookViewId="0">
      <selection activeCell="C25" sqref="C4:C25"/>
    </sheetView>
  </sheetViews>
  <sheetFormatPr defaultRowHeight="15" x14ac:dyDescent="0.25"/>
  <cols>
    <col min="1" max="1" width="18.85546875" customWidth="1"/>
  </cols>
  <sheetData>
    <row r="1" spans="1:9" x14ac:dyDescent="0.25">
      <c r="A1" s="25" t="s">
        <v>107</v>
      </c>
      <c r="B1" s="25"/>
      <c r="C1" s="25"/>
      <c r="D1" s="25"/>
      <c r="E1" s="25"/>
      <c r="F1" s="25"/>
      <c r="G1" s="25"/>
      <c r="H1" s="25"/>
      <c r="I1" s="25"/>
    </row>
    <row r="2" spans="1:9" x14ac:dyDescent="0.25">
      <c r="A2" s="26" t="s">
        <v>88</v>
      </c>
      <c r="B2" s="26"/>
      <c r="C2" s="26"/>
      <c r="D2" s="26"/>
      <c r="E2" s="26"/>
      <c r="F2" s="26"/>
      <c r="G2" s="26"/>
      <c r="H2" s="26"/>
      <c r="I2" s="26"/>
    </row>
    <row r="3" spans="1:9" x14ac:dyDescent="0.25">
      <c r="A3" s="27" t="s">
        <v>89</v>
      </c>
      <c r="B3" s="27"/>
      <c r="C3" s="27"/>
      <c r="D3" s="27"/>
      <c r="E3" s="27"/>
      <c r="F3" s="27"/>
      <c r="G3" s="27"/>
      <c r="H3" s="27"/>
      <c r="I3" s="27"/>
    </row>
    <row r="4" spans="1:9" x14ac:dyDescent="0.25">
      <c r="A4" t="s">
        <v>92</v>
      </c>
      <c r="C4">
        <v>0.5</v>
      </c>
    </row>
    <row r="5" spans="1:9" x14ac:dyDescent="0.25">
      <c r="A5" t="s">
        <v>91</v>
      </c>
      <c r="C5">
        <v>0.5</v>
      </c>
    </row>
    <row r="6" spans="1:9" x14ac:dyDescent="0.25">
      <c r="A6" t="s">
        <v>90</v>
      </c>
      <c r="C6">
        <v>0.5</v>
      </c>
    </row>
    <row r="7" spans="1:9" x14ac:dyDescent="0.25">
      <c r="A7" t="s">
        <v>94</v>
      </c>
      <c r="C7">
        <v>1</v>
      </c>
    </row>
    <row r="8" spans="1:9" x14ac:dyDescent="0.25">
      <c r="A8" t="s">
        <v>93</v>
      </c>
      <c r="C8">
        <v>1</v>
      </c>
    </row>
    <row r="9" spans="1:9" x14ac:dyDescent="0.25">
      <c r="A9" t="s">
        <v>95</v>
      </c>
      <c r="C9">
        <v>1</v>
      </c>
    </row>
    <row r="10" spans="1:9" x14ac:dyDescent="0.25">
      <c r="A10" t="s">
        <v>96</v>
      </c>
      <c r="C10">
        <v>0.5</v>
      </c>
    </row>
    <row r="11" spans="1:9" x14ac:dyDescent="0.25">
      <c r="A11" t="s">
        <v>108</v>
      </c>
      <c r="C11">
        <v>0.5</v>
      </c>
    </row>
    <row r="12" spans="1:9" x14ac:dyDescent="0.25">
      <c r="A12" t="s">
        <v>97</v>
      </c>
      <c r="C12" s="28">
        <v>1</v>
      </c>
    </row>
    <row r="13" spans="1:9" x14ac:dyDescent="0.25">
      <c r="A13" t="s">
        <v>98</v>
      </c>
      <c r="C13">
        <v>0.5</v>
      </c>
    </row>
    <row r="14" spans="1:9" x14ac:dyDescent="0.25">
      <c r="A14" t="s">
        <v>99</v>
      </c>
      <c r="C14">
        <v>0.5</v>
      </c>
    </row>
    <row r="15" spans="1:9" x14ac:dyDescent="0.25">
      <c r="A15" t="s">
        <v>100</v>
      </c>
      <c r="C15">
        <v>1</v>
      </c>
    </row>
    <row r="16" spans="1:9" x14ac:dyDescent="0.25">
      <c r="A16" t="s">
        <v>101</v>
      </c>
      <c r="C16">
        <v>0.5</v>
      </c>
    </row>
    <row r="17" spans="1:3" x14ac:dyDescent="0.25">
      <c r="A17" t="s">
        <v>102</v>
      </c>
      <c r="C17">
        <v>1</v>
      </c>
    </row>
    <row r="18" spans="1:3" x14ac:dyDescent="0.25">
      <c r="A18" t="s">
        <v>103</v>
      </c>
      <c r="C18">
        <v>0.5</v>
      </c>
    </row>
    <row r="19" spans="1:3" x14ac:dyDescent="0.25">
      <c r="A19" t="s">
        <v>109</v>
      </c>
      <c r="C19">
        <v>0.5</v>
      </c>
    </row>
    <row r="20" spans="1:3" x14ac:dyDescent="0.25">
      <c r="A20" t="s">
        <v>105</v>
      </c>
      <c r="C20">
        <v>2</v>
      </c>
    </row>
    <row r="21" spans="1:3" x14ac:dyDescent="0.25">
      <c r="A21" t="s">
        <v>112</v>
      </c>
      <c r="C21">
        <v>0.5</v>
      </c>
    </row>
    <row r="22" spans="1:3" x14ac:dyDescent="0.25">
      <c r="A22" t="s">
        <v>104</v>
      </c>
      <c r="C22">
        <v>0.5</v>
      </c>
    </row>
    <row r="23" spans="1:3" x14ac:dyDescent="0.25">
      <c r="A23" t="s">
        <v>106</v>
      </c>
      <c r="C23">
        <v>1</v>
      </c>
    </row>
    <row r="24" spans="1:3" x14ac:dyDescent="0.25">
      <c r="A24" t="s">
        <v>110</v>
      </c>
      <c r="C24">
        <v>1</v>
      </c>
    </row>
    <row r="25" spans="1:3" x14ac:dyDescent="0.25">
      <c r="A25" t="s">
        <v>111</v>
      </c>
      <c r="C25">
        <v>1</v>
      </c>
    </row>
    <row r="26" spans="1:3" x14ac:dyDescent="0.25">
      <c r="A26" s="28"/>
    </row>
  </sheetData>
  <mergeCells count="2">
    <mergeCell ref="A2:I2"/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Plan3</vt:lpstr>
      <vt:lpstr>Plan4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F080196</dc:creator>
  <cp:lastModifiedBy>MOTTA</cp:lastModifiedBy>
  <cp:lastPrinted>2013-04-15T23:55:32Z</cp:lastPrinted>
  <dcterms:created xsi:type="dcterms:W3CDTF">2013-04-12T23:35:26Z</dcterms:created>
  <dcterms:modified xsi:type="dcterms:W3CDTF">2013-04-17T15:43:43Z</dcterms:modified>
</cp:coreProperties>
</file>