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h Flow Flujo de caja" sheetId="1" r:id="rId4"/>
    <sheet state="visible" name="Profit &amp; Loss Estado ganancias " sheetId="2" r:id="rId5"/>
  </sheets>
  <definedNames/>
  <calcPr/>
  <extLst>
    <ext uri="GoogleSheetsCustomDataVersion1">
      <go:sheetsCustomData xmlns:go="http://customooxmlschemas.google.com/" r:id="rId6" roundtripDataSignature="AMtx7mgiuU72XmjSsQEc7ug6xME+UjJIOQ=="/>
    </ext>
  </extLst>
</workbook>
</file>

<file path=xl/sharedStrings.xml><?xml version="1.0" encoding="utf-8"?>
<sst xmlns="http://schemas.openxmlformats.org/spreadsheetml/2006/main" count="85" uniqueCount="52">
  <si>
    <t>Cash flow (flujo de caja) in Guaranies</t>
  </si>
  <si>
    <t>Precio venta producto</t>
  </si>
  <si>
    <t xml:space="preserve"> </t>
  </si>
  <si>
    <t>Ano 1</t>
  </si>
  <si>
    <t>Ano 2</t>
  </si>
  <si>
    <t>Ano 3</t>
  </si>
  <si>
    <t>Ano 4</t>
  </si>
  <si>
    <t>Ano 5</t>
  </si>
  <si>
    <t>Mes</t>
  </si>
  <si>
    <t>Income</t>
  </si>
  <si>
    <t>Ventas producto</t>
  </si>
  <si>
    <t>Financiamiento propio *</t>
  </si>
  <si>
    <t>Financiamiento por terceros</t>
  </si>
  <si>
    <t>Prestamos</t>
  </si>
  <si>
    <t>Total incoming cash flow</t>
  </si>
  <si>
    <t>Expenses</t>
  </si>
  <si>
    <t>Direct operational expenses</t>
  </si>
  <si>
    <t>Materiales</t>
  </si>
  <si>
    <t>Mano de obra</t>
  </si>
  <si>
    <t>Otros</t>
  </si>
  <si>
    <t>Total direct expenses</t>
  </si>
  <si>
    <t>Indirect operational expenses</t>
  </si>
  <si>
    <t>Transporte</t>
  </si>
  <si>
    <t>Alquiler almacen</t>
  </si>
  <si>
    <t>Publicidad</t>
  </si>
  <si>
    <t>Total indirect expenses</t>
  </si>
  <si>
    <t>Investment</t>
  </si>
  <si>
    <t>Desarrollo producto</t>
  </si>
  <si>
    <t>Publicidad de lanzamiento</t>
  </si>
  <si>
    <t>Maquinaria</t>
  </si>
  <si>
    <t>Gasto de consititución</t>
  </si>
  <si>
    <t>Total investment</t>
  </si>
  <si>
    <t>Total outgoing cash flow</t>
  </si>
  <si>
    <t>Incoming minus outgoing cash flow</t>
  </si>
  <si>
    <t>Accumulated cash flow **</t>
  </si>
  <si>
    <t>* La necesidad de financiamiento calculas despues de calcular el deficit en el flujo de caja acumulado!</t>
  </si>
  <si>
    <t>** El flujo por mes puede ser negativo, pero el flujo acumulado debe ser siempre arriba de zero!</t>
  </si>
  <si>
    <t>Profit &amp; Loss statement (Estado de ganancias y perdidas) in guaranies</t>
  </si>
  <si>
    <t>Sales</t>
  </si>
  <si>
    <t>Total ventas</t>
  </si>
  <si>
    <t>Costs</t>
  </si>
  <si>
    <t>Direct operational costs</t>
  </si>
  <si>
    <t>Productos comprados</t>
  </si>
  <si>
    <t>Indirect operational costs</t>
  </si>
  <si>
    <t>Total costos de operacion indirecto</t>
  </si>
  <si>
    <t>Depreciation over investment</t>
  </si>
  <si>
    <t>Desarrollo producto (5 anos)</t>
  </si>
  <si>
    <t>Maquinaria (10 anos)</t>
  </si>
  <si>
    <t xml:space="preserve">Total depreciation </t>
  </si>
  <si>
    <t>Total costs</t>
  </si>
  <si>
    <t>Profitability (Sales minus Costs) *</t>
  </si>
  <si>
    <t>Profitability as a percentage of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</si>
</sst>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[$Gs.]"/>
  </numFmts>
  <fonts count="11">
    <font>
      <sz val="11.0"/>
      <color rgb="FF000000"/>
      <name val="Calibri"/>
      <scheme val="minor"/>
    </font>
    <font>
      <b/>
      <sz val="16.0"/>
      <color rgb="FF000000"/>
      <name val="Calibri"/>
    </font>
    <font>
      <sz val="11.0"/>
      <color rgb="FF000000"/>
      <name val="Calibri"/>
    </font>
    <font>
      <sz val="8.0"/>
      <color rgb="FF000000"/>
      <name val="Calibri"/>
    </font>
    <font>
      <b/>
      <i/>
      <sz val="11.0"/>
      <color rgb="FF000000"/>
      <name val="Calibri"/>
    </font>
    <font>
      <b/>
      <sz val="11.0"/>
      <color rgb="FF000000"/>
      <name val="Calibri"/>
    </font>
    <font/>
    <font>
      <color theme="1"/>
      <name val="Calibri"/>
      <scheme val="minor"/>
    </font>
    <font>
      <i/>
      <sz val="11.0"/>
      <color rgb="FF000000"/>
      <name val="Calibri"/>
    </font>
    <font>
      <sz val="11.0"/>
      <color rgb="FFFF0000"/>
      <name val="Calibri"/>
    </font>
    <font>
      <b/>
      <u/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10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2" fontId="1" numFmtId="0" xfId="0" applyAlignment="1" applyBorder="1" applyFont="1">
      <alignment horizontal="left" shrinkToFit="0" vertical="center" wrapText="0"/>
    </xf>
    <xf borderId="3" fillId="2" fontId="2" numFmtId="0" xfId="0" applyAlignment="1" applyBorder="1" applyFont="1">
      <alignment shrinkToFit="0" wrapText="0"/>
    </xf>
    <xf borderId="3" fillId="2" fontId="2" numFmtId="9" xfId="0" applyAlignment="1" applyBorder="1" applyFont="1" applyNumberFormat="1">
      <alignment shrinkToFit="0" wrapText="0"/>
    </xf>
    <xf borderId="3" fillId="2" fontId="3" numFmtId="0" xfId="0" applyAlignment="1" applyBorder="1" applyFont="1">
      <alignment horizontal="left" shrinkToFit="0" vertical="center" wrapText="0"/>
    </xf>
    <xf borderId="3" fillId="2" fontId="3" numFmtId="0" xfId="0" applyAlignment="1" applyBorder="1" applyFont="1">
      <alignment horizontal="right" readingOrder="0" shrinkToFit="0" wrapText="0"/>
    </xf>
    <xf borderId="3" fillId="2" fontId="3" numFmtId="164" xfId="0" applyAlignment="1" applyBorder="1" applyFont="1" applyNumberFormat="1">
      <alignment horizontal="left" readingOrder="0" shrinkToFit="0" wrapText="0"/>
    </xf>
    <xf borderId="3" fillId="2" fontId="1" numFmtId="0" xfId="0" applyAlignment="1" applyBorder="1" applyFont="1">
      <alignment horizontal="left" shrinkToFit="0" wrapText="0"/>
    </xf>
    <xf borderId="3" fillId="3" fontId="4" numFmtId="0" xfId="0" applyAlignment="1" applyBorder="1" applyFill="1" applyFont="1">
      <alignment horizontal="left" shrinkToFit="0" vertical="center" wrapText="0"/>
    </xf>
    <xf borderId="3" fillId="2" fontId="2" numFmtId="0" xfId="0" applyAlignment="1" applyBorder="1" applyFont="1">
      <alignment horizontal="left" shrinkToFit="0" wrapText="0"/>
    </xf>
    <xf borderId="4" fillId="2" fontId="5" numFmtId="0" xfId="0" applyAlignment="1" applyBorder="1" applyFont="1">
      <alignment shrinkToFit="0" vertical="center" wrapText="1"/>
    </xf>
    <xf borderId="5" fillId="2" fontId="5" numFmtId="0" xfId="0" applyAlignment="1" applyBorder="1" applyFont="1">
      <alignment horizontal="center" shrinkToFit="0" wrapText="0"/>
    </xf>
    <xf borderId="6" fillId="0" fontId="6" numFmtId="0" xfId="0" applyBorder="1" applyFont="1"/>
    <xf borderId="7" fillId="0" fontId="6" numFmtId="0" xfId="0" applyBorder="1" applyFont="1"/>
    <xf borderId="4" fillId="2" fontId="5" numFmtId="0" xfId="0" applyAlignment="1" applyBorder="1" applyFont="1">
      <alignment shrinkToFit="0" wrapText="0"/>
    </xf>
    <xf borderId="4" fillId="2" fontId="5" numFmtId="0" xfId="0" applyAlignment="1" applyBorder="1" applyFont="1">
      <alignment horizontal="right" shrinkToFit="0" vertical="center" wrapText="1"/>
    </xf>
    <xf borderId="4" fillId="2" fontId="2" numFmtId="0" xfId="0" applyAlignment="1" applyBorder="1" applyFont="1">
      <alignment shrinkToFit="0" vertical="center" wrapText="1"/>
    </xf>
    <xf borderId="4" fillId="2" fontId="2" numFmtId="3" xfId="0" applyAlignment="1" applyBorder="1" applyFont="1" applyNumberFormat="1">
      <alignment readingOrder="0" shrinkToFit="0" vertical="center" wrapText="1"/>
    </xf>
    <xf borderId="4" fillId="2" fontId="2" numFmtId="164" xfId="0" applyAlignment="1" applyBorder="1" applyFont="1" applyNumberFormat="1">
      <alignment readingOrder="0" shrinkToFit="0" vertical="center" wrapText="1"/>
    </xf>
    <xf borderId="4" fillId="2" fontId="2" numFmtId="3" xfId="0" applyAlignment="1" applyBorder="1" applyFont="1" applyNumberFormat="1">
      <alignment shrinkToFit="0" vertical="center" wrapText="1"/>
    </xf>
    <xf borderId="0" fillId="0" fontId="7" numFmtId="164" xfId="0" applyFont="1" applyNumberFormat="1"/>
    <xf borderId="4" fillId="3" fontId="2" numFmtId="164" xfId="0" applyAlignment="1" applyBorder="1" applyFont="1" applyNumberFormat="1">
      <alignment shrinkToFit="0" vertical="center" wrapText="1"/>
    </xf>
    <xf borderId="4" fillId="2" fontId="2" numFmtId="164" xfId="0" applyAlignment="1" applyBorder="1" applyFont="1" applyNumberFormat="1">
      <alignment shrinkToFit="0" vertical="center" wrapText="1"/>
    </xf>
    <xf borderId="3" fillId="2" fontId="2" numFmtId="10" xfId="0" applyAlignment="1" applyBorder="1" applyFont="1" applyNumberFormat="1">
      <alignment shrinkToFit="0" wrapText="0"/>
    </xf>
    <xf borderId="8" fillId="2" fontId="8" numFmtId="3" xfId="0" applyAlignment="1" applyBorder="1" applyFont="1" applyNumberFormat="1">
      <alignment shrinkToFit="0" vertical="center" wrapText="1"/>
    </xf>
    <xf borderId="4" fillId="2" fontId="9" numFmtId="3" xfId="0" applyAlignment="1" applyBorder="1" applyFont="1" applyNumberFormat="1">
      <alignment readingOrder="0" shrinkToFit="0" vertical="center" wrapText="1"/>
    </xf>
    <xf borderId="4" fillId="3" fontId="2" numFmtId="3" xfId="0" applyAlignment="1" applyBorder="1" applyFont="1" applyNumberFormat="1">
      <alignment shrinkToFit="0" vertical="center" wrapText="1"/>
    </xf>
    <xf borderId="8" fillId="2" fontId="2" numFmtId="3" xfId="0" applyAlignment="1" applyBorder="1" applyFont="1" applyNumberFormat="1">
      <alignment shrinkToFit="0" vertical="center" wrapText="1"/>
    </xf>
    <xf borderId="4" fillId="3" fontId="5" numFmtId="3" xfId="0" applyAlignment="1" applyBorder="1" applyFont="1" applyNumberFormat="1">
      <alignment shrinkToFit="0" vertical="center" wrapText="1"/>
    </xf>
    <xf borderId="4" fillId="3" fontId="5" numFmtId="164" xfId="0" applyAlignment="1" applyBorder="1" applyFont="1" applyNumberFormat="1">
      <alignment shrinkToFit="0" vertical="center" wrapText="1"/>
    </xf>
    <xf borderId="3" fillId="2" fontId="5" numFmtId="0" xfId="0" applyAlignment="1" applyBorder="1" applyFont="1">
      <alignment shrinkToFit="0" wrapText="0"/>
    </xf>
    <xf borderId="3" fillId="2" fontId="2" numFmtId="3" xfId="0" applyAlignment="1" applyBorder="1" applyFont="1" applyNumberFormat="1">
      <alignment shrinkToFit="0" vertical="center" wrapText="1"/>
    </xf>
    <xf borderId="4" fillId="2" fontId="5" numFmtId="3" xfId="0" applyAlignment="1" applyBorder="1" applyFont="1" applyNumberFormat="1">
      <alignment shrinkToFit="0" vertical="center" wrapText="1"/>
    </xf>
    <xf borderId="9" fillId="2" fontId="2" numFmtId="3" xfId="0" applyAlignment="1" applyBorder="1" applyFont="1" applyNumberFormat="1">
      <alignment readingOrder="0" shrinkToFit="0" vertical="center" wrapText="1"/>
    </xf>
    <xf borderId="9" fillId="2" fontId="2" numFmtId="3" xfId="0" applyAlignment="1" applyBorder="1" applyFont="1" applyNumberFormat="1">
      <alignment shrinkToFit="0" vertical="center" wrapText="1"/>
    </xf>
    <xf borderId="8" fillId="2" fontId="2" numFmtId="3" xfId="0" applyAlignment="1" applyBorder="1" applyFont="1" applyNumberFormat="1">
      <alignment readingOrder="0" shrinkToFit="0" vertical="center" wrapText="1"/>
    </xf>
    <xf borderId="3" fillId="2" fontId="5" numFmtId="3" xfId="0" applyAlignment="1" applyBorder="1" applyFont="1" applyNumberFormat="1">
      <alignment shrinkToFit="0" vertical="center" wrapText="1"/>
    </xf>
    <xf borderId="4" fillId="3" fontId="5" numFmtId="3" xfId="0" applyAlignment="1" applyBorder="1" applyFont="1" applyNumberFormat="1">
      <alignment shrinkToFit="0" wrapText="0"/>
    </xf>
    <xf borderId="3" fillId="2" fontId="5" numFmtId="9" xfId="0" applyAlignment="1" applyBorder="1" applyFont="1" applyNumberFormat="1">
      <alignment shrinkToFit="0" wrapText="0"/>
    </xf>
    <xf borderId="3" fillId="2" fontId="5" numFmtId="0" xfId="0" applyAlignment="1" applyBorder="1" applyFont="1">
      <alignment shrinkToFit="0" vertical="center" wrapText="1"/>
    </xf>
    <xf borderId="3" fillId="2" fontId="5" numFmtId="1" xfId="0" applyAlignment="1" applyBorder="1" applyFont="1" applyNumberFormat="1">
      <alignment shrinkToFit="0" wrapText="0"/>
    </xf>
    <xf borderId="3" fillId="2" fontId="8" numFmtId="0" xfId="0" applyAlignment="1" applyBorder="1" applyFont="1">
      <alignment shrinkToFit="0" wrapText="0"/>
    </xf>
    <xf borderId="1" fillId="2" fontId="8" numFmtId="0" xfId="0" applyAlignment="1" applyBorder="1" applyFont="1">
      <alignment horizontal="left" shrinkToFit="0" vertical="center" wrapText="1"/>
    </xf>
    <xf borderId="2" fillId="0" fontId="6" numFmtId="0" xfId="0" applyBorder="1" applyFont="1"/>
    <xf borderId="3" fillId="2" fontId="1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shrinkToFit="0" wrapText="0"/>
    </xf>
    <xf borderId="0" fillId="0" fontId="5" numFmtId="0" xfId="0" applyAlignment="1" applyFont="1">
      <alignment shrinkToFit="0" wrapText="0"/>
    </xf>
    <xf borderId="4" fillId="2" fontId="10" numFmtId="3" xfId="0" applyAlignment="1" applyBorder="1" applyFont="1" applyNumberFormat="1">
      <alignment shrinkToFit="0" vertical="center" wrapText="1"/>
    </xf>
    <xf borderId="4" fillId="2" fontId="8" numFmtId="3" xfId="0" applyAlignment="1" applyBorder="1" applyFont="1" applyNumberFormat="1">
      <alignment shrinkToFit="0" vertical="center" wrapText="1"/>
    </xf>
    <xf borderId="4" fillId="3" fontId="2" numFmtId="3" xfId="0" applyAlignment="1" applyBorder="1" applyFont="1" applyNumberFormat="1">
      <alignment readingOrder="0" shrinkToFit="0" vertical="center" wrapText="1"/>
    </xf>
    <xf borderId="4" fillId="3" fontId="5" numFmtId="3" xfId="0" applyAlignment="1" applyBorder="1" applyFont="1" applyNumberFormat="1">
      <alignment readingOrder="0" shrinkToFit="0" vertical="center" wrapText="1"/>
    </xf>
    <xf borderId="4" fillId="3" fontId="5" numFmtId="9" xfId="0" applyAlignment="1" applyBorder="1" applyFont="1" applyNumberForma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4.71"/>
    <col customWidth="1" min="2" max="13" width="16.43"/>
    <col customWidth="1" min="14" max="14" width="14.29"/>
    <col customWidth="1" min="15" max="15" width="13.0"/>
    <col customWidth="1" min="16" max="16" width="14.43"/>
    <col customWidth="1" min="17" max="17" width="14.14"/>
    <col customWidth="1" min="18" max="18" width="14.57"/>
    <col customWidth="1" min="19" max="29" width="10.71"/>
  </cols>
  <sheetData>
    <row r="1" ht="1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  <c r="P1" s="3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</row>
    <row r="2" ht="19.5" customHeight="1">
      <c r="A2" s="5"/>
      <c r="B2" s="6" t="s">
        <v>1</v>
      </c>
      <c r="C2" s="7">
        <v>8000.0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3"/>
      <c r="P2" s="3"/>
      <c r="Q2" s="3"/>
      <c r="R2" s="3"/>
      <c r="S2" s="4"/>
      <c r="T2" s="3"/>
      <c r="U2" s="3"/>
      <c r="V2" s="3"/>
      <c r="W2" s="3"/>
      <c r="X2" s="3"/>
      <c r="Y2" s="3"/>
      <c r="Z2" s="3"/>
      <c r="AA2" s="3"/>
      <c r="AB2" s="3"/>
      <c r="AC2" s="3"/>
    </row>
    <row r="3" ht="13.5" customHeight="1">
      <c r="A3" s="9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3"/>
      <c r="P3" s="3"/>
      <c r="Q3" s="3"/>
      <c r="R3" s="3"/>
      <c r="S3" s="4"/>
      <c r="T3" s="3"/>
      <c r="U3" s="3"/>
      <c r="V3" s="3"/>
      <c r="W3" s="3"/>
      <c r="X3" s="3"/>
      <c r="Y3" s="3"/>
      <c r="Z3" s="3"/>
      <c r="AA3" s="3"/>
      <c r="AB3" s="3"/>
      <c r="AC3" s="3"/>
    </row>
    <row r="4" ht="13.5" customHeight="1">
      <c r="A4" s="11" t="s">
        <v>2</v>
      </c>
      <c r="B4" s="12" t="s">
        <v>3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  <c r="N4" s="15" t="s">
        <v>3</v>
      </c>
      <c r="O4" s="15" t="s">
        <v>4</v>
      </c>
      <c r="P4" s="15" t="s">
        <v>5</v>
      </c>
      <c r="Q4" s="15" t="s">
        <v>6</v>
      </c>
      <c r="R4" s="15" t="s">
        <v>7</v>
      </c>
      <c r="S4" s="4"/>
      <c r="T4" s="3"/>
      <c r="U4" s="3"/>
      <c r="V4" s="3"/>
      <c r="W4" s="3"/>
      <c r="X4" s="3"/>
      <c r="Y4" s="3"/>
      <c r="Z4" s="3"/>
      <c r="AA4" s="3"/>
      <c r="AB4" s="3"/>
      <c r="AC4" s="3"/>
    </row>
    <row r="5" ht="13.5" customHeight="1">
      <c r="A5" s="16" t="s">
        <v>8</v>
      </c>
      <c r="B5" s="16">
        <v>1.0</v>
      </c>
      <c r="C5" s="16">
        <v>2.0</v>
      </c>
      <c r="D5" s="16">
        <v>3.0</v>
      </c>
      <c r="E5" s="16">
        <v>4.0</v>
      </c>
      <c r="F5" s="16">
        <v>5.0</v>
      </c>
      <c r="G5" s="16">
        <v>6.0</v>
      </c>
      <c r="H5" s="16">
        <v>7.0</v>
      </c>
      <c r="I5" s="16">
        <v>8.0</v>
      </c>
      <c r="J5" s="16">
        <v>9.0</v>
      </c>
      <c r="K5" s="16">
        <v>10.0</v>
      </c>
      <c r="L5" s="16">
        <v>11.0</v>
      </c>
      <c r="M5" s="16">
        <v>12.0</v>
      </c>
      <c r="N5" s="16" t="s">
        <v>2</v>
      </c>
      <c r="O5" s="16" t="s">
        <v>2</v>
      </c>
      <c r="P5" s="16" t="s">
        <v>2</v>
      </c>
      <c r="Q5" s="16" t="s">
        <v>2</v>
      </c>
      <c r="R5" s="16" t="s">
        <v>2</v>
      </c>
      <c r="S5" s="4"/>
      <c r="T5" s="3"/>
      <c r="U5" s="3"/>
      <c r="V5" s="3"/>
      <c r="W5" s="3"/>
      <c r="X5" s="3"/>
      <c r="Y5" s="3"/>
      <c r="Z5" s="3"/>
      <c r="AA5" s="3"/>
      <c r="AB5" s="3"/>
      <c r="AC5" s="3"/>
    </row>
    <row r="6" ht="13.5" customHeight="1">
      <c r="A6" s="11" t="s">
        <v>9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 t="s">
        <v>2</v>
      </c>
      <c r="O6" s="17"/>
      <c r="P6" s="17"/>
      <c r="Q6" s="17"/>
      <c r="R6" s="17"/>
      <c r="S6" s="4"/>
      <c r="T6" s="3"/>
      <c r="U6" s="3"/>
      <c r="V6" s="3"/>
      <c r="W6" s="3"/>
      <c r="X6" s="3"/>
      <c r="Y6" s="3"/>
      <c r="Z6" s="3"/>
      <c r="AA6" s="3"/>
      <c r="AB6" s="3"/>
      <c r="AC6" s="3"/>
    </row>
    <row r="7" ht="13.5" customHeight="1">
      <c r="A7" s="18" t="s">
        <v>10</v>
      </c>
      <c r="B7" s="19">
        <v>0.0</v>
      </c>
      <c r="C7" s="20">
        <f>500*C2</f>
        <v>4000000</v>
      </c>
      <c r="D7" s="20">
        <f>700*C2</f>
        <v>5600000</v>
      </c>
      <c r="E7" s="18">
        <f>700*C2</f>
        <v>5600000</v>
      </c>
      <c r="F7" s="20">
        <f>700*C2</f>
        <v>5600000</v>
      </c>
      <c r="G7" s="20">
        <f>750*C2</f>
        <v>6000000</v>
      </c>
      <c r="H7" s="20">
        <f>750*C2</f>
        <v>6000000</v>
      </c>
      <c r="I7" s="20">
        <f>1100*C2</f>
        <v>8800000</v>
      </c>
      <c r="J7" s="20">
        <f>1000*C2</f>
        <v>8000000</v>
      </c>
      <c r="K7" s="20">
        <f>1600*C2</f>
        <v>12800000</v>
      </c>
      <c r="L7" s="20">
        <f>1700*C2</f>
        <v>13600000</v>
      </c>
      <c r="M7" s="21">
        <f>2000*C2</f>
        <v>16000000</v>
      </c>
      <c r="N7" s="22">
        <f t="shared" ref="N7:N10" si="1">SUM(B7:M7)</f>
        <v>92000000</v>
      </c>
      <c r="O7" s="23">
        <f>N7*125%</f>
        <v>115000000</v>
      </c>
      <c r="P7" s="23">
        <f>627*220000</f>
        <v>137940000</v>
      </c>
      <c r="Q7" s="23">
        <f>1150*220000</f>
        <v>253000000</v>
      </c>
      <c r="R7" s="23">
        <f>1400*220000</f>
        <v>308000000</v>
      </c>
      <c r="S7" s="4">
        <f t="shared" ref="S7:S11" si="2">N7/$N$11</f>
        <v>0.8598130841</v>
      </c>
      <c r="T7" s="24"/>
      <c r="U7" s="24"/>
      <c r="V7" s="24"/>
      <c r="W7" s="3"/>
      <c r="X7" s="3"/>
      <c r="Y7" s="3"/>
      <c r="Z7" s="3"/>
      <c r="AA7" s="3"/>
      <c r="AB7" s="3"/>
      <c r="AC7" s="3"/>
    </row>
    <row r="8" ht="13.5" customHeight="1">
      <c r="A8" s="25" t="s">
        <v>11</v>
      </c>
      <c r="B8" s="26">
        <v>1.5E7</v>
      </c>
      <c r="C8" s="20">
        <v>0.0</v>
      </c>
      <c r="D8" s="20">
        <v>0.0</v>
      </c>
      <c r="E8" s="20">
        <v>0.0</v>
      </c>
      <c r="F8" s="20">
        <v>0.0</v>
      </c>
      <c r="G8" s="20">
        <v>0.0</v>
      </c>
      <c r="H8" s="20">
        <v>0.0</v>
      </c>
      <c r="I8" s="20">
        <v>0.0</v>
      </c>
      <c r="J8" s="20">
        <v>0.0</v>
      </c>
      <c r="K8" s="20">
        <v>0.0</v>
      </c>
      <c r="L8" s="20">
        <v>0.0</v>
      </c>
      <c r="M8" s="20">
        <v>0.0</v>
      </c>
      <c r="N8" s="27">
        <f t="shared" si="1"/>
        <v>15000000</v>
      </c>
      <c r="O8" s="28">
        <v>0.0</v>
      </c>
      <c r="P8" s="28">
        <v>0.0</v>
      </c>
      <c r="Q8" s="28">
        <v>0.0</v>
      </c>
      <c r="R8" s="28">
        <v>0.0</v>
      </c>
      <c r="S8" s="4">
        <f t="shared" si="2"/>
        <v>0.1401869159</v>
      </c>
      <c r="T8" s="3"/>
      <c r="U8" s="3"/>
      <c r="V8" s="3"/>
      <c r="W8" s="3"/>
      <c r="X8" s="3"/>
      <c r="Y8" s="3"/>
      <c r="Z8" s="3"/>
      <c r="AA8" s="3"/>
      <c r="AB8" s="3"/>
      <c r="AC8" s="3"/>
    </row>
    <row r="9" ht="13.5" customHeight="1">
      <c r="A9" s="25" t="s">
        <v>12</v>
      </c>
      <c r="B9" s="26">
        <v>0.0</v>
      </c>
      <c r="C9" s="20">
        <v>0.0</v>
      </c>
      <c r="D9" s="20">
        <v>0.0</v>
      </c>
      <c r="E9" s="20">
        <v>0.0</v>
      </c>
      <c r="F9" s="20">
        <v>0.0</v>
      </c>
      <c r="G9" s="20">
        <v>0.0</v>
      </c>
      <c r="H9" s="20">
        <v>0.0</v>
      </c>
      <c r="I9" s="20">
        <v>0.0</v>
      </c>
      <c r="J9" s="20">
        <v>0.0</v>
      </c>
      <c r="K9" s="20">
        <v>0.0</v>
      </c>
      <c r="L9" s="20">
        <v>0.0</v>
      </c>
      <c r="M9" s="20">
        <v>0.0</v>
      </c>
      <c r="N9" s="27">
        <f t="shared" si="1"/>
        <v>0</v>
      </c>
      <c r="O9" s="28">
        <v>0.0</v>
      </c>
      <c r="P9" s="28">
        <v>0.0</v>
      </c>
      <c r="Q9" s="28">
        <v>0.0</v>
      </c>
      <c r="R9" s="28">
        <v>0.0</v>
      </c>
      <c r="S9" s="4">
        <f t="shared" si="2"/>
        <v>0</v>
      </c>
      <c r="T9" s="3"/>
      <c r="U9" s="3"/>
      <c r="V9" s="3"/>
      <c r="W9" s="3"/>
      <c r="X9" s="3"/>
      <c r="Y9" s="3"/>
      <c r="Z9" s="3"/>
      <c r="AA9" s="3"/>
      <c r="AB9" s="3"/>
      <c r="AC9" s="3"/>
    </row>
    <row r="10" ht="13.5" customHeight="1">
      <c r="A10" s="25" t="s">
        <v>13</v>
      </c>
      <c r="B10" s="26">
        <v>0.0</v>
      </c>
      <c r="C10" s="20">
        <v>0.0</v>
      </c>
      <c r="D10" s="20">
        <v>0.0</v>
      </c>
      <c r="E10" s="20">
        <v>0.0</v>
      </c>
      <c r="F10" s="20">
        <v>0.0</v>
      </c>
      <c r="G10" s="20">
        <v>0.0</v>
      </c>
      <c r="H10" s="20">
        <v>0.0</v>
      </c>
      <c r="I10" s="20">
        <v>0.0</v>
      </c>
      <c r="J10" s="20">
        <v>0.0</v>
      </c>
      <c r="K10" s="20">
        <v>0.0</v>
      </c>
      <c r="L10" s="20">
        <v>0.0</v>
      </c>
      <c r="M10" s="20">
        <v>0.0</v>
      </c>
      <c r="N10" s="27">
        <f t="shared" si="1"/>
        <v>0</v>
      </c>
      <c r="O10" s="28">
        <v>0.0</v>
      </c>
      <c r="P10" s="28">
        <v>0.0</v>
      </c>
      <c r="Q10" s="28">
        <v>0.0</v>
      </c>
      <c r="R10" s="28">
        <v>0.0</v>
      </c>
      <c r="S10" s="4">
        <f t="shared" si="2"/>
        <v>0</v>
      </c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ht="13.5" customHeight="1">
      <c r="A11" s="29" t="s">
        <v>14</v>
      </c>
      <c r="B11" s="30">
        <f t="shared" ref="B11:R11" si="3">SUM(B7:B10)</f>
        <v>15000000</v>
      </c>
      <c r="C11" s="30">
        <f t="shared" si="3"/>
        <v>4000000</v>
      </c>
      <c r="D11" s="30">
        <f t="shared" si="3"/>
        <v>5600000</v>
      </c>
      <c r="E11" s="30">
        <f t="shared" si="3"/>
        <v>5600000</v>
      </c>
      <c r="F11" s="30">
        <f t="shared" si="3"/>
        <v>5600000</v>
      </c>
      <c r="G11" s="30">
        <f t="shared" si="3"/>
        <v>6000000</v>
      </c>
      <c r="H11" s="30">
        <f t="shared" si="3"/>
        <v>6000000</v>
      </c>
      <c r="I11" s="30">
        <f t="shared" si="3"/>
        <v>8800000</v>
      </c>
      <c r="J11" s="30">
        <f t="shared" si="3"/>
        <v>8000000</v>
      </c>
      <c r="K11" s="30">
        <f t="shared" si="3"/>
        <v>12800000</v>
      </c>
      <c r="L11" s="30">
        <f t="shared" si="3"/>
        <v>13600000</v>
      </c>
      <c r="M11" s="30">
        <f t="shared" si="3"/>
        <v>16000000</v>
      </c>
      <c r="N11" s="30">
        <f t="shared" si="3"/>
        <v>107000000</v>
      </c>
      <c r="O11" s="30">
        <f t="shared" si="3"/>
        <v>115000000</v>
      </c>
      <c r="P11" s="30">
        <f t="shared" si="3"/>
        <v>137940000</v>
      </c>
      <c r="Q11" s="30">
        <f t="shared" si="3"/>
        <v>253000000</v>
      </c>
      <c r="R11" s="30">
        <f t="shared" si="3"/>
        <v>308000000</v>
      </c>
      <c r="S11" s="4">
        <f t="shared" si="2"/>
        <v>1</v>
      </c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ht="13.5" customHeight="1">
      <c r="A12" s="32" t="s">
        <v>2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4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13.5" customHeight="1">
      <c r="A13" s="33" t="s">
        <v>15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>
        <f t="shared" ref="O13:R13" si="4">O7/220000</f>
        <v>522.7272727</v>
      </c>
      <c r="P13" s="20">
        <f t="shared" si="4"/>
        <v>627</v>
      </c>
      <c r="Q13" s="20">
        <f t="shared" si="4"/>
        <v>1150</v>
      </c>
      <c r="R13" s="20">
        <f t="shared" si="4"/>
        <v>1400</v>
      </c>
      <c r="S13" s="4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13.5" customHeight="1">
      <c r="A14" s="33" t="s">
        <v>16</v>
      </c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4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13.5" customHeight="1">
      <c r="A15" s="20" t="s">
        <v>17</v>
      </c>
      <c r="B15" s="23">
        <f>85000*20</f>
        <v>1700000</v>
      </c>
      <c r="C15" s="23">
        <f>85000*25</f>
        <v>2125000</v>
      </c>
      <c r="D15" s="19">
        <f>30*85000</f>
        <v>2550000</v>
      </c>
      <c r="E15" s="23">
        <f>36*85000</f>
        <v>3060000</v>
      </c>
      <c r="F15" s="23">
        <f>38*85000</f>
        <v>3230000</v>
      </c>
      <c r="G15" s="23">
        <f>36*85000</f>
        <v>3060000</v>
      </c>
      <c r="H15" s="23">
        <f t="shared" ref="H15:I15" si="5">25*85000</f>
        <v>2125000</v>
      </c>
      <c r="I15" s="23">
        <f t="shared" si="5"/>
        <v>2125000</v>
      </c>
      <c r="J15" s="23">
        <f>26*85000</f>
        <v>2210000</v>
      </c>
      <c r="K15" s="23">
        <f>28*85000</f>
        <v>2380000</v>
      </c>
      <c r="L15" s="23">
        <f>36*85000</f>
        <v>3060000</v>
      </c>
      <c r="M15" s="23">
        <f>30*85000</f>
        <v>2550000</v>
      </c>
      <c r="N15" s="22">
        <f t="shared" ref="N15:N17" si="9">SUM(B15:M15)</f>
        <v>30175000</v>
      </c>
      <c r="O15" s="23">
        <f t="shared" ref="O15:R15" si="6">O13*85000</f>
        <v>44431818.18</v>
      </c>
      <c r="P15" s="23">
        <f t="shared" si="6"/>
        <v>53295000</v>
      </c>
      <c r="Q15" s="23">
        <f t="shared" si="6"/>
        <v>97750000</v>
      </c>
      <c r="R15" s="23">
        <f t="shared" si="6"/>
        <v>119000000</v>
      </c>
      <c r="S15" s="4">
        <f t="shared" ref="S15:S18" si="10">N15/$N$33</f>
        <v>0.3842725247</v>
      </c>
      <c r="T15" s="24"/>
      <c r="U15" s="24"/>
      <c r="V15" s="24"/>
      <c r="W15" s="3"/>
      <c r="X15" s="3"/>
      <c r="Y15" s="3"/>
      <c r="Z15" s="3"/>
      <c r="AA15" s="3"/>
      <c r="AB15" s="3"/>
      <c r="AC15" s="3"/>
    </row>
    <row r="16" ht="13.5" customHeight="1">
      <c r="A16" s="18" t="s">
        <v>18</v>
      </c>
      <c r="B16" s="23">
        <f t="shared" ref="B16:G16" si="7">20*60000</f>
        <v>1200000</v>
      </c>
      <c r="C16" s="23">
        <f t="shared" si="7"/>
        <v>1200000</v>
      </c>
      <c r="D16" s="23">
        <f t="shared" si="7"/>
        <v>1200000</v>
      </c>
      <c r="E16" s="23">
        <f t="shared" si="7"/>
        <v>1200000</v>
      </c>
      <c r="F16" s="23">
        <f t="shared" si="7"/>
        <v>1200000</v>
      </c>
      <c r="G16" s="23">
        <f t="shared" si="7"/>
        <v>1200000</v>
      </c>
      <c r="H16" s="23">
        <f t="shared" ref="H16:I16" si="8">25*60000</f>
        <v>1500000</v>
      </c>
      <c r="I16" s="23">
        <f t="shared" si="8"/>
        <v>1500000</v>
      </c>
      <c r="J16" s="23">
        <f>26*60000</f>
        <v>1560000</v>
      </c>
      <c r="K16" s="23">
        <f>28*60000</f>
        <v>1680000</v>
      </c>
      <c r="L16" s="23">
        <f>36*60000</f>
        <v>2160000</v>
      </c>
      <c r="M16" s="23">
        <f>30*60000</f>
        <v>1800000</v>
      </c>
      <c r="N16" s="22">
        <f t="shared" si="9"/>
        <v>17400000</v>
      </c>
      <c r="O16" s="23">
        <f>378*60000</f>
        <v>22680000</v>
      </c>
      <c r="P16" s="23">
        <f>627*60000</f>
        <v>37620000</v>
      </c>
      <c r="Q16" s="23">
        <f>1150*60000</f>
        <v>69000000</v>
      </c>
      <c r="R16" s="23">
        <f>867*60000</f>
        <v>52020000</v>
      </c>
      <c r="S16" s="4">
        <f t="shared" si="10"/>
        <v>0.2215854823</v>
      </c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13.5" customHeight="1">
      <c r="A17" s="20" t="s">
        <v>19</v>
      </c>
      <c r="B17" s="20">
        <v>0.0</v>
      </c>
      <c r="C17" s="20">
        <v>0.0</v>
      </c>
      <c r="D17" s="20">
        <v>0.0</v>
      </c>
      <c r="E17" s="20">
        <v>0.0</v>
      </c>
      <c r="F17" s="20">
        <v>0.0</v>
      </c>
      <c r="G17" s="20">
        <v>0.0</v>
      </c>
      <c r="H17" s="20">
        <v>0.0</v>
      </c>
      <c r="I17" s="20">
        <v>0.0</v>
      </c>
      <c r="J17" s="20">
        <v>0.0</v>
      </c>
      <c r="K17" s="20">
        <v>0.0</v>
      </c>
      <c r="L17" s="20">
        <v>0.0</v>
      </c>
      <c r="M17" s="20">
        <v>0.0</v>
      </c>
      <c r="N17" s="27">
        <f t="shared" si="9"/>
        <v>0</v>
      </c>
      <c r="O17" s="20">
        <v>0.0</v>
      </c>
      <c r="P17" s="20">
        <v>0.0</v>
      </c>
      <c r="Q17" s="20">
        <v>0.0</v>
      </c>
      <c r="R17" s="20">
        <v>0.0</v>
      </c>
      <c r="S17" s="4">
        <f t="shared" si="10"/>
        <v>0</v>
      </c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ht="13.5" customHeight="1">
      <c r="A18" s="29" t="s">
        <v>20</v>
      </c>
      <c r="B18" s="30">
        <f t="shared" ref="B18:R18" si="11">SUM(B15:B17)</f>
        <v>2900000</v>
      </c>
      <c r="C18" s="30">
        <f t="shared" si="11"/>
        <v>3325000</v>
      </c>
      <c r="D18" s="30">
        <f t="shared" si="11"/>
        <v>3750000</v>
      </c>
      <c r="E18" s="30">
        <f t="shared" si="11"/>
        <v>4260000</v>
      </c>
      <c r="F18" s="30">
        <f t="shared" si="11"/>
        <v>4430000</v>
      </c>
      <c r="G18" s="30">
        <f t="shared" si="11"/>
        <v>4260000</v>
      </c>
      <c r="H18" s="30">
        <f t="shared" si="11"/>
        <v>3625000</v>
      </c>
      <c r="I18" s="30">
        <f t="shared" si="11"/>
        <v>3625000</v>
      </c>
      <c r="J18" s="30">
        <f t="shared" si="11"/>
        <v>3770000</v>
      </c>
      <c r="K18" s="30">
        <f t="shared" si="11"/>
        <v>4060000</v>
      </c>
      <c r="L18" s="30">
        <f t="shared" si="11"/>
        <v>5220000</v>
      </c>
      <c r="M18" s="30">
        <f t="shared" si="11"/>
        <v>4350000</v>
      </c>
      <c r="N18" s="30">
        <f t="shared" si="11"/>
        <v>47575000</v>
      </c>
      <c r="O18" s="30">
        <f t="shared" si="11"/>
        <v>67111818.18</v>
      </c>
      <c r="P18" s="30">
        <f t="shared" si="11"/>
        <v>90915000</v>
      </c>
      <c r="Q18" s="30">
        <f t="shared" si="11"/>
        <v>166750000</v>
      </c>
      <c r="R18" s="30">
        <f t="shared" si="11"/>
        <v>171020000</v>
      </c>
      <c r="S18" s="4">
        <f t="shared" si="10"/>
        <v>0.605858007</v>
      </c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ht="13.5" customHeight="1">
      <c r="A19" s="33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3" t="s">
        <v>2</v>
      </c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ht="13.5" customHeight="1">
      <c r="A20" s="33" t="s">
        <v>21</v>
      </c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3" t="s">
        <v>2</v>
      </c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ht="13.5" customHeight="1">
      <c r="A21" s="18" t="s">
        <v>22</v>
      </c>
      <c r="B21" s="23">
        <v>200000.0</v>
      </c>
      <c r="C21" s="23">
        <f t="shared" ref="C21:M21" si="12">B21</f>
        <v>200000</v>
      </c>
      <c r="D21" s="23">
        <f t="shared" si="12"/>
        <v>200000</v>
      </c>
      <c r="E21" s="23">
        <f t="shared" si="12"/>
        <v>200000</v>
      </c>
      <c r="F21" s="23">
        <f t="shared" si="12"/>
        <v>200000</v>
      </c>
      <c r="G21" s="23">
        <f t="shared" si="12"/>
        <v>200000</v>
      </c>
      <c r="H21" s="23">
        <f t="shared" si="12"/>
        <v>200000</v>
      </c>
      <c r="I21" s="23">
        <f t="shared" si="12"/>
        <v>200000</v>
      </c>
      <c r="J21" s="23">
        <f t="shared" si="12"/>
        <v>200000</v>
      </c>
      <c r="K21" s="23">
        <f t="shared" si="12"/>
        <v>200000</v>
      </c>
      <c r="L21" s="23">
        <f t="shared" si="12"/>
        <v>200000</v>
      </c>
      <c r="M21" s="23">
        <f t="shared" si="12"/>
        <v>200000</v>
      </c>
      <c r="N21" s="22">
        <f t="shared" ref="N21:N23" si="14">SUM(B21:M21)</f>
        <v>2400000</v>
      </c>
      <c r="O21" s="19">
        <v>2400000.0</v>
      </c>
      <c r="P21" s="23">
        <f t="shared" ref="P21:R21" si="13">O21+(O21*10%)</f>
        <v>2640000</v>
      </c>
      <c r="Q21" s="23">
        <f t="shared" si="13"/>
        <v>2904000</v>
      </c>
      <c r="R21" s="23">
        <f t="shared" si="13"/>
        <v>3194400</v>
      </c>
      <c r="S21" s="4">
        <f>N21/$N$33</f>
        <v>0.0305635148</v>
      </c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ht="13.5" customHeight="1">
      <c r="A22" s="20" t="s">
        <v>23</v>
      </c>
      <c r="B22" s="19">
        <v>1500000.0</v>
      </c>
      <c r="C22" s="19">
        <v>1500000.0</v>
      </c>
      <c r="D22" s="19">
        <v>1500000.0</v>
      </c>
      <c r="E22" s="19">
        <v>1500000.0</v>
      </c>
      <c r="F22" s="19">
        <v>1500000.0</v>
      </c>
      <c r="G22" s="19">
        <v>1500000.0</v>
      </c>
      <c r="H22" s="19">
        <v>1500000.0</v>
      </c>
      <c r="I22" s="19">
        <v>1500000.0</v>
      </c>
      <c r="J22" s="19">
        <v>1500000.0</v>
      </c>
      <c r="K22" s="19">
        <v>1500000.0</v>
      </c>
      <c r="L22" s="19">
        <v>1500000.0</v>
      </c>
      <c r="M22" s="19">
        <v>1500000.0</v>
      </c>
      <c r="N22" s="22">
        <f t="shared" si="14"/>
        <v>18000000</v>
      </c>
      <c r="O22" s="19">
        <v>1.8E7</v>
      </c>
      <c r="P22" s="19">
        <v>2.0E7</v>
      </c>
      <c r="Q22" s="19">
        <v>2.0E7</v>
      </c>
      <c r="R22" s="19">
        <v>2.0E7</v>
      </c>
      <c r="S22" s="3" t="s">
        <v>2</v>
      </c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ht="13.5" customHeight="1">
      <c r="A23" s="18" t="s">
        <v>24</v>
      </c>
      <c r="B23" s="19">
        <v>500000.0</v>
      </c>
      <c r="C23" s="19">
        <v>500000.0</v>
      </c>
      <c r="D23" s="19">
        <v>500000.0</v>
      </c>
      <c r="E23" s="19">
        <v>500000.0</v>
      </c>
      <c r="F23" s="19">
        <v>500000.0</v>
      </c>
      <c r="G23" s="19">
        <v>500000.0</v>
      </c>
      <c r="H23" s="19">
        <v>500000.0</v>
      </c>
      <c r="I23" s="19">
        <v>690000.0</v>
      </c>
      <c r="J23" s="19">
        <v>690000.0</v>
      </c>
      <c r="K23" s="19">
        <v>690000.0</v>
      </c>
      <c r="L23" s="19">
        <v>690000.0</v>
      </c>
      <c r="M23" s="23">
        <f>L23</f>
        <v>690000</v>
      </c>
      <c r="N23" s="22">
        <f t="shared" si="14"/>
        <v>6950000</v>
      </c>
      <c r="O23" s="19">
        <v>8190000.0</v>
      </c>
      <c r="P23" s="23">
        <f t="shared" ref="P23:R23" si="15">O23</f>
        <v>8190000</v>
      </c>
      <c r="Q23" s="23">
        <f t="shared" si="15"/>
        <v>8190000</v>
      </c>
      <c r="R23" s="23">
        <f t="shared" si="15"/>
        <v>8190000</v>
      </c>
      <c r="S23" s="4">
        <f t="shared" ref="S23:S24" si="17">N23/$N$33</f>
        <v>0.08850684495</v>
      </c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ht="13.5" customHeight="1">
      <c r="A24" s="29" t="s">
        <v>25</v>
      </c>
      <c r="B24" s="22">
        <f t="shared" ref="B24:R24" si="16">SUM(B21:B23)</f>
        <v>2200000</v>
      </c>
      <c r="C24" s="22">
        <f t="shared" si="16"/>
        <v>2200000</v>
      </c>
      <c r="D24" s="22">
        <f t="shared" si="16"/>
        <v>2200000</v>
      </c>
      <c r="E24" s="22">
        <f t="shared" si="16"/>
        <v>2200000</v>
      </c>
      <c r="F24" s="22">
        <f t="shared" si="16"/>
        <v>2200000</v>
      </c>
      <c r="G24" s="22">
        <f t="shared" si="16"/>
        <v>2200000</v>
      </c>
      <c r="H24" s="22">
        <f t="shared" si="16"/>
        <v>2200000</v>
      </c>
      <c r="I24" s="22">
        <f t="shared" si="16"/>
        <v>2390000</v>
      </c>
      <c r="J24" s="22">
        <f t="shared" si="16"/>
        <v>2390000</v>
      </c>
      <c r="K24" s="22">
        <f t="shared" si="16"/>
        <v>2390000</v>
      </c>
      <c r="L24" s="22">
        <f t="shared" si="16"/>
        <v>2390000</v>
      </c>
      <c r="M24" s="22">
        <f t="shared" si="16"/>
        <v>2390000</v>
      </c>
      <c r="N24" s="30">
        <f t="shared" si="16"/>
        <v>27350000</v>
      </c>
      <c r="O24" s="22">
        <f t="shared" si="16"/>
        <v>28590000</v>
      </c>
      <c r="P24" s="22">
        <f t="shared" si="16"/>
        <v>30830000</v>
      </c>
      <c r="Q24" s="22">
        <f t="shared" si="16"/>
        <v>31094000</v>
      </c>
      <c r="R24" s="22">
        <f t="shared" si="16"/>
        <v>31384400</v>
      </c>
      <c r="S24" s="4">
        <f t="shared" si="17"/>
        <v>0.3482967208</v>
      </c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3.5" customHeight="1">
      <c r="A25" s="33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3" t="s">
        <v>2</v>
      </c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3.5" customHeight="1">
      <c r="A26" s="33" t="s">
        <v>26</v>
      </c>
      <c r="B26" s="20" t="s">
        <v>2</v>
      </c>
      <c r="C26" s="20" t="str">
        <f t="shared" ref="C26:N26" si="18">B26</f>
        <v> </v>
      </c>
      <c r="D26" s="20" t="str">
        <f t="shared" si="18"/>
        <v> </v>
      </c>
      <c r="E26" s="20" t="str">
        <f t="shared" si="18"/>
        <v> </v>
      </c>
      <c r="F26" s="20" t="str">
        <f t="shared" si="18"/>
        <v> </v>
      </c>
      <c r="G26" s="20" t="str">
        <f t="shared" si="18"/>
        <v> </v>
      </c>
      <c r="H26" s="20" t="str">
        <f t="shared" si="18"/>
        <v> </v>
      </c>
      <c r="I26" s="20" t="str">
        <f t="shared" si="18"/>
        <v> </v>
      </c>
      <c r="J26" s="20" t="str">
        <f t="shared" si="18"/>
        <v> </v>
      </c>
      <c r="K26" s="20" t="str">
        <f t="shared" si="18"/>
        <v> </v>
      </c>
      <c r="L26" s="20" t="str">
        <f t="shared" si="18"/>
        <v> </v>
      </c>
      <c r="M26" s="20" t="str">
        <f t="shared" si="18"/>
        <v> </v>
      </c>
      <c r="N26" s="20" t="str">
        <f t="shared" si="18"/>
        <v> </v>
      </c>
      <c r="O26" s="20"/>
      <c r="P26" s="20"/>
      <c r="Q26" s="20"/>
      <c r="R26" s="20"/>
      <c r="S26" s="3" t="s">
        <v>2</v>
      </c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13.5" customHeight="1">
      <c r="A27" s="20" t="s">
        <v>27</v>
      </c>
      <c r="B27" s="18">
        <v>300000.0</v>
      </c>
      <c r="C27" s="20">
        <v>0.0</v>
      </c>
      <c r="D27" s="20">
        <v>0.0</v>
      </c>
      <c r="E27" s="20">
        <v>0.0</v>
      </c>
      <c r="F27" s="20">
        <v>0.0</v>
      </c>
      <c r="G27" s="20">
        <v>0.0</v>
      </c>
      <c r="H27" s="20">
        <v>0.0</v>
      </c>
      <c r="I27" s="20">
        <v>0.0</v>
      </c>
      <c r="J27" s="20">
        <v>0.0</v>
      </c>
      <c r="K27" s="20">
        <v>0.0</v>
      </c>
      <c r="L27" s="20">
        <v>0.0</v>
      </c>
      <c r="M27" s="20">
        <v>0.0</v>
      </c>
      <c r="N27" s="27">
        <f>SUM(B27:M27)</f>
        <v>300000</v>
      </c>
      <c r="O27" s="20">
        <v>0.0</v>
      </c>
      <c r="P27" s="20">
        <v>0.0</v>
      </c>
      <c r="Q27" s="20">
        <v>0.0</v>
      </c>
      <c r="R27" s="20">
        <v>0.0</v>
      </c>
      <c r="S27" s="4">
        <f>N27/$N$33</f>
        <v>0.003820439351</v>
      </c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3.5" customHeight="1">
      <c r="A28" s="34" t="s">
        <v>28</v>
      </c>
      <c r="B28" s="34">
        <v>2000000.0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27"/>
      <c r="O28" s="35"/>
      <c r="P28" s="35"/>
      <c r="Q28" s="35"/>
      <c r="R28" s="35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3.5" customHeight="1">
      <c r="A29" s="28" t="s">
        <v>29</v>
      </c>
      <c r="B29" s="36">
        <v>3300000.0</v>
      </c>
      <c r="C29" s="36"/>
      <c r="D29" s="28">
        <v>0.0</v>
      </c>
      <c r="E29" s="28">
        <v>0.0</v>
      </c>
      <c r="F29" s="28">
        <v>0.0</v>
      </c>
      <c r="G29" s="28">
        <v>0.0</v>
      </c>
      <c r="H29" s="28">
        <v>0.0</v>
      </c>
      <c r="I29" s="28">
        <v>0.0</v>
      </c>
      <c r="J29" s="28">
        <v>0.0</v>
      </c>
      <c r="K29" s="28">
        <v>0.0</v>
      </c>
      <c r="L29" s="28">
        <v>0.0</v>
      </c>
      <c r="M29" s="28">
        <v>0.0</v>
      </c>
      <c r="N29" s="27">
        <f>SUM(B29:M29)</f>
        <v>3300000</v>
      </c>
      <c r="O29" s="28">
        <v>0.0</v>
      </c>
      <c r="P29" s="36"/>
      <c r="Q29" s="28">
        <v>0.0</v>
      </c>
      <c r="R29" s="28">
        <v>0.0</v>
      </c>
      <c r="S29" s="3" t="s">
        <v>2</v>
      </c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3.5" customHeight="1">
      <c r="A30" s="34" t="s">
        <v>30</v>
      </c>
      <c r="B30" s="34">
        <v>3960000.0</v>
      </c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29"/>
      <c r="O30" s="35"/>
      <c r="P30" s="35"/>
      <c r="Q30" s="35"/>
      <c r="R30" s="35"/>
      <c r="S30" s="4"/>
      <c r="T30" s="31"/>
      <c r="U30" s="31"/>
      <c r="V30" s="31"/>
      <c r="W30" s="31"/>
      <c r="X30" s="31"/>
      <c r="Y30" s="31"/>
      <c r="Z30" s="31"/>
      <c r="AA30" s="31"/>
      <c r="AB30" s="31"/>
      <c r="AC30" s="31"/>
    </row>
    <row r="31" ht="13.5" customHeight="1">
      <c r="A31" s="29" t="s">
        <v>31</v>
      </c>
      <c r="B31" s="29">
        <f>SUM(B27:B30)</f>
        <v>9560000</v>
      </c>
      <c r="C31" s="29">
        <f t="shared" ref="C31:R31" si="19">SUM(C27:C29)</f>
        <v>0</v>
      </c>
      <c r="D31" s="29">
        <f t="shared" si="19"/>
        <v>0</v>
      </c>
      <c r="E31" s="29">
        <f t="shared" si="19"/>
        <v>0</v>
      </c>
      <c r="F31" s="29">
        <f t="shared" si="19"/>
        <v>0</v>
      </c>
      <c r="G31" s="29">
        <f t="shared" si="19"/>
        <v>0</v>
      </c>
      <c r="H31" s="29">
        <f t="shared" si="19"/>
        <v>0</v>
      </c>
      <c r="I31" s="29">
        <f t="shared" si="19"/>
        <v>0</v>
      </c>
      <c r="J31" s="29">
        <f t="shared" si="19"/>
        <v>0</v>
      </c>
      <c r="K31" s="29">
        <f t="shared" si="19"/>
        <v>0</v>
      </c>
      <c r="L31" s="29">
        <f t="shared" si="19"/>
        <v>0</v>
      </c>
      <c r="M31" s="29">
        <f t="shared" si="19"/>
        <v>0</v>
      </c>
      <c r="N31" s="29">
        <f t="shared" si="19"/>
        <v>3600000</v>
      </c>
      <c r="O31" s="29">
        <f t="shared" si="19"/>
        <v>0</v>
      </c>
      <c r="P31" s="29">
        <f t="shared" si="19"/>
        <v>0</v>
      </c>
      <c r="Q31" s="29">
        <f t="shared" si="19"/>
        <v>0</v>
      </c>
      <c r="R31" s="29">
        <f t="shared" si="19"/>
        <v>0</v>
      </c>
      <c r="S31" s="4">
        <f>N31/$N$33</f>
        <v>0.04584527221</v>
      </c>
      <c r="T31" s="31"/>
      <c r="U31" s="31"/>
      <c r="V31" s="31"/>
      <c r="W31" s="31"/>
      <c r="X31" s="31"/>
      <c r="Y31" s="31"/>
      <c r="Z31" s="31"/>
      <c r="AA31" s="31"/>
      <c r="AB31" s="31"/>
      <c r="AC31" s="31"/>
    </row>
    <row r="32" ht="13.5" customHeight="1">
      <c r="A32" s="37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" t="s">
        <v>2</v>
      </c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ht="13.5" customHeight="1">
      <c r="A33" s="29" t="s">
        <v>32</v>
      </c>
      <c r="B33" s="29">
        <f t="shared" ref="B33:R33" si="20">B31+B24+B18</f>
        <v>14660000</v>
      </c>
      <c r="C33" s="29">
        <f t="shared" si="20"/>
        <v>5525000</v>
      </c>
      <c r="D33" s="29">
        <f t="shared" si="20"/>
        <v>5950000</v>
      </c>
      <c r="E33" s="29">
        <f t="shared" si="20"/>
        <v>6460000</v>
      </c>
      <c r="F33" s="29">
        <f t="shared" si="20"/>
        <v>6630000</v>
      </c>
      <c r="G33" s="29">
        <f t="shared" si="20"/>
        <v>6460000</v>
      </c>
      <c r="H33" s="29">
        <f t="shared" si="20"/>
        <v>5825000</v>
      </c>
      <c r="I33" s="29">
        <f t="shared" si="20"/>
        <v>6015000</v>
      </c>
      <c r="J33" s="29">
        <f t="shared" si="20"/>
        <v>6160000</v>
      </c>
      <c r="K33" s="29">
        <f t="shared" si="20"/>
        <v>6450000</v>
      </c>
      <c r="L33" s="29">
        <f t="shared" si="20"/>
        <v>7610000</v>
      </c>
      <c r="M33" s="29">
        <f t="shared" si="20"/>
        <v>6740000</v>
      </c>
      <c r="N33" s="29">
        <f t="shared" si="20"/>
        <v>78525000</v>
      </c>
      <c r="O33" s="29">
        <f t="shared" si="20"/>
        <v>95701818.18</v>
      </c>
      <c r="P33" s="29">
        <f t="shared" si="20"/>
        <v>121745000</v>
      </c>
      <c r="Q33" s="29">
        <f t="shared" si="20"/>
        <v>197844000</v>
      </c>
      <c r="R33" s="29">
        <f t="shared" si="20"/>
        <v>202404400</v>
      </c>
      <c r="S33" s="4">
        <f>N33/$N$33</f>
        <v>1</v>
      </c>
      <c r="T33" s="31"/>
      <c r="U33" s="31"/>
      <c r="V33" s="31"/>
      <c r="W33" s="31"/>
      <c r="X33" s="31"/>
      <c r="Y33" s="31"/>
      <c r="Z33" s="31"/>
      <c r="AA33" s="31"/>
      <c r="AB33" s="31"/>
      <c r="AC33" s="31"/>
    </row>
    <row r="34" ht="13.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" t="s">
        <v>2</v>
      </c>
      <c r="T34" s="31"/>
      <c r="U34" s="31"/>
      <c r="V34" s="31"/>
      <c r="W34" s="31"/>
      <c r="X34" s="31"/>
      <c r="Y34" s="31"/>
      <c r="Z34" s="31"/>
      <c r="AA34" s="31"/>
      <c r="AB34" s="31"/>
      <c r="AC34" s="31"/>
    </row>
    <row r="35" ht="13.5" customHeight="1">
      <c r="A35" s="29" t="s">
        <v>33</v>
      </c>
      <c r="B35" s="29">
        <f t="shared" ref="B35:R35" si="21">B11-B33</f>
        <v>340000</v>
      </c>
      <c r="C35" s="29">
        <f t="shared" si="21"/>
        <v>-1525000</v>
      </c>
      <c r="D35" s="29">
        <f t="shared" si="21"/>
        <v>-350000</v>
      </c>
      <c r="E35" s="29">
        <f t="shared" si="21"/>
        <v>-860000</v>
      </c>
      <c r="F35" s="29">
        <f t="shared" si="21"/>
        <v>-1030000</v>
      </c>
      <c r="G35" s="29">
        <f t="shared" si="21"/>
        <v>-460000</v>
      </c>
      <c r="H35" s="29">
        <f t="shared" si="21"/>
        <v>175000</v>
      </c>
      <c r="I35" s="29">
        <f t="shared" si="21"/>
        <v>2785000</v>
      </c>
      <c r="J35" s="29">
        <f t="shared" si="21"/>
        <v>1840000</v>
      </c>
      <c r="K35" s="29">
        <f t="shared" si="21"/>
        <v>6350000</v>
      </c>
      <c r="L35" s="29">
        <f t="shared" si="21"/>
        <v>5990000</v>
      </c>
      <c r="M35" s="29">
        <f t="shared" si="21"/>
        <v>9260000</v>
      </c>
      <c r="N35" s="29">
        <f t="shared" si="21"/>
        <v>28475000</v>
      </c>
      <c r="O35" s="29">
        <f t="shared" si="21"/>
        <v>19298181.82</v>
      </c>
      <c r="P35" s="29">
        <f t="shared" si="21"/>
        <v>16195000</v>
      </c>
      <c r="Q35" s="29">
        <f t="shared" si="21"/>
        <v>55156000</v>
      </c>
      <c r="R35" s="29">
        <f t="shared" si="21"/>
        <v>105595600</v>
      </c>
      <c r="S35" s="3" t="s">
        <v>2</v>
      </c>
      <c r="T35" s="31"/>
      <c r="U35" s="31"/>
      <c r="V35" s="31"/>
      <c r="W35" s="31"/>
      <c r="X35" s="31"/>
      <c r="Y35" s="31"/>
      <c r="Z35" s="31"/>
      <c r="AA35" s="31"/>
      <c r="AB35" s="31"/>
      <c r="AC35" s="31"/>
    </row>
    <row r="36" ht="13.5" customHeight="1">
      <c r="A36" s="29" t="s">
        <v>34</v>
      </c>
      <c r="B36" s="38">
        <f>B35</f>
        <v>340000</v>
      </c>
      <c r="C36" s="38">
        <f t="shared" ref="C36:M36" si="22">B36+C35</f>
        <v>-1185000</v>
      </c>
      <c r="D36" s="38">
        <f t="shared" si="22"/>
        <v>-1535000</v>
      </c>
      <c r="E36" s="38">
        <f t="shared" si="22"/>
        <v>-2395000</v>
      </c>
      <c r="F36" s="38">
        <f t="shared" si="22"/>
        <v>-3425000</v>
      </c>
      <c r="G36" s="38">
        <f t="shared" si="22"/>
        <v>-3885000</v>
      </c>
      <c r="H36" s="38">
        <f t="shared" si="22"/>
        <v>-3710000</v>
      </c>
      <c r="I36" s="38">
        <f t="shared" si="22"/>
        <v>-925000</v>
      </c>
      <c r="J36" s="38">
        <f t="shared" si="22"/>
        <v>915000</v>
      </c>
      <c r="K36" s="38">
        <f t="shared" si="22"/>
        <v>7265000</v>
      </c>
      <c r="L36" s="38">
        <f t="shared" si="22"/>
        <v>13255000</v>
      </c>
      <c r="M36" s="38">
        <f t="shared" si="22"/>
        <v>22515000</v>
      </c>
      <c r="N36" s="38">
        <f>B36+C36+D36+E36+G36+H36+I36</f>
        <v>-13295000</v>
      </c>
      <c r="O36" s="38">
        <f t="shared" ref="O36:R36" si="23">N36+O35</f>
        <v>6003181.818</v>
      </c>
      <c r="P36" s="38">
        <f t="shared" si="23"/>
        <v>22198181.82</v>
      </c>
      <c r="Q36" s="38">
        <f t="shared" si="23"/>
        <v>77354181.82</v>
      </c>
      <c r="R36" s="38">
        <f t="shared" si="23"/>
        <v>182949781.8</v>
      </c>
      <c r="S36" s="39"/>
      <c r="T36" s="31"/>
      <c r="U36" s="31"/>
      <c r="V36" s="31"/>
      <c r="W36" s="31"/>
      <c r="X36" s="31"/>
      <c r="Y36" s="31"/>
      <c r="Z36" s="31"/>
      <c r="AA36" s="31"/>
      <c r="AB36" s="31"/>
      <c r="AC36" s="31"/>
    </row>
    <row r="37" ht="13.5" customHeight="1">
      <c r="A37" s="40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39"/>
      <c r="T37" s="31"/>
      <c r="U37" s="31"/>
      <c r="V37" s="31"/>
      <c r="W37" s="31"/>
      <c r="X37" s="31"/>
      <c r="Y37" s="31"/>
      <c r="Z37" s="31"/>
      <c r="AA37" s="31"/>
      <c r="AB37" s="31"/>
      <c r="AC37" s="31"/>
    </row>
    <row r="38" ht="13.5" customHeight="1">
      <c r="A38" s="42" t="s">
        <v>35</v>
      </c>
      <c r="B38" s="42"/>
      <c r="C38" s="42"/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ht="13.5" customHeight="1">
      <c r="A39" s="43" t="s">
        <v>36</v>
      </c>
      <c r="B39" s="44"/>
      <c r="C39" s="44"/>
      <c r="D39" s="44"/>
      <c r="E39" s="44"/>
      <c r="F39" s="4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ht="13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ht="13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ht="13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ht="13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ht="13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ht="13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ht="13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ht="13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ht="13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ht="13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ht="13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ht="13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ht="13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ht="13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13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ht="13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ht="13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ht="13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ht="13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ht="13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ht="13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ht="13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ht="13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ht="13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ht="13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ht="13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ht="13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ht="13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4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ht="13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4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ht="13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4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ht="13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4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ht="13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4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ht="13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4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ht="13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4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ht="13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4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ht="13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4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ht="13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4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ht="13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4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3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ht="13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ht="13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ht="13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ht="13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4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ht="13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4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ht="13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4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ht="13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4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ht="13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4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ht="13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4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ht="13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4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ht="13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4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ht="13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4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ht="13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4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ht="13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4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ht="13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ht="13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4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ht="13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4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ht="13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4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ht="13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4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ht="13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13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4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ht="13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ht="13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ht="13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ht="13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ht="13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ht="13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ht="13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ht="13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ht="13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ht="13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ht="13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ht="13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ht="13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ht="13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ht="13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ht="13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ht="13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ht="13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ht="13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ht="13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ht="13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ht="13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ht="13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ht="13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ht="13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ht="13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ht="13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ht="13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ht="13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ht="13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ht="13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ht="13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ht="13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ht="13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ht="13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ht="13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ht="13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ht="13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ht="13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ht="13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ht="13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ht="13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ht="13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ht="13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ht="13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13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ht="13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ht="13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ht="13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ht="13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ht="13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ht="13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ht="13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ht="13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ht="13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ht="13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ht="13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ht="13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ht="13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ht="13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ht="13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ht="13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ht="13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ht="13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ht="13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ht="13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ht="13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ht="13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3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ht="13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ht="13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ht="13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ht="13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ht="13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ht="13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ht="13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ht="13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ht="13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ht="13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ht="13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ht="13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ht="13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ht="13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ht="13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ht="13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ht="13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ht="13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ht="13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ht="13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ht="13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ht="13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ht="13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3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ht="13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ht="13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ht="13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ht="13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ht="13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ht="13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ht="13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ht="13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ht="13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4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ht="13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4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ht="13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4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ht="13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4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ht="13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4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ht="13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4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ht="13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ht="13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4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ht="13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4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ht="13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4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3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4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ht="13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4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ht="13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4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ht="13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4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ht="13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4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ht="13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4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ht="13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4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ht="13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4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ht="13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4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ht="13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4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ht="13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4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ht="13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4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ht="13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4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ht="13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4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ht="13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4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ht="13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4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ht="13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4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ht="13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4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ht="13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4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ht="13.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4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ht="13.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4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3.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4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ht="13.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4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ht="13.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4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ht="13.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4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ht="13.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4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ht="13.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4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ht="13.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4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mergeCells count="2">
    <mergeCell ref="B4:M4"/>
    <mergeCell ref="A39:F39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5.43"/>
    <col customWidth="1" min="2" max="2" width="16.86"/>
    <col customWidth="1" min="3" max="3" width="13.86"/>
    <col customWidth="1" min="4" max="4" width="12.71"/>
    <col customWidth="1" min="5" max="5" width="13.29"/>
    <col customWidth="1" min="6" max="6" width="11.86"/>
    <col customWidth="1" min="7" max="26" width="10.71"/>
  </cols>
  <sheetData>
    <row r="1" ht="19.5" customHeight="1">
      <c r="A1" s="45" t="s">
        <v>37</v>
      </c>
      <c r="B1" s="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6"/>
      <c r="T1" s="46"/>
      <c r="U1" s="46"/>
      <c r="V1" s="46"/>
      <c r="W1" s="46"/>
      <c r="X1" s="46"/>
      <c r="Y1" s="46"/>
      <c r="Z1" s="46"/>
    </row>
    <row r="2" ht="19.5" customHeight="1">
      <c r="A2" s="45"/>
      <c r="B2" s="8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6"/>
      <c r="T2" s="46"/>
      <c r="U2" s="46"/>
      <c r="V2" s="46"/>
      <c r="W2" s="46"/>
      <c r="X2" s="46"/>
      <c r="Y2" s="46"/>
      <c r="Z2" s="46"/>
    </row>
    <row r="3" ht="13.5" customHeight="1">
      <c r="A3" s="9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6"/>
      <c r="T3" s="46"/>
      <c r="U3" s="46"/>
      <c r="V3" s="46"/>
      <c r="W3" s="46"/>
      <c r="X3" s="46"/>
      <c r="Y3" s="46"/>
      <c r="Z3" s="46"/>
    </row>
    <row r="4" ht="15.75" customHeight="1">
      <c r="A4" s="11" t="s">
        <v>2</v>
      </c>
      <c r="B4" s="15" t="s">
        <v>3</v>
      </c>
      <c r="C4" s="15" t="s">
        <v>4</v>
      </c>
      <c r="D4" s="15" t="s">
        <v>5</v>
      </c>
      <c r="E4" s="15" t="s">
        <v>6</v>
      </c>
      <c r="F4" s="15" t="s">
        <v>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6"/>
      <c r="T4" s="46"/>
      <c r="U4" s="46"/>
      <c r="V4" s="46"/>
      <c r="W4" s="46"/>
      <c r="X4" s="46"/>
      <c r="Y4" s="46"/>
      <c r="Z4" s="46"/>
    </row>
    <row r="5" ht="15.75" customHeight="1">
      <c r="A5" s="11" t="s">
        <v>38</v>
      </c>
      <c r="B5" s="17" t="s">
        <v>2</v>
      </c>
      <c r="C5" s="17"/>
      <c r="D5" s="17"/>
      <c r="E5" s="17"/>
      <c r="F5" s="17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6"/>
      <c r="T5" s="46"/>
      <c r="U5" s="46"/>
      <c r="V5" s="46"/>
      <c r="W5" s="46"/>
      <c r="X5" s="46"/>
      <c r="Y5" s="46"/>
      <c r="Z5" s="46"/>
    </row>
    <row r="6" ht="15.75" customHeight="1">
      <c r="A6" s="18" t="s">
        <v>10</v>
      </c>
      <c r="B6" s="27">
        <f>'Cash Flow Flujo de caja'!N7</f>
        <v>92000000</v>
      </c>
      <c r="C6" s="27">
        <f>'Cash Flow Flujo de caja'!O7</f>
        <v>115000000</v>
      </c>
      <c r="D6" s="27">
        <f>'Cash Flow Flujo de caja'!P7</f>
        <v>137940000</v>
      </c>
      <c r="E6" s="27">
        <f>'Cash Flow Flujo de caja'!Q7</f>
        <v>253000000</v>
      </c>
      <c r="F6" s="27">
        <f>'Cash Flow Flujo de caja'!R7</f>
        <v>308000000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46"/>
      <c r="T6" s="46"/>
      <c r="U6" s="46"/>
      <c r="V6" s="46"/>
      <c r="W6" s="46"/>
      <c r="X6" s="46"/>
      <c r="Y6" s="46"/>
      <c r="Z6" s="46"/>
    </row>
    <row r="7" ht="13.5" customHeight="1">
      <c r="A7" s="33" t="s">
        <v>39</v>
      </c>
      <c r="B7" s="29">
        <f t="shared" ref="B7:F7" si="1">SUM(B6)</f>
        <v>92000000</v>
      </c>
      <c r="C7" s="29">
        <f t="shared" si="1"/>
        <v>115000000</v>
      </c>
      <c r="D7" s="29">
        <f t="shared" si="1"/>
        <v>137940000</v>
      </c>
      <c r="E7" s="29">
        <f t="shared" si="1"/>
        <v>253000000</v>
      </c>
      <c r="F7" s="29">
        <f t="shared" si="1"/>
        <v>308000000</v>
      </c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3.5" customHeight="1">
      <c r="A8" s="32" t="s">
        <v>2</v>
      </c>
      <c r="B8" s="32"/>
      <c r="C8" s="32"/>
      <c r="D8" s="32"/>
      <c r="E8" s="32"/>
      <c r="F8" s="32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3.5" customHeight="1">
      <c r="A9" s="33" t="s">
        <v>40</v>
      </c>
      <c r="B9" s="20"/>
      <c r="C9" s="20"/>
      <c r="D9" s="20"/>
      <c r="E9" s="20"/>
      <c r="F9" s="20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46"/>
      <c r="T9" s="46"/>
      <c r="U9" s="46"/>
      <c r="V9" s="46"/>
      <c r="W9" s="46"/>
      <c r="X9" s="46"/>
      <c r="Y9" s="46"/>
      <c r="Z9" s="46"/>
    </row>
    <row r="10" ht="13.5" customHeight="1">
      <c r="A10" s="33" t="s">
        <v>41</v>
      </c>
      <c r="B10" s="20"/>
      <c r="C10" s="20"/>
      <c r="D10" s="20"/>
      <c r="E10" s="20"/>
      <c r="F10" s="20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46"/>
      <c r="T10" s="46"/>
      <c r="U10" s="46"/>
      <c r="V10" s="46"/>
      <c r="W10" s="46"/>
      <c r="X10" s="46"/>
      <c r="Y10" s="46"/>
      <c r="Z10" s="46"/>
    </row>
    <row r="11" ht="13.5" customHeight="1">
      <c r="A11" s="20" t="s">
        <v>17</v>
      </c>
      <c r="B11" s="27">
        <f>'Cash Flow Flujo de caja'!N15</f>
        <v>30175000</v>
      </c>
      <c r="C11" s="27">
        <f>'Cash Flow Flujo de caja'!O15</f>
        <v>44431818.18</v>
      </c>
      <c r="D11" s="27">
        <f>'Cash Flow Flujo de caja'!P15</f>
        <v>53295000</v>
      </c>
      <c r="E11" s="27">
        <f>'Cash Flow Flujo de caja'!Q15</f>
        <v>97750000</v>
      </c>
      <c r="F11" s="27">
        <f>'Cash Flow Flujo de caja'!R15</f>
        <v>119000000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6"/>
      <c r="T11" s="46"/>
      <c r="U11" s="46"/>
      <c r="V11" s="46"/>
      <c r="W11" s="46"/>
      <c r="X11" s="46"/>
      <c r="Y11" s="46"/>
      <c r="Z11" s="46"/>
    </row>
    <row r="12" ht="13.5" customHeight="1">
      <c r="A12" s="20" t="s">
        <v>42</v>
      </c>
      <c r="B12" s="27">
        <f>'Cash Flow Flujo de caja'!N16</f>
        <v>17400000</v>
      </c>
      <c r="C12" s="27">
        <f>'Cash Flow Flujo de caja'!O16</f>
        <v>22680000</v>
      </c>
      <c r="D12" s="27">
        <f>'Cash Flow Flujo de caja'!P16</f>
        <v>37620000</v>
      </c>
      <c r="E12" s="27">
        <f>'Cash Flow Flujo de caja'!Q16</f>
        <v>69000000</v>
      </c>
      <c r="F12" s="27">
        <f>'Cash Flow Flujo de caja'!R16</f>
        <v>52020000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6"/>
      <c r="T12" s="46"/>
      <c r="U12" s="46"/>
      <c r="V12" s="46"/>
      <c r="W12" s="46"/>
      <c r="X12" s="46"/>
      <c r="Y12" s="46"/>
      <c r="Z12" s="46"/>
    </row>
    <row r="13" ht="13.5" customHeight="1">
      <c r="A13" s="48" t="str">
        <f>HYPERLINK("http://sbinfocanada.about.com/cs/insurance/a/workercomp_2.htm","Total costos de operacion directo")</f>
        <v>Total costos de operacion directo</v>
      </c>
      <c r="B13" s="29">
        <f>SUM('Cash Flow Flujo de caja'!B18:M18)</f>
        <v>47575000</v>
      </c>
      <c r="C13" s="29">
        <f>'Cash Flow Flujo de caja'!O18</f>
        <v>67111818.18</v>
      </c>
      <c r="D13" s="29">
        <f>'Cash Flow Flujo de caja'!P18</f>
        <v>90915000</v>
      </c>
      <c r="E13" s="29">
        <f>'Cash Flow Flujo de caja'!Q18</f>
        <v>166750000</v>
      </c>
      <c r="F13" s="29">
        <f>F11+F12</f>
        <v>171020000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3.5" customHeight="1">
      <c r="A14" s="33"/>
      <c r="B14" s="20"/>
      <c r="C14" s="20"/>
      <c r="D14" s="20"/>
      <c r="E14" s="20"/>
      <c r="F14" s="20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46"/>
      <c r="T14" s="46"/>
      <c r="U14" s="46"/>
      <c r="V14" s="46"/>
      <c r="W14" s="46"/>
      <c r="X14" s="46"/>
      <c r="Y14" s="46"/>
      <c r="Z14" s="46"/>
    </row>
    <row r="15" ht="13.5" customHeight="1">
      <c r="A15" s="33" t="s">
        <v>43</v>
      </c>
      <c r="B15" s="20"/>
      <c r="C15" s="20"/>
      <c r="D15" s="20"/>
      <c r="E15" s="20"/>
      <c r="F15" s="20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46"/>
      <c r="T15" s="46"/>
      <c r="U15" s="46"/>
      <c r="V15" s="46"/>
      <c r="W15" s="46"/>
      <c r="X15" s="46"/>
      <c r="Y15" s="46"/>
      <c r="Z15" s="46"/>
    </row>
    <row r="16" ht="13.5" customHeight="1">
      <c r="A16" s="18" t="s">
        <v>22</v>
      </c>
      <c r="B16" s="27">
        <f>200000*12</f>
        <v>2400000</v>
      </c>
      <c r="C16" s="27">
        <f>'Cash Flow Flujo de caja'!O21</f>
        <v>2400000</v>
      </c>
      <c r="D16" s="27">
        <f>'Cash Flow Flujo de caja'!P21</f>
        <v>2640000</v>
      </c>
      <c r="E16" s="27">
        <f>'Cash Flow Flujo de caja'!Q21</f>
        <v>2904000</v>
      </c>
      <c r="F16" s="27">
        <f>'Cash Flow Flujo de caja'!R21</f>
        <v>3194400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46"/>
      <c r="T16" s="46"/>
      <c r="U16" s="46"/>
      <c r="V16" s="46"/>
      <c r="W16" s="46"/>
      <c r="X16" s="46"/>
      <c r="Y16" s="46"/>
      <c r="Z16" s="46"/>
    </row>
    <row r="17" ht="13.5" customHeight="1">
      <c r="A17" s="20" t="s">
        <v>23</v>
      </c>
      <c r="B17" s="27">
        <f t="shared" ref="B17:C17" si="2">1500000*12</f>
        <v>18000000</v>
      </c>
      <c r="C17" s="27">
        <f t="shared" si="2"/>
        <v>18000000</v>
      </c>
      <c r="D17" s="27">
        <f>'Cash Flow Flujo de caja'!P22</f>
        <v>20000000</v>
      </c>
      <c r="E17" s="27">
        <f>'Cash Flow Flujo de caja'!Q22</f>
        <v>20000000</v>
      </c>
      <c r="F17" s="27">
        <f>'Cash Flow Flujo de caja'!R22</f>
        <v>20000000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46"/>
      <c r="T17" s="46"/>
      <c r="U17" s="46"/>
      <c r="V17" s="46"/>
      <c r="W17" s="46"/>
      <c r="X17" s="46"/>
      <c r="Y17" s="46"/>
      <c r="Z17" s="46"/>
    </row>
    <row r="18" ht="13.5" customHeight="1">
      <c r="A18" s="18" t="s">
        <v>24</v>
      </c>
      <c r="B18" s="27">
        <f>'Cash Flow Flujo de caja'!N23</f>
        <v>6950000</v>
      </c>
      <c r="C18" s="27">
        <f>'Cash Flow Flujo de caja'!O23</f>
        <v>8190000</v>
      </c>
      <c r="D18" s="27">
        <f>'Cash Flow Flujo de caja'!P23</f>
        <v>8190000</v>
      </c>
      <c r="E18" s="27">
        <f>'Cash Flow Flujo de caja'!Q23</f>
        <v>8190000</v>
      </c>
      <c r="F18" s="27">
        <f>'Cash Flow Flujo de caja'!R23</f>
        <v>8190000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6"/>
      <c r="T18" s="46"/>
      <c r="U18" s="46"/>
      <c r="V18" s="46"/>
      <c r="W18" s="46"/>
      <c r="X18" s="46"/>
      <c r="Y18" s="46"/>
      <c r="Z18" s="46"/>
    </row>
    <row r="19" ht="13.5" customHeight="1">
      <c r="A19" s="33" t="s">
        <v>44</v>
      </c>
      <c r="B19" s="27">
        <f t="shared" ref="B19:F19" si="3">SUM(B16:B18)</f>
        <v>27350000</v>
      </c>
      <c r="C19" s="27">
        <f t="shared" si="3"/>
        <v>28590000</v>
      </c>
      <c r="D19" s="27">
        <f t="shared" si="3"/>
        <v>30830000</v>
      </c>
      <c r="E19" s="27">
        <f t="shared" si="3"/>
        <v>31094000</v>
      </c>
      <c r="F19" s="27">
        <f t="shared" si="3"/>
        <v>31384400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6"/>
      <c r="T19" s="46"/>
      <c r="U19" s="46"/>
      <c r="V19" s="46"/>
      <c r="W19" s="46"/>
      <c r="X19" s="46"/>
      <c r="Y19" s="46"/>
      <c r="Z19" s="46"/>
    </row>
    <row r="20" ht="13.5" customHeight="1">
      <c r="A20" s="33"/>
      <c r="B20" s="20"/>
      <c r="C20" s="20"/>
      <c r="D20" s="20"/>
      <c r="E20" s="20"/>
      <c r="F20" s="20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46"/>
      <c r="T20" s="46"/>
      <c r="U20" s="46"/>
      <c r="V20" s="46"/>
      <c r="W20" s="46"/>
      <c r="X20" s="46"/>
      <c r="Y20" s="46"/>
      <c r="Z20" s="46"/>
    </row>
    <row r="21" ht="13.5" customHeight="1">
      <c r="A21" s="33" t="s">
        <v>45</v>
      </c>
      <c r="B21" s="20" t="s">
        <v>2</v>
      </c>
      <c r="C21" s="20"/>
      <c r="D21" s="20"/>
      <c r="E21" s="20"/>
      <c r="F21" s="20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46"/>
      <c r="T21" s="46"/>
      <c r="U21" s="46"/>
      <c r="V21" s="46"/>
      <c r="W21" s="46"/>
      <c r="X21" s="46"/>
      <c r="Y21" s="46"/>
      <c r="Z21" s="46"/>
    </row>
    <row r="22" ht="13.5" customHeight="1">
      <c r="A22" s="49" t="s">
        <v>46</v>
      </c>
      <c r="B22" s="50">
        <v>0.0</v>
      </c>
      <c r="C22" s="50">
        <v>0.0</v>
      </c>
      <c r="D22" s="27"/>
      <c r="E22" s="27" t="str">
        <f>D22</f>
        <v/>
      </c>
      <c r="F22" s="50">
        <v>1000000.0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46"/>
      <c r="T22" s="46"/>
      <c r="U22" s="46"/>
      <c r="V22" s="46"/>
      <c r="W22" s="46"/>
      <c r="X22" s="46"/>
      <c r="Y22" s="46"/>
      <c r="Z22" s="46"/>
    </row>
    <row r="23" ht="13.5" customHeight="1">
      <c r="A23" s="25" t="s">
        <v>47</v>
      </c>
      <c r="B23" s="27">
        <f>'Cash Flow Flujo de caja'!B29/10</f>
        <v>330000</v>
      </c>
      <c r="C23" s="50">
        <v>0.0</v>
      </c>
      <c r="D23" s="27">
        <f>'Cash Flow Flujo de caja'!D29</f>
        <v>0</v>
      </c>
      <c r="E23" s="27">
        <f>'Cash Flow Flujo de caja'!E29</f>
        <v>0</v>
      </c>
      <c r="F23" s="27">
        <f>'Cash Flow Flujo de caja'!F29</f>
        <v>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46"/>
      <c r="T23" s="46"/>
      <c r="U23" s="46"/>
      <c r="V23" s="46"/>
      <c r="W23" s="46"/>
      <c r="X23" s="46"/>
      <c r="Y23" s="46"/>
      <c r="Z23" s="46"/>
    </row>
    <row r="24" ht="13.5" customHeight="1">
      <c r="A24" s="33" t="s">
        <v>48</v>
      </c>
      <c r="B24" s="29">
        <f>SUM(B22:B23)</f>
        <v>330000</v>
      </c>
      <c r="C24" s="51">
        <v>0.0</v>
      </c>
      <c r="D24" s="29">
        <f t="shared" ref="D24:F24" si="4">SUM(D22:D23)</f>
        <v>0</v>
      </c>
      <c r="E24" s="29">
        <f t="shared" si="4"/>
        <v>0</v>
      </c>
      <c r="F24" s="29">
        <f t="shared" si="4"/>
        <v>1000000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3.5" customHeight="1">
      <c r="A25" s="37"/>
      <c r="B25" s="32"/>
      <c r="C25" s="32"/>
      <c r="D25" s="32"/>
      <c r="E25" s="32"/>
      <c r="F25" s="32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3.5" customHeight="1">
      <c r="A26" s="33" t="s">
        <v>49</v>
      </c>
      <c r="B26" s="29">
        <f t="shared" ref="B26:F26" si="5">B24+B19+B13</f>
        <v>75255000</v>
      </c>
      <c r="C26" s="29">
        <f t="shared" si="5"/>
        <v>95701818.18</v>
      </c>
      <c r="D26" s="29">
        <f t="shared" si="5"/>
        <v>121745000</v>
      </c>
      <c r="E26" s="29">
        <f t="shared" si="5"/>
        <v>197844000</v>
      </c>
      <c r="F26" s="29">
        <f t="shared" si="5"/>
        <v>203404400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3.5" customHeight="1">
      <c r="A27" s="37"/>
      <c r="B27" s="37"/>
      <c r="C27" s="37"/>
      <c r="D27" s="37"/>
      <c r="E27" s="37"/>
      <c r="F27" s="37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ht="13.5" customHeight="1">
      <c r="A28" s="33" t="s">
        <v>50</v>
      </c>
      <c r="B28" s="29">
        <f t="shared" ref="B28:F28" si="6">B7-B26</f>
        <v>16745000</v>
      </c>
      <c r="C28" s="29">
        <f t="shared" si="6"/>
        <v>19298181.82</v>
      </c>
      <c r="D28" s="29">
        <f t="shared" si="6"/>
        <v>16195000</v>
      </c>
      <c r="E28" s="29">
        <f t="shared" si="6"/>
        <v>55156000</v>
      </c>
      <c r="F28" s="29">
        <f t="shared" si="6"/>
        <v>104595600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3.5" customHeight="1">
      <c r="A29" s="11" t="s">
        <v>51</v>
      </c>
      <c r="B29" s="52">
        <f t="shared" ref="B29:F29" si="7">B28/B7</f>
        <v>0.1820108696</v>
      </c>
      <c r="C29" s="52">
        <f t="shared" si="7"/>
        <v>0.1678102767</v>
      </c>
      <c r="D29" s="52">
        <f t="shared" si="7"/>
        <v>0.1174061186</v>
      </c>
      <c r="E29" s="52">
        <f t="shared" si="7"/>
        <v>0.2180079051</v>
      </c>
      <c r="F29" s="52">
        <f t="shared" si="7"/>
        <v>0.3395961039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3.5" customHeight="1">
      <c r="A30" s="3" t="s">
        <v>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46"/>
      <c r="T30" s="46"/>
      <c r="U30" s="46"/>
      <c r="V30" s="46"/>
      <c r="W30" s="46"/>
      <c r="X30" s="46"/>
      <c r="Y30" s="46"/>
      <c r="Z30" s="46"/>
    </row>
    <row r="31" ht="13.5" customHeight="1">
      <c r="A31" s="43"/>
      <c r="B31" s="44"/>
      <c r="C31" s="44"/>
      <c r="D31" s="44"/>
      <c r="E31" s="44"/>
      <c r="F31" s="4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46"/>
      <c r="T31" s="46"/>
      <c r="U31" s="46"/>
      <c r="V31" s="46"/>
      <c r="W31" s="46"/>
      <c r="X31" s="46"/>
      <c r="Y31" s="46"/>
      <c r="Z31" s="46"/>
    </row>
    <row r="32" ht="13.5" customHeight="1">
      <c r="A32" s="42"/>
      <c r="B32" s="42"/>
      <c r="C32" s="42"/>
      <c r="D32" s="42"/>
      <c r="E32" s="42"/>
      <c r="F32" s="42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46"/>
      <c r="T32" s="46"/>
      <c r="U32" s="46"/>
      <c r="V32" s="46"/>
      <c r="W32" s="46"/>
      <c r="X32" s="46"/>
      <c r="Y32" s="46"/>
      <c r="Z32" s="46"/>
    </row>
    <row r="33" ht="13.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46"/>
      <c r="T33" s="46"/>
      <c r="U33" s="46"/>
      <c r="V33" s="46"/>
      <c r="W33" s="46"/>
      <c r="X33" s="46"/>
      <c r="Y33" s="46"/>
      <c r="Z33" s="46"/>
    </row>
    <row r="34" ht="13.5" customHeight="1">
      <c r="A34" s="3"/>
      <c r="B34" s="46"/>
      <c r="C34" s="46"/>
      <c r="D34" s="46"/>
      <c r="E34" s="46"/>
      <c r="F34" s="46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46"/>
      <c r="T34" s="46"/>
      <c r="U34" s="46"/>
      <c r="V34" s="46"/>
      <c r="W34" s="46"/>
      <c r="X34" s="46"/>
      <c r="Y34" s="46"/>
      <c r="Z34" s="46"/>
    </row>
    <row r="35" ht="13.5" customHeight="1">
      <c r="A35" s="3"/>
      <c r="B35" s="46"/>
      <c r="C35" s="46"/>
      <c r="D35" s="46"/>
      <c r="E35" s="46"/>
      <c r="F35" s="46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46"/>
      <c r="T35" s="46"/>
      <c r="U35" s="46"/>
      <c r="V35" s="46"/>
      <c r="W35" s="46"/>
      <c r="X35" s="46"/>
      <c r="Y35" s="46"/>
      <c r="Z35" s="46"/>
    </row>
    <row r="36" ht="13.5" customHeight="1">
      <c r="A36" s="3"/>
      <c r="B36" s="46"/>
      <c r="C36" s="46"/>
      <c r="D36" s="46"/>
      <c r="E36" s="46"/>
      <c r="F36" s="46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46"/>
      <c r="T36" s="46"/>
      <c r="U36" s="46"/>
      <c r="V36" s="46"/>
      <c r="W36" s="46"/>
      <c r="X36" s="46"/>
      <c r="Y36" s="46"/>
      <c r="Z36" s="46"/>
    </row>
    <row r="37" ht="13.5" customHeight="1">
      <c r="A37" s="3"/>
      <c r="B37" s="46"/>
      <c r="C37" s="46"/>
      <c r="D37" s="46"/>
      <c r="E37" s="46"/>
      <c r="F37" s="4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46"/>
      <c r="T37" s="46"/>
      <c r="U37" s="46"/>
      <c r="V37" s="46"/>
      <c r="W37" s="46"/>
      <c r="X37" s="46"/>
      <c r="Y37" s="46"/>
      <c r="Z37" s="46"/>
    </row>
    <row r="38" ht="13.5" customHeight="1">
      <c r="A38" s="3"/>
      <c r="B38" s="46"/>
      <c r="C38" s="46"/>
      <c r="D38" s="46"/>
      <c r="E38" s="46"/>
      <c r="F38" s="46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46"/>
      <c r="T38" s="46"/>
      <c r="U38" s="46"/>
      <c r="V38" s="46"/>
      <c r="W38" s="46"/>
      <c r="X38" s="46"/>
      <c r="Y38" s="46"/>
      <c r="Z38" s="46"/>
    </row>
    <row r="39" ht="13.5" customHeight="1">
      <c r="A39" s="3"/>
      <c r="B39" s="46"/>
      <c r="C39" s="46"/>
      <c r="D39" s="46"/>
      <c r="E39" s="46"/>
      <c r="F39" s="46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46"/>
      <c r="T39" s="46"/>
      <c r="U39" s="46"/>
      <c r="V39" s="46"/>
      <c r="W39" s="46"/>
      <c r="X39" s="46"/>
      <c r="Y39" s="46"/>
      <c r="Z39" s="46"/>
    </row>
    <row r="40" ht="13.5" customHeight="1">
      <c r="A40" s="3"/>
      <c r="B40" s="46"/>
      <c r="C40" s="46"/>
      <c r="D40" s="46"/>
      <c r="E40" s="46"/>
      <c r="F40" s="46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46"/>
      <c r="T40" s="46"/>
      <c r="U40" s="46"/>
      <c r="V40" s="46"/>
      <c r="W40" s="46"/>
      <c r="X40" s="46"/>
      <c r="Y40" s="46"/>
      <c r="Z40" s="46"/>
    </row>
    <row r="41" ht="13.5" customHeight="1">
      <c r="A41" s="3"/>
      <c r="B41" s="46"/>
      <c r="C41" s="46"/>
      <c r="D41" s="46"/>
      <c r="E41" s="46"/>
      <c r="F41" s="46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46"/>
      <c r="T41" s="46"/>
      <c r="U41" s="46"/>
      <c r="V41" s="46"/>
      <c r="W41" s="46"/>
      <c r="X41" s="46"/>
      <c r="Y41" s="46"/>
      <c r="Z41" s="46"/>
    </row>
    <row r="42" ht="13.5" customHeight="1">
      <c r="A42" s="3"/>
      <c r="B42" s="46"/>
      <c r="C42" s="46"/>
      <c r="D42" s="46"/>
      <c r="E42" s="46"/>
      <c r="F42" s="46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46"/>
      <c r="T42" s="46"/>
      <c r="U42" s="46"/>
      <c r="V42" s="46"/>
      <c r="W42" s="46"/>
      <c r="X42" s="46"/>
      <c r="Y42" s="46"/>
      <c r="Z42" s="46"/>
    </row>
    <row r="43" ht="13.5" customHeight="1">
      <c r="A43" s="3"/>
      <c r="B43" s="46"/>
      <c r="C43" s="46"/>
      <c r="D43" s="46"/>
      <c r="E43" s="46"/>
      <c r="F43" s="46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46"/>
      <c r="T43" s="46"/>
      <c r="U43" s="46"/>
      <c r="V43" s="46"/>
      <c r="W43" s="46"/>
      <c r="X43" s="46"/>
      <c r="Y43" s="46"/>
      <c r="Z43" s="46"/>
    </row>
    <row r="44" ht="13.5" customHeight="1">
      <c r="A44" s="3"/>
      <c r="B44" s="46"/>
      <c r="C44" s="46"/>
      <c r="D44" s="46"/>
      <c r="E44" s="46"/>
      <c r="F44" s="46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46"/>
      <c r="T44" s="46"/>
      <c r="U44" s="46"/>
      <c r="V44" s="46"/>
      <c r="W44" s="46"/>
      <c r="X44" s="46"/>
      <c r="Y44" s="46"/>
      <c r="Z44" s="46"/>
    </row>
    <row r="45" ht="13.5" customHeight="1">
      <c r="A45" s="3"/>
      <c r="B45" s="46"/>
      <c r="C45" s="46"/>
      <c r="D45" s="46"/>
      <c r="E45" s="46"/>
      <c r="F45" s="46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46"/>
      <c r="T45" s="46"/>
      <c r="U45" s="46"/>
      <c r="V45" s="46"/>
      <c r="W45" s="46"/>
      <c r="X45" s="46"/>
      <c r="Y45" s="46"/>
      <c r="Z45" s="46"/>
    </row>
    <row r="46" ht="13.5" customHeight="1">
      <c r="A46" s="3"/>
      <c r="B46" s="46"/>
      <c r="C46" s="46"/>
      <c r="D46" s="46"/>
      <c r="E46" s="46"/>
      <c r="F46" s="46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46"/>
      <c r="T46" s="46"/>
      <c r="U46" s="46"/>
      <c r="V46" s="46"/>
      <c r="W46" s="46"/>
      <c r="X46" s="46"/>
      <c r="Y46" s="46"/>
      <c r="Z46" s="46"/>
    </row>
    <row r="47" ht="13.5" customHeight="1">
      <c r="A47" s="3"/>
      <c r="B47" s="46"/>
      <c r="C47" s="46"/>
      <c r="D47" s="46"/>
      <c r="E47" s="46"/>
      <c r="F47" s="46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46"/>
      <c r="T47" s="46"/>
      <c r="U47" s="46"/>
      <c r="V47" s="46"/>
      <c r="W47" s="46"/>
      <c r="X47" s="46"/>
      <c r="Y47" s="46"/>
      <c r="Z47" s="46"/>
    </row>
    <row r="48" ht="13.5" customHeight="1">
      <c r="A48" s="3"/>
      <c r="B48" s="46"/>
      <c r="C48" s="46"/>
      <c r="D48" s="46"/>
      <c r="E48" s="46"/>
      <c r="F48" s="46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46"/>
      <c r="T48" s="46"/>
      <c r="U48" s="46"/>
      <c r="V48" s="46"/>
      <c r="W48" s="46"/>
      <c r="X48" s="46"/>
      <c r="Y48" s="46"/>
      <c r="Z48" s="46"/>
    </row>
    <row r="49" ht="13.5" customHeight="1">
      <c r="A49" s="3"/>
      <c r="B49" s="46"/>
      <c r="C49" s="46"/>
      <c r="D49" s="46"/>
      <c r="E49" s="46"/>
      <c r="F49" s="46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46"/>
      <c r="T49" s="46"/>
      <c r="U49" s="46"/>
      <c r="V49" s="46"/>
      <c r="W49" s="46"/>
      <c r="X49" s="46"/>
      <c r="Y49" s="46"/>
      <c r="Z49" s="46"/>
    </row>
    <row r="50" ht="13.5" customHeight="1">
      <c r="A50" s="3"/>
      <c r="B50" s="46"/>
      <c r="C50" s="46"/>
      <c r="D50" s="46"/>
      <c r="E50" s="46"/>
      <c r="F50" s="46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46"/>
      <c r="T50" s="46"/>
      <c r="U50" s="46"/>
      <c r="V50" s="46"/>
      <c r="W50" s="46"/>
      <c r="X50" s="46"/>
      <c r="Y50" s="46"/>
      <c r="Z50" s="46"/>
    </row>
    <row r="51" ht="13.5" customHeight="1">
      <c r="A51" s="3"/>
      <c r="B51" s="46"/>
      <c r="C51" s="46"/>
      <c r="D51" s="46"/>
      <c r="E51" s="46"/>
      <c r="F51" s="46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46"/>
      <c r="T51" s="46"/>
      <c r="U51" s="46"/>
      <c r="V51" s="46"/>
      <c r="W51" s="46"/>
      <c r="X51" s="46"/>
      <c r="Y51" s="46"/>
      <c r="Z51" s="46"/>
    </row>
    <row r="52" ht="13.5" customHeight="1">
      <c r="A52" s="3"/>
      <c r="B52" s="46"/>
      <c r="C52" s="46"/>
      <c r="D52" s="46"/>
      <c r="E52" s="46"/>
      <c r="F52" s="46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46"/>
      <c r="T52" s="46"/>
      <c r="U52" s="46"/>
      <c r="V52" s="46"/>
      <c r="W52" s="46"/>
      <c r="X52" s="46"/>
      <c r="Y52" s="46"/>
      <c r="Z52" s="46"/>
    </row>
    <row r="53" ht="13.5" customHeight="1">
      <c r="A53" s="3"/>
      <c r="B53" s="46"/>
      <c r="C53" s="46"/>
      <c r="D53" s="46"/>
      <c r="E53" s="46"/>
      <c r="F53" s="46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46"/>
      <c r="T53" s="46"/>
      <c r="U53" s="46"/>
      <c r="V53" s="46"/>
      <c r="W53" s="46"/>
      <c r="X53" s="46"/>
      <c r="Y53" s="46"/>
      <c r="Z53" s="46"/>
    </row>
    <row r="54" ht="13.5" customHeight="1">
      <c r="A54" s="3"/>
      <c r="B54" s="46"/>
      <c r="C54" s="46"/>
      <c r="D54" s="46"/>
      <c r="E54" s="46"/>
      <c r="F54" s="46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46"/>
      <c r="T54" s="46"/>
      <c r="U54" s="46"/>
      <c r="V54" s="46"/>
      <c r="W54" s="46"/>
      <c r="X54" s="46"/>
      <c r="Y54" s="46"/>
      <c r="Z54" s="46"/>
    </row>
    <row r="55" ht="13.5" customHeight="1">
      <c r="A55" s="3"/>
      <c r="B55" s="46"/>
      <c r="C55" s="46"/>
      <c r="D55" s="46"/>
      <c r="E55" s="46"/>
      <c r="F55" s="46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46"/>
      <c r="T55" s="46"/>
      <c r="U55" s="46"/>
      <c r="V55" s="46"/>
      <c r="W55" s="46"/>
      <c r="X55" s="46"/>
      <c r="Y55" s="46"/>
      <c r="Z55" s="46"/>
    </row>
    <row r="56" ht="13.5" customHeight="1">
      <c r="A56" s="3"/>
      <c r="B56" s="46"/>
      <c r="C56" s="46"/>
      <c r="D56" s="46"/>
      <c r="E56" s="46"/>
      <c r="F56" s="46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46"/>
      <c r="T56" s="46"/>
      <c r="U56" s="46"/>
      <c r="V56" s="46"/>
      <c r="W56" s="46"/>
      <c r="X56" s="46"/>
      <c r="Y56" s="46"/>
      <c r="Z56" s="46"/>
    </row>
    <row r="57" ht="13.5" customHeight="1">
      <c r="A57" s="3"/>
      <c r="B57" s="46"/>
      <c r="C57" s="46"/>
      <c r="D57" s="46"/>
      <c r="E57" s="46"/>
      <c r="F57" s="46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46"/>
      <c r="T57" s="46"/>
      <c r="U57" s="46"/>
      <c r="V57" s="46"/>
      <c r="W57" s="46"/>
      <c r="X57" s="46"/>
      <c r="Y57" s="46"/>
      <c r="Z57" s="46"/>
    </row>
    <row r="58" ht="13.5" customHeight="1">
      <c r="A58" s="3"/>
      <c r="B58" s="46"/>
      <c r="C58" s="46"/>
      <c r="D58" s="46"/>
      <c r="E58" s="46"/>
      <c r="F58" s="46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46"/>
      <c r="T58" s="46"/>
      <c r="U58" s="46"/>
      <c r="V58" s="46"/>
      <c r="W58" s="46"/>
      <c r="X58" s="46"/>
      <c r="Y58" s="46"/>
      <c r="Z58" s="46"/>
    </row>
    <row r="59" ht="13.5" customHeight="1">
      <c r="A59" s="3"/>
      <c r="B59" s="46"/>
      <c r="C59" s="46"/>
      <c r="D59" s="46"/>
      <c r="E59" s="46"/>
      <c r="F59" s="46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46"/>
      <c r="T59" s="46"/>
      <c r="U59" s="46"/>
      <c r="V59" s="46"/>
      <c r="W59" s="46"/>
      <c r="X59" s="46"/>
      <c r="Y59" s="46"/>
      <c r="Z59" s="46"/>
    </row>
    <row r="60" ht="13.5" customHeight="1">
      <c r="A60" s="3"/>
      <c r="B60" s="46"/>
      <c r="C60" s="46"/>
      <c r="D60" s="46"/>
      <c r="E60" s="46"/>
      <c r="F60" s="46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46"/>
      <c r="T60" s="46"/>
      <c r="U60" s="46"/>
      <c r="V60" s="46"/>
      <c r="W60" s="46"/>
      <c r="X60" s="46"/>
      <c r="Y60" s="46"/>
      <c r="Z60" s="46"/>
    </row>
    <row r="61" ht="13.5" customHeight="1">
      <c r="A61" s="3"/>
      <c r="B61" s="46"/>
      <c r="C61" s="46"/>
      <c r="D61" s="46"/>
      <c r="E61" s="46"/>
      <c r="F61" s="46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46"/>
      <c r="T61" s="46"/>
      <c r="U61" s="46"/>
      <c r="V61" s="46"/>
      <c r="W61" s="46"/>
      <c r="X61" s="46"/>
      <c r="Y61" s="46"/>
      <c r="Z61" s="46"/>
    </row>
    <row r="62" ht="13.5" customHeight="1">
      <c r="A62" s="3"/>
      <c r="B62" s="46"/>
      <c r="C62" s="46"/>
      <c r="D62" s="46"/>
      <c r="E62" s="46"/>
      <c r="F62" s="46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46"/>
      <c r="T62" s="46"/>
      <c r="U62" s="46"/>
      <c r="V62" s="46"/>
      <c r="W62" s="46"/>
      <c r="X62" s="46"/>
      <c r="Y62" s="46"/>
      <c r="Z62" s="46"/>
    </row>
    <row r="63" ht="13.5" customHeight="1">
      <c r="A63" s="3"/>
      <c r="B63" s="46"/>
      <c r="C63" s="46"/>
      <c r="D63" s="46"/>
      <c r="E63" s="46"/>
      <c r="F63" s="46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46"/>
      <c r="T63" s="46"/>
      <c r="U63" s="46"/>
      <c r="V63" s="46"/>
      <c r="W63" s="46"/>
      <c r="X63" s="46"/>
      <c r="Y63" s="46"/>
      <c r="Z63" s="46"/>
    </row>
    <row r="64" ht="13.5" customHeight="1">
      <c r="A64" s="3"/>
      <c r="B64" s="46"/>
      <c r="C64" s="46"/>
      <c r="D64" s="46"/>
      <c r="E64" s="46"/>
      <c r="F64" s="46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46"/>
      <c r="T64" s="46"/>
      <c r="U64" s="46"/>
      <c r="V64" s="46"/>
      <c r="W64" s="46"/>
      <c r="X64" s="46"/>
      <c r="Y64" s="46"/>
      <c r="Z64" s="46"/>
    </row>
    <row r="65" ht="13.5" customHeight="1">
      <c r="A65" s="3"/>
      <c r="B65" s="46"/>
      <c r="C65" s="46"/>
      <c r="D65" s="46"/>
      <c r="E65" s="46"/>
      <c r="F65" s="46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46"/>
      <c r="T65" s="46"/>
      <c r="U65" s="46"/>
      <c r="V65" s="46"/>
      <c r="W65" s="46"/>
      <c r="X65" s="46"/>
      <c r="Y65" s="46"/>
      <c r="Z65" s="46"/>
    </row>
    <row r="66" ht="13.5" customHeight="1">
      <c r="A66" s="3"/>
      <c r="B66" s="46"/>
      <c r="C66" s="46"/>
      <c r="D66" s="46"/>
      <c r="E66" s="46"/>
      <c r="F66" s="46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46"/>
      <c r="T66" s="46"/>
      <c r="U66" s="46"/>
      <c r="V66" s="46"/>
      <c r="W66" s="46"/>
      <c r="X66" s="46"/>
      <c r="Y66" s="46"/>
      <c r="Z66" s="46"/>
    </row>
    <row r="67" ht="13.5" customHeight="1">
      <c r="A67" s="3"/>
      <c r="B67" s="46"/>
      <c r="C67" s="46"/>
      <c r="D67" s="46"/>
      <c r="E67" s="46"/>
      <c r="F67" s="46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46"/>
      <c r="T67" s="46"/>
      <c r="U67" s="46"/>
      <c r="V67" s="46"/>
      <c r="W67" s="46"/>
      <c r="X67" s="46"/>
      <c r="Y67" s="46"/>
      <c r="Z67" s="46"/>
    </row>
    <row r="68" ht="13.5" customHeight="1">
      <c r="A68" s="3"/>
      <c r="B68" s="46"/>
      <c r="C68" s="46"/>
      <c r="D68" s="46"/>
      <c r="E68" s="46"/>
      <c r="F68" s="46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46"/>
      <c r="T68" s="46"/>
      <c r="U68" s="46"/>
      <c r="V68" s="46"/>
      <c r="W68" s="46"/>
      <c r="X68" s="46"/>
      <c r="Y68" s="46"/>
      <c r="Z68" s="46"/>
    </row>
    <row r="69" ht="13.5" customHeight="1">
      <c r="A69" s="3"/>
      <c r="B69" s="46"/>
      <c r="C69" s="46"/>
      <c r="D69" s="46"/>
      <c r="E69" s="46"/>
      <c r="F69" s="46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46"/>
      <c r="T69" s="46"/>
      <c r="U69" s="46"/>
      <c r="V69" s="46"/>
      <c r="W69" s="46"/>
      <c r="X69" s="46"/>
      <c r="Y69" s="46"/>
      <c r="Z69" s="46"/>
    </row>
    <row r="70" ht="13.5" customHeight="1">
      <c r="A70" s="3"/>
      <c r="B70" s="46"/>
      <c r="C70" s="46"/>
      <c r="D70" s="46"/>
      <c r="E70" s="46"/>
      <c r="F70" s="46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46"/>
      <c r="T70" s="46"/>
      <c r="U70" s="46"/>
      <c r="V70" s="46"/>
      <c r="W70" s="46"/>
      <c r="X70" s="46"/>
      <c r="Y70" s="46"/>
      <c r="Z70" s="46"/>
    </row>
    <row r="71" ht="13.5" customHeight="1">
      <c r="A71" s="3"/>
      <c r="B71" s="46"/>
      <c r="C71" s="46"/>
      <c r="D71" s="46"/>
      <c r="E71" s="46"/>
      <c r="F71" s="46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46"/>
      <c r="T71" s="46"/>
      <c r="U71" s="46"/>
      <c r="V71" s="46"/>
      <c r="W71" s="46"/>
      <c r="X71" s="46"/>
      <c r="Y71" s="46"/>
      <c r="Z71" s="46"/>
    </row>
    <row r="72" ht="13.5" customHeight="1">
      <c r="A72" s="3"/>
      <c r="B72" s="46"/>
      <c r="C72" s="46"/>
      <c r="D72" s="46"/>
      <c r="E72" s="46"/>
      <c r="F72" s="46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46"/>
      <c r="T72" s="46"/>
      <c r="U72" s="46"/>
      <c r="V72" s="46"/>
      <c r="W72" s="46"/>
      <c r="X72" s="46"/>
      <c r="Y72" s="46"/>
      <c r="Z72" s="46"/>
    </row>
    <row r="73" ht="13.5" customHeight="1">
      <c r="A73" s="3"/>
      <c r="B73" s="46"/>
      <c r="C73" s="46"/>
      <c r="D73" s="46"/>
      <c r="E73" s="46"/>
      <c r="F73" s="46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46"/>
      <c r="T73" s="46"/>
      <c r="U73" s="46"/>
      <c r="V73" s="46"/>
      <c r="W73" s="46"/>
      <c r="X73" s="46"/>
      <c r="Y73" s="46"/>
      <c r="Z73" s="46"/>
    </row>
    <row r="74" ht="13.5" customHeight="1">
      <c r="A74" s="3"/>
      <c r="B74" s="46"/>
      <c r="C74" s="46"/>
      <c r="D74" s="46"/>
      <c r="E74" s="46"/>
      <c r="F74" s="46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46"/>
      <c r="T74" s="46"/>
      <c r="U74" s="46"/>
      <c r="V74" s="46"/>
      <c r="W74" s="46"/>
      <c r="X74" s="46"/>
      <c r="Y74" s="46"/>
      <c r="Z74" s="46"/>
    </row>
    <row r="75" ht="13.5" customHeight="1">
      <c r="A75" s="3"/>
      <c r="B75" s="46"/>
      <c r="C75" s="46"/>
      <c r="D75" s="46"/>
      <c r="E75" s="46"/>
      <c r="F75" s="46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46"/>
      <c r="T75" s="46"/>
      <c r="U75" s="46"/>
      <c r="V75" s="46"/>
      <c r="W75" s="46"/>
      <c r="X75" s="46"/>
      <c r="Y75" s="46"/>
      <c r="Z75" s="46"/>
    </row>
    <row r="76" ht="13.5" customHeight="1">
      <c r="A76" s="3"/>
      <c r="B76" s="46"/>
      <c r="C76" s="46"/>
      <c r="D76" s="46"/>
      <c r="E76" s="46"/>
      <c r="F76" s="46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46"/>
      <c r="T76" s="46"/>
      <c r="U76" s="46"/>
      <c r="V76" s="46"/>
      <c r="W76" s="46"/>
      <c r="X76" s="46"/>
      <c r="Y76" s="46"/>
      <c r="Z76" s="46"/>
    </row>
    <row r="77" ht="13.5" customHeight="1">
      <c r="A77" s="3"/>
      <c r="B77" s="46"/>
      <c r="C77" s="46"/>
      <c r="D77" s="46"/>
      <c r="E77" s="46"/>
      <c r="F77" s="46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46"/>
      <c r="T77" s="46"/>
      <c r="U77" s="46"/>
      <c r="V77" s="46"/>
      <c r="W77" s="46"/>
      <c r="X77" s="46"/>
      <c r="Y77" s="46"/>
      <c r="Z77" s="46"/>
    </row>
    <row r="78" ht="13.5" customHeight="1">
      <c r="A78" s="3"/>
      <c r="B78" s="46"/>
      <c r="C78" s="46"/>
      <c r="D78" s="46"/>
      <c r="E78" s="46"/>
      <c r="F78" s="46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46"/>
      <c r="T78" s="46"/>
      <c r="U78" s="46"/>
      <c r="V78" s="46"/>
      <c r="W78" s="46"/>
      <c r="X78" s="46"/>
      <c r="Y78" s="46"/>
      <c r="Z78" s="46"/>
    </row>
    <row r="79" ht="13.5" customHeight="1">
      <c r="A79" s="3"/>
      <c r="B79" s="46"/>
      <c r="C79" s="46"/>
      <c r="D79" s="46"/>
      <c r="E79" s="46"/>
      <c r="F79" s="46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46"/>
      <c r="T79" s="46"/>
      <c r="U79" s="46"/>
      <c r="V79" s="46"/>
      <c r="W79" s="46"/>
      <c r="X79" s="46"/>
      <c r="Y79" s="46"/>
      <c r="Z79" s="46"/>
    </row>
    <row r="80" ht="13.5" customHeight="1">
      <c r="A80" s="3"/>
      <c r="B80" s="46"/>
      <c r="C80" s="46"/>
      <c r="D80" s="46"/>
      <c r="E80" s="46"/>
      <c r="F80" s="46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46"/>
      <c r="T80" s="46"/>
      <c r="U80" s="46"/>
      <c r="V80" s="46"/>
      <c r="W80" s="46"/>
      <c r="X80" s="46"/>
      <c r="Y80" s="46"/>
      <c r="Z80" s="46"/>
    </row>
    <row r="81" ht="13.5" customHeight="1">
      <c r="A81" s="3"/>
      <c r="B81" s="46"/>
      <c r="C81" s="46"/>
      <c r="D81" s="46"/>
      <c r="E81" s="46"/>
      <c r="F81" s="46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46"/>
      <c r="T81" s="46"/>
      <c r="U81" s="46"/>
      <c r="V81" s="46"/>
      <c r="W81" s="46"/>
      <c r="X81" s="46"/>
      <c r="Y81" s="46"/>
      <c r="Z81" s="46"/>
    </row>
    <row r="82" ht="13.5" customHeight="1">
      <c r="A82" s="3"/>
      <c r="B82" s="46"/>
      <c r="C82" s="46"/>
      <c r="D82" s="46"/>
      <c r="E82" s="46"/>
      <c r="F82" s="46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46"/>
      <c r="T82" s="46"/>
      <c r="U82" s="46"/>
      <c r="V82" s="46"/>
      <c r="W82" s="46"/>
      <c r="X82" s="46"/>
      <c r="Y82" s="46"/>
      <c r="Z82" s="46"/>
    </row>
    <row r="83" ht="13.5" customHeight="1">
      <c r="A83" s="3"/>
      <c r="B83" s="46"/>
      <c r="C83" s="46"/>
      <c r="D83" s="46"/>
      <c r="E83" s="46"/>
      <c r="F83" s="46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46"/>
      <c r="T83" s="46"/>
      <c r="U83" s="46"/>
      <c r="V83" s="46"/>
      <c r="W83" s="46"/>
      <c r="X83" s="46"/>
      <c r="Y83" s="46"/>
      <c r="Z83" s="46"/>
    </row>
    <row r="84" ht="13.5" customHeight="1">
      <c r="A84" s="3"/>
      <c r="B84" s="46"/>
      <c r="C84" s="46"/>
      <c r="D84" s="46"/>
      <c r="E84" s="46"/>
      <c r="F84" s="46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46"/>
      <c r="T84" s="46"/>
      <c r="U84" s="46"/>
      <c r="V84" s="46"/>
      <c r="W84" s="46"/>
      <c r="X84" s="46"/>
      <c r="Y84" s="46"/>
      <c r="Z84" s="46"/>
    </row>
    <row r="85" ht="13.5" customHeight="1">
      <c r="A85" s="3"/>
      <c r="B85" s="46"/>
      <c r="C85" s="46"/>
      <c r="D85" s="46"/>
      <c r="E85" s="46"/>
      <c r="F85" s="46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46"/>
      <c r="T85" s="46"/>
      <c r="U85" s="46"/>
      <c r="V85" s="46"/>
      <c r="W85" s="46"/>
      <c r="X85" s="46"/>
      <c r="Y85" s="46"/>
      <c r="Z85" s="46"/>
    </row>
    <row r="86" ht="13.5" customHeight="1">
      <c r="A86" s="3"/>
      <c r="B86" s="46"/>
      <c r="C86" s="46"/>
      <c r="D86" s="46"/>
      <c r="E86" s="46"/>
      <c r="F86" s="4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46"/>
      <c r="T86" s="46"/>
      <c r="U86" s="46"/>
      <c r="V86" s="46"/>
      <c r="W86" s="46"/>
      <c r="X86" s="46"/>
      <c r="Y86" s="46"/>
      <c r="Z86" s="46"/>
    </row>
    <row r="87" ht="13.5" customHeight="1">
      <c r="A87" s="3"/>
      <c r="B87" s="46"/>
      <c r="C87" s="46"/>
      <c r="D87" s="46"/>
      <c r="E87" s="46"/>
      <c r="F87" s="46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46"/>
      <c r="T87" s="46"/>
      <c r="U87" s="46"/>
      <c r="V87" s="46"/>
      <c r="W87" s="46"/>
      <c r="X87" s="46"/>
      <c r="Y87" s="46"/>
      <c r="Z87" s="46"/>
    </row>
    <row r="88" ht="13.5" customHeight="1">
      <c r="A88" s="3"/>
      <c r="B88" s="46"/>
      <c r="C88" s="46"/>
      <c r="D88" s="46"/>
      <c r="E88" s="46"/>
      <c r="F88" s="46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46"/>
      <c r="T88" s="46"/>
      <c r="U88" s="46"/>
      <c r="V88" s="46"/>
      <c r="W88" s="46"/>
      <c r="X88" s="46"/>
      <c r="Y88" s="46"/>
      <c r="Z88" s="46"/>
    </row>
    <row r="89" ht="13.5" customHeight="1">
      <c r="A89" s="3"/>
      <c r="B89" s="46"/>
      <c r="C89" s="46"/>
      <c r="D89" s="46"/>
      <c r="E89" s="46"/>
      <c r="F89" s="46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46"/>
      <c r="T89" s="46"/>
      <c r="U89" s="46"/>
      <c r="V89" s="46"/>
      <c r="W89" s="46"/>
      <c r="X89" s="46"/>
      <c r="Y89" s="46"/>
      <c r="Z89" s="46"/>
    </row>
    <row r="90" ht="13.5" customHeight="1">
      <c r="A90" s="3"/>
      <c r="B90" s="46"/>
      <c r="C90" s="46"/>
      <c r="D90" s="46"/>
      <c r="E90" s="46"/>
      <c r="F90" s="46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46"/>
      <c r="T90" s="46"/>
      <c r="U90" s="46"/>
      <c r="V90" s="46"/>
      <c r="W90" s="46"/>
      <c r="X90" s="46"/>
      <c r="Y90" s="46"/>
      <c r="Z90" s="46"/>
    </row>
    <row r="91" ht="13.5" customHeight="1">
      <c r="A91" s="3"/>
      <c r="B91" s="46"/>
      <c r="C91" s="46"/>
      <c r="D91" s="46"/>
      <c r="E91" s="46"/>
      <c r="F91" s="46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46"/>
      <c r="T91" s="46"/>
      <c r="U91" s="46"/>
      <c r="V91" s="46"/>
      <c r="W91" s="46"/>
      <c r="X91" s="46"/>
      <c r="Y91" s="46"/>
      <c r="Z91" s="46"/>
    </row>
    <row r="92" ht="13.5" customHeight="1">
      <c r="A92" s="3"/>
      <c r="B92" s="46"/>
      <c r="C92" s="46"/>
      <c r="D92" s="46"/>
      <c r="E92" s="46"/>
      <c r="F92" s="46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46"/>
      <c r="T92" s="46"/>
      <c r="U92" s="46"/>
      <c r="V92" s="46"/>
      <c r="W92" s="46"/>
      <c r="X92" s="46"/>
      <c r="Y92" s="46"/>
      <c r="Z92" s="46"/>
    </row>
    <row r="93" ht="13.5" customHeight="1">
      <c r="A93" s="3"/>
      <c r="B93" s="46"/>
      <c r="C93" s="46"/>
      <c r="D93" s="46"/>
      <c r="E93" s="46"/>
      <c r="F93" s="46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46"/>
      <c r="T93" s="46"/>
      <c r="U93" s="46"/>
      <c r="V93" s="46"/>
      <c r="W93" s="46"/>
      <c r="X93" s="46"/>
      <c r="Y93" s="46"/>
      <c r="Z93" s="46"/>
    </row>
    <row r="94" ht="13.5" customHeight="1">
      <c r="A94" s="3"/>
      <c r="B94" s="46"/>
      <c r="C94" s="46"/>
      <c r="D94" s="46"/>
      <c r="E94" s="46"/>
      <c r="F94" s="46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46"/>
      <c r="T94" s="46"/>
      <c r="U94" s="46"/>
      <c r="V94" s="46"/>
      <c r="W94" s="46"/>
      <c r="X94" s="46"/>
      <c r="Y94" s="46"/>
      <c r="Z94" s="46"/>
    </row>
    <row r="95" ht="13.5" customHeight="1">
      <c r="A95" s="3"/>
      <c r="B95" s="46"/>
      <c r="C95" s="46"/>
      <c r="D95" s="46"/>
      <c r="E95" s="46"/>
      <c r="F95" s="46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46"/>
      <c r="T95" s="46"/>
      <c r="U95" s="46"/>
      <c r="V95" s="46"/>
      <c r="W95" s="46"/>
      <c r="X95" s="46"/>
      <c r="Y95" s="46"/>
      <c r="Z95" s="46"/>
    </row>
    <row r="96" ht="13.5" customHeight="1">
      <c r="A96" s="3"/>
      <c r="B96" s="46"/>
      <c r="C96" s="46"/>
      <c r="D96" s="46"/>
      <c r="E96" s="46"/>
      <c r="F96" s="46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46"/>
      <c r="T96" s="46"/>
      <c r="U96" s="46"/>
      <c r="V96" s="46"/>
      <c r="W96" s="46"/>
      <c r="X96" s="46"/>
      <c r="Y96" s="46"/>
      <c r="Z96" s="46"/>
    </row>
    <row r="97" ht="13.5" customHeight="1">
      <c r="A97" s="3"/>
      <c r="B97" s="46"/>
      <c r="C97" s="46"/>
      <c r="D97" s="46"/>
      <c r="E97" s="46"/>
      <c r="F97" s="46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46"/>
      <c r="T97" s="46"/>
      <c r="U97" s="46"/>
      <c r="V97" s="46"/>
      <c r="W97" s="46"/>
      <c r="X97" s="46"/>
      <c r="Y97" s="46"/>
      <c r="Z97" s="46"/>
    </row>
    <row r="98" ht="13.5" customHeight="1">
      <c r="A98" s="3"/>
      <c r="B98" s="46"/>
      <c r="C98" s="46"/>
      <c r="D98" s="46"/>
      <c r="E98" s="46"/>
      <c r="F98" s="46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46"/>
      <c r="T98" s="46"/>
      <c r="U98" s="46"/>
      <c r="V98" s="46"/>
      <c r="W98" s="46"/>
      <c r="X98" s="46"/>
      <c r="Y98" s="46"/>
      <c r="Z98" s="46"/>
    </row>
    <row r="99" ht="13.5" customHeight="1">
      <c r="A99" s="3"/>
      <c r="B99" s="46"/>
      <c r="C99" s="46"/>
      <c r="D99" s="46"/>
      <c r="E99" s="46"/>
      <c r="F99" s="46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46"/>
      <c r="T99" s="46"/>
      <c r="U99" s="46"/>
      <c r="V99" s="46"/>
      <c r="W99" s="46"/>
      <c r="X99" s="46"/>
      <c r="Y99" s="46"/>
      <c r="Z99" s="46"/>
    </row>
    <row r="100" ht="13.5" customHeight="1">
      <c r="A100" s="3"/>
      <c r="B100" s="46"/>
      <c r="C100" s="46"/>
      <c r="D100" s="46"/>
      <c r="E100" s="46"/>
      <c r="F100" s="46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46"/>
      <c r="T100" s="46"/>
      <c r="U100" s="46"/>
      <c r="V100" s="46"/>
      <c r="W100" s="46"/>
      <c r="X100" s="46"/>
      <c r="Y100" s="46"/>
      <c r="Z100" s="46"/>
    </row>
    <row r="101" ht="13.5" customHeight="1">
      <c r="A101" s="3"/>
      <c r="B101" s="46"/>
      <c r="C101" s="46"/>
      <c r="D101" s="46"/>
      <c r="E101" s="46"/>
      <c r="F101" s="46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46"/>
      <c r="T101" s="46"/>
      <c r="U101" s="46"/>
      <c r="V101" s="46"/>
      <c r="W101" s="46"/>
      <c r="X101" s="46"/>
      <c r="Y101" s="46"/>
      <c r="Z101" s="46"/>
    </row>
    <row r="102" ht="13.5" customHeight="1">
      <c r="A102" s="3"/>
      <c r="B102" s="46"/>
      <c r="C102" s="46"/>
      <c r="D102" s="46"/>
      <c r="E102" s="46"/>
      <c r="F102" s="46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46"/>
      <c r="T102" s="46"/>
      <c r="U102" s="46"/>
      <c r="V102" s="46"/>
      <c r="W102" s="46"/>
      <c r="X102" s="46"/>
      <c r="Y102" s="46"/>
      <c r="Z102" s="46"/>
    </row>
    <row r="103" ht="13.5" customHeight="1">
      <c r="A103" s="3"/>
      <c r="B103" s="46"/>
      <c r="C103" s="46"/>
      <c r="D103" s="46"/>
      <c r="E103" s="46"/>
      <c r="F103" s="46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46"/>
      <c r="T103" s="46"/>
      <c r="U103" s="46"/>
      <c r="V103" s="46"/>
      <c r="W103" s="46"/>
      <c r="X103" s="46"/>
      <c r="Y103" s="46"/>
      <c r="Z103" s="46"/>
    </row>
    <row r="104" ht="13.5" customHeight="1">
      <c r="A104" s="3"/>
      <c r="B104" s="46"/>
      <c r="C104" s="46"/>
      <c r="D104" s="46"/>
      <c r="E104" s="46"/>
      <c r="F104" s="46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46"/>
      <c r="T104" s="46"/>
      <c r="U104" s="46"/>
      <c r="V104" s="46"/>
      <c r="W104" s="46"/>
      <c r="X104" s="46"/>
      <c r="Y104" s="46"/>
      <c r="Z104" s="46"/>
    </row>
    <row r="105" ht="13.5" customHeight="1">
      <c r="A105" s="3"/>
      <c r="B105" s="46"/>
      <c r="C105" s="46"/>
      <c r="D105" s="46"/>
      <c r="E105" s="46"/>
      <c r="F105" s="46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46"/>
      <c r="T105" s="46"/>
      <c r="U105" s="46"/>
      <c r="V105" s="46"/>
      <c r="W105" s="46"/>
      <c r="X105" s="46"/>
      <c r="Y105" s="46"/>
      <c r="Z105" s="46"/>
    </row>
    <row r="106" ht="13.5" customHeight="1">
      <c r="A106" s="3"/>
      <c r="B106" s="46"/>
      <c r="C106" s="46"/>
      <c r="D106" s="46"/>
      <c r="E106" s="46"/>
      <c r="F106" s="46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46"/>
      <c r="T106" s="46"/>
      <c r="U106" s="46"/>
      <c r="V106" s="46"/>
      <c r="W106" s="46"/>
      <c r="X106" s="46"/>
      <c r="Y106" s="46"/>
      <c r="Z106" s="46"/>
    </row>
    <row r="107" ht="13.5" customHeight="1">
      <c r="A107" s="3"/>
      <c r="B107" s="46"/>
      <c r="C107" s="46"/>
      <c r="D107" s="46"/>
      <c r="E107" s="46"/>
      <c r="F107" s="46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46"/>
      <c r="T107" s="46"/>
      <c r="U107" s="46"/>
      <c r="V107" s="46"/>
      <c r="W107" s="46"/>
      <c r="X107" s="46"/>
      <c r="Y107" s="46"/>
      <c r="Z107" s="46"/>
    </row>
    <row r="108" ht="13.5" customHeight="1">
      <c r="A108" s="3"/>
      <c r="B108" s="46"/>
      <c r="C108" s="46"/>
      <c r="D108" s="46"/>
      <c r="E108" s="46"/>
      <c r="F108" s="4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46"/>
      <c r="T108" s="46"/>
      <c r="U108" s="46"/>
      <c r="V108" s="46"/>
      <c r="W108" s="46"/>
      <c r="X108" s="46"/>
      <c r="Y108" s="46"/>
      <c r="Z108" s="46"/>
    </row>
    <row r="109" ht="13.5" customHeight="1">
      <c r="A109" s="3"/>
      <c r="B109" s="46"/>
      <c r="C109" s="46"/>
      <c r="D109" s="46"/>
      <c r="E109" s="46"/>
      <c r="F109" s="4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46"/>
      <c r="T109" s="46"/>
      <c r="U109" s="46"/>
      <c r="V109" s="46"/>
      <c r="W109" s="46"/>
      <c r="X109" s="46"/>
      <c r="Y109" s="46"/>
      <c r="Z109" s="46"/>
    </row>
    <row r="110" ht="13.5" customHeight="1">
      <c r="A110" s="3"/>
      <c r="B110" s="46"/>
      <c r="C110" s="46"/>
      <c r="D110" s="46"/>
      <c r="E110" s="46"/>
      <c r="F110" s="4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46"/>
      <c r="T110" s="46"/>
      <c r="U110" s="46"/>
      <c r="V110" s="46"/>
      <c r="W110" s="46"/>
      <c r="X110" s="46"/>
      <c r="Y110" s="46"/>
      <c r="Z110" s="46"/>
    </row>
    <row r="111" ht="13.5" customHeight="1">
      <c r="A111" s="3"/>
      <c r="B111" s="46"/>
      <c r="C111" s="46"/>
      <c r="D111" s="46"/>
      <c r="E111" s="46"/>
      <c r="F111" s="4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46"/>
      <c r="T111" s="46"/>
      <c r="U111" s="46"/>
      <c r="V111" s="46"/>
      <c r="W111" s="46"/>
      <c r="X111" s="46"/>
      <c r="Y111" s="46"/>
      <c r="Z111" s="46"/>
    </row>
    <row r="112" ht="13.5" customHeight="1">
      <c r="A112" s="3"/>
      <c r="B112" s="46"/>
      <c r="C112" s="46"/>
      <c r="D112" s="46"/>
      <c r="E112" s="46"/>
      <c r="F112" s="4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46"/>
      <c r="T112" s="46"/>
      <c r="U112" s="46"/>
      <c r="V112" s="46"/>
      <c r="W112" s="46"/>
      <c r="X112" s="46"/>
      <c r="Y112" s="46"/>
      <c r="Z112" s="46"/>
    </row>
    <row r="113" ht="13.5" customHeight="1">
      <c r="A113" s="3"/>
      <c r="B113" s="46"/>
      <c r="C113" s="46"/>
      <c r="D113" s="46"/>
      <c r="E113" s="46"/>
      <c r="F113" s="4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46"/>
      <c r="T113" s="46"/>
      <c r="U113" s="46"/>
      <c r="V113" s="46"/>
      <c r="W113" s="46"/>
      <c r="X113" s="46"/>
      <c r="Y113" s="46"/>
      <c r="Z113" s="46"/>
    </row>
    <row r="114" ht="13.5" customHeight="1">
      <c r="A114" s="3"/>
      <c r="B114" s="46"/>
      <c r="C114" s="46"/>
      <c r="D114" s="46"/>
      <c r="E114" s="46"/>
      <c r="F114" s="4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46"/>
      <c r="T114" s="46"/>
      <c r="U114" s="46"/>
      <c r="V114" s="46"/>
      <c r="W114" s="46"/>
      <c r="X114" s="46"/>
      <c r="Y114" s="46"/>
      <c r="Z114" s="46"/>
    </row>
    <row r="115" ht="13.5" customHeight="1">
      <c r="A115" s="3"/>
      <c r="B115" s="46"/>
      <c r="C115" s="46"/>
      <c r="D115" s="46"/>
      <c r="E115" s="46"/>
      <c r="F115" s="4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46"/>
      <c r="T115" s="46"/>
      <c r="U115" s="46"/>
      <c r="V115" s="46"/>
      <c r="W115" s="46"/>
      <c r="X115" s="46"/>
      <c r="Y115" s="46"/>
      <c r="Z115" s="46"/>
    </row>
    <row r="116" ht="13.5" customHeight="1">
      <c r="A116" s="3"/>
      <c r="B116" s="46"/>
      <c r="C116" s="46"/>
      <c r="D116" s="46"/>
      <c r="E116" s="46"/>
      <c r="F116" s="4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46"/>
      <c r="T116" s="46"/>
      <c r="U116" s="46"/>
      <c r="V116" s="46"/>
      <c r="W116" s="46"/>
      <c r="X116" s="46"/>
      <c r="Y116" s="46"/>
      <c r="Z116" s="46"/>
    </row>
    <row r="117" ht="13.5" customHeight="1">
      <c r="A117" s="3"/>
      <c r="B117" s="46"/>
      <c r="C117" s="46"/>
      <c r="D117" s="46"/>
      <c r="E117" s="46"/>
      <c r="F117" s="4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46"/>
      <c r="T117" s="46"/>
      <c r="U117" s="46"/>
      <c r="V117" s="46"/>
      <c r="W117" s="46"/>
      <c r="X117" s="46"/>
      <c r="Y117" s="46"/>
      <c r="Z117" s="46"/>
    </row>
    <row r="118" ht="13.5" customHeight="1">
      <c r="A118" s="3"/>
      <c r="B118" s="46"/>
      <c r="C118" s="46"/>
      <c r="D118" s="46"/>
      <c r="E118" s="46"/>
      <c r="F118" s="4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46"/>
      <c r="T118" s="46"/>
      <c r="U118" s="46"/>
      <c r="V118" s="46"/>
      <c r="W118" s="46"/>
      <c r="X118" s="46"/>
      <c r="Y118" s="46"/>
      <c r="Z118" s="46"/>
    </row>
    <row r="119" ht="13.5" customHeight="1">
      <c r="A119" s="3"/>
      <c r="B119" s="46"/>
      <c r="C119" s="46"/>
      <c r="D119" s="46"/>
      <c r="E119" s="46"/>
      <c r="F119" s="4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46"/>
      <c r="T119" s="46"/>
      <c r="U119" s="46"/>
      <c r="V119" s="46"/>
      <c r="W119" s="46"/>
      <c r="X119" s="46"/>
      <c r="Y119" s="46"/>
      <c r="Z119" s="46"/>
    </row>
    <row r="120" ht="13.5" customHeight="1">
      <c r="A120" s="3"/>
      <c r="B120" s="46"/>
      <c r="C120" s="46"/>
      <c r="D120" s="46"/>
      <c r="E120" s="46"/>
      <c r="F120" s="4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46"/>
      <c r="T120" s="46"/>
      <c r="U120" s="46"/>
      <c r="V120" s="46"/>
      <c r="W120" s="46"/>
      <c r="X120" s="46"/>
      <c r="Y120" s="46"/>
      <c r="Z120" s="46"/>
    </row>
    <row r="121" ht="13.5" customHeight="1">
      <c r="A121" s="3"/>
      <c r="B121" s="46"/>
      <c r="C121" s="46"/>
      <c r="D121" s="46"/>
      <c r="E121" s="46"/>
      <c r="F121" s="4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46"/>
      <c r="T121" s="46"/>
      <c r="U121" s="46"/>
      <c r="V121" s="46"/>
      <c r="W121" s="46"/>
      <c r="X121" s="46"/>
      <c r="Y121" s="46"/>
      <c r="Z121" s="46"/>
    </row>
    <row r="122" ht="13.5" customHeight="1">
      <c r="A122" s="3"/>
      <c r="B122" s="46"/>
      <c r="C122" s="46"/>
      <c r="D122" s="46"/>
      <c r="E122" s="46"/>
      <c r="F122" s="4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46"/>
      <c r="T122" s="46"/>
      <c r="U122" s="46"/>
      <c r="V122" s="46"/>
      <c r="W122" s="46"/>
      <c r="X122" s="46"/>
      <c r="Y122" s="46"/>
      <c r="Z122" s="46"/>
    </row>
    <row r="123" ht="13.5" customHeight="1">
      <c r="A123" s="3"/>
      <c r="B123" s="46"/>
      <c r="C123" s="46"/>
      <c r="D123" s="46"/>
      <c r="E123" s="46"/>
      <c r="F123" s="4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46"/>
      <c r="T123" s="46"/>
      <c r="U123" s="46"/>
      <c r="V123" s="46"/>
      <c r="W123" s="46"/>
      <c r="X123" s="46"/>
      <c r="Y123" s="46"/>
      <c r="Z123" s="46"/>
    </row>
    <row r="124" ht="13.5" customHeight="1">
      <c r="A124" s="3"/>
      <c r="B124" s="46"/>
      <c r="C124" s="46"/>
      <c r="D124" s="46"/>
      <c r="E124" s="46"/>
      <c r="F124" s="4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46"/>
      <c r="T124" s="46"/>
      <c r="U124" s="46"/>
      <c r="V124" s="46"/>
      <c r="W124" s="46"/>
      <c r="X124" s="46"/>
      <c r="Y124" s="46"/>
      <c r="Z124" s="46"/>
    </row>
    <row r="125" ht="13.5" customHeight="1">
      <c r="A125" s="3"/>
      <c r="B125" s="46"/>
      <c r="C125" s="46"/>
      <c r="D125" s="46"/>
      <c r="E125" s="46"/>
      <c r="F125" s="4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46"/>
      <c r="T125" s="46"/>
      <c r="U125" s="46"/>
      <c r="V125" s="46"/>
      <c r="W125" s="46"/>
      <c r="X125" s="46"/>
      <c r="Y125" s="46"/>
      <c r="Z125" s="46"/>
    </row>
    <row r="126" ht="13.5" customHeight="1">
      <c r="A126" s="3"/>
      <c r="B126" s="46"/>
      <c r="C126" s="46"/>
      <c r="D126" s="46"/>
      <c r="E126" s="46"/>
      <c r="F126" s="4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46"/>
      <c r="T126" s="46"/>
      <c r="U126" s="46"/>
      <c r="V126" s="46"/>
      <c r="W126" s="46"/>
      <c r="X126" s="46"/>
      <c r="Y126" s="46"/>
      <c r="Z126" s="46"/>
    </row>
    <row r="127" ht="13.5" customHeight="1">
      <c r="A127" s="3"/>
      <c r="B127" s="46"/>
      <c r="C127" s="46"/>
      <c r="D127" s="46"/>
      <c r="E127" s="46"/>
      <c r="F127" s="4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46"/>
      <c r="T127" s="46"/>
      <c r="U127" s="46"/>
      <c r="V127" s="46"/>
      <c r="W127" s="46"/>
      <c r="X127" s="46"/>
      <c r="Y127" s="46"/>
      <c r="Z127" s="46"/>
    </row>
    <row r="128" ht="13.5" customHeight="1">
      <c r="A128" s="3"/>
      <c r="B128" s="46"/>
      <c r="C128" s="46"/>
      <c r="D128" s="46"/>
      <c r="E128" s="46"/>
      <c r="F128" s="4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46"/>
      <c r="T128" s="46"/>
      <c r="U128" s="46"/>
      <c r="V128" s="46"/>
      <c r="W128" s="46"/>
      <c r="X128" s="46"/>
      <c r="Y128" s="46"/>
      <c r="Z128" s="46"/>
    </row>
    <row r="129" ht="13.5" customHeight="1">
      <c r="A129" s="3"/>
      <c r="B129" s="46"/>
      <c r="C129" s="46"/>
      <c r="D129" s="46"/>
      <c r="E129" s="46"/>
      <c r="F129" s="4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46"/>
      <c r="T129" s="46"/>
      <c r="U129" s="46"/>
      <c r="V129" s="46"/>
      <c r="W129" s="46"/>
      <c r="X129" s="46"/>
      <c r="Y129" s="46"/>
      <c r="Z129" s="46"/>
    </row>
    <row r="130" ht="13.5" customHeight="1">
      <c r="A130" s="3"/>
      <c r="B130" s="46"/>
      <c r="C130" s="46"/>
      <c r="D130" s="46"/>
      <c r="E130" s="46"/>
      <c r="F130" s="4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46"/>
      <c r="T130" s="46"/>
      <c r="U130" s="46"/>
      <c r="V130" s="46"/>
      <c r="W130" s="46"/>
      <c r="X130" s="46"/>
      <c r="Y130" s="46"/>
      <c r="Z130" s="46"/>
    </row>
    <row r="131" ht="13.5" customHeight="1">
      <c r="A131" s="3"/>
      <c r="B131" s="46"/>
      <c r="C131" s="46"/>
      <c r="D131" s="46"/>
      <c r="E131" s="46"/>
      <c r="F131" s="4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46"/>
      <c r="T131" s="46"/>
      <c r="U131" s="46"/>
      <c r="V131" s="46"/>
      <c r="W131" s="46"/>
      <c r="X131" s="46"/>
      <c r="Y131" s="46"/>
      <c r="Z131" s="46"/>
    </row>
    <row r="132" ht="13.5" customHeight="1">
      <c r="A132" s="3"/>
      <c r="B132" s="46"/>
      <c r="C132" s="46"/>
      <c r="D132" s="46"/>
      <c r="E132" s="46"/>
      <c r="F132" s="4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46"/>
      <c r="T132" s="46"/>
      <c r="U132" s="46"/>
      <c r="V132" s="46"/>
      <c r="W132" s="46"/>
      <c r="X132" s="46"/>
      <c r="Y132" s="46"/>
      <c r="Z132" s="46"/>
    </row>
    <row r="133" ht="13.5" customHeight="1">
      <c r="A133" s="3"/>
      <c r="B133" s="46"/>
      <c r="C133" s="46"/>
      <c r="D133" s="46"/>
      <c r="E133" s="46"/>
      <c r="F133" s="4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46"/>
      <c r="T133" s="46"/>
      <c r="U133" s="46"/>
      <c r="V133" s="46"/>
      <c r="W133" s="46"/>
      <c r="X133" s="46"/>
      <c r="Y133" s="46"/>
      <c r="Z133" s="46"/>
    </row>
    <row r="134" ht="13.5" customHeight="1">
      <c r="A134" s="3"/>
      <c r="B134" s="46"/>
      <c r="C134" s="46"/>
      <c r="D134" s="46"/>
      <c r="E134" s="46"/>
      <c r="F134" s="4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46"/>
      <c r="T134" s="46"/>
      <c r="U134" s="46"/>
      <c r="V134" s="46"/>
      <c r="W134" s="46"/>
      <c r="X134" s="46"/>
      <c r="Y134" s="46"/>
      <c r="Z134" s="46"/>
    </row>
    <row r="135" ht="13.5" customHeight="1">
      <c r="A135" s="3"/>
      <c r="B135" s="46"/>
      <c r="C135" s="46"/>
      <c r="D135" s="46"/>
      <c r="E135" s="46"/>
      <c r="F135" s="4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46"/>
      <c r="T135" s="46"/>
      <c r="U135" s="46"/>
      <c r="V135" s="46"/>
      <c r="W135" s="46"/>
      <c r="X135" s="46"/>
      <c r="Y135" s="46"/>
      <c r="Z135" s="46"/>
    </row>
    <row r="136" ht="13.5" customHeight="1">
      <c r="A136" s="3"/>
      <c r="B136" s="46"/>
      <c r="C136" s="46"/>
      <c r="D136" s="46"/>
      <c r="E136" s="46"/>
      <c r="F136" s="4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46"/>
      <c r="T136" s="46"/>
      <c r="U136" s="46"/>
      <c r="V136" s="46"/>
      <c r="W136" s="46"/>
      <c r="X136" s="46"/>
      <c r="Y136" s="46"/>
      <c r="Z136" s="46"/>
    </row>
    <row r="137" ht="13.5" customHeight="1">
      <c r="A137" s="3"/>
      <c r="B137" s="46"/>
      <c r="C137" s="46"/>
      <c r="D137" s="46"/>
      <c r="E137" s="46"/>
      <c r="F137" s="4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46"/>
      <c r="T137" s="46"/>
      <c r="U137" s="46"/>
      <c r="V137" s="46"/>
      <c r="W137" s="46"/>
      <c r="X137" s="46"/>
      <c r="Y137" s="46"/>
      <c r="Z137" s="46"/>
    </row>
    <row r="138" ht="13.5" customHeight="1">
      <c r="A138" s="3"/>
      <c r="B138" s="46"/>
      <c r="C138" s="46"/>
      <c r="D138" s="46"/>
      <c r="E138" s="46"/>
      <c r="F138" s="4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46"/>
      <c r="T138" s="46"/>
      <c r="U138" s="46"/>
      <c r="V138" s="46"/>
      <c r="W138" s="46"/>
      <c r="X138" s="46"/>
      <c r="Y138" s="46"/>
      <c r="Z138" s="46"/>
    </row>
    <row r="139" ht="13.5" customHeight="1">
      <c r="A139" s="3"/>
      <c r="B139" s="46"/>
      <c r="C139" s="46"/>
      <c r="D139" s="46"/>
      <c r="E139" s="46"/>
      <c r="F139" s="4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46"/>
      <c r="T139" s="46"/>
      <c r="U139" s="46"/>
      <c r="V139" s="46"/>
      <c r="W139" s="46"/>
      <c r="X139" s="46"/>
      <c r="Y139" s="46"/>
      <c r="Z139" s="46"/>
    </row>
    <row r="140" ht="13.5" customHeight="1">
      <c r="A140" s="3"/>
      <c r="B140" s="46"/>
      <c r="C140" s="46"/>
      <c r="D140" s="46"/>
      <c r="E140" s="46"/>
      <c r="F140" s="4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46"/>
      <c r="T140" s="46"/>
      <c r="U140" s="46"/>
      <c r="V140" s="46"/>
      <c r="W140" s="46"/>
      <c r="X140" s="46"/>
      <c r="Y140" s="46"/>
      <c r="Z140" s="46"/>
    </row>
    <row r="141" ht="13.5" customHeight="1">
      <c r="A141" s="3"/>
      <c r="B141" s="46"/>
      <c r="C141" s="46"/>
      <c r="D141" s="46"/>
      <c r="E141" s="46"/>
      <c r="F141" s="4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46"/>
      <c r="T141" s="46"/>
      <c r="U141" s="46"/>
      <c r="V141" s="46"/>
      <c r="W141" s="46"/>
      <c r="X141" s="46"/>
      <c r="Y141" s="46"/>
      <c r="Z141" s="46"/>
    </row>
    <row r="142" ht="13.5" customHeight="1">
      <c r="A142" s="3"/>
      <c r="B142" s="46"/>
      <c r="C142" s="46"/>
      <c r="D142" s="46"/>
      <c r="E142" s="46"/>
      <c r="F142" s="4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46"/>
      <c r="T142" s="46"/>
      <c r="U142" s="46"/>
      <c r="V142" s="46"/>
      <c r="W142" s="46"/>
      <c r="X142" s="46"/>
      <c r="Y142" s="46"/>
      <c r="Z142" s="46"/>
    </row>
    <row r="143" ht="13.5" customHeight="1">
      <c r="A143" s="3"/>
      <c r="B143" s="46"/>
      <c r="C143" s="46"/>
      <c r="D143" s="46"/>
      <c r="E143" s="46"/>
      <c r="F143" s="4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46"/>
      <c r="T143" s="46"/>
      <c r="U143" s="46"/>
      <c r="V143" s="46"/>
      <c r="W143" s="46"/>
      <c r="X143" s="46"/>
      <c r="Y143" s="46"/>
      <c r="Z143" s="46"/>
    </row>
    <row r="144" ht="13.5" customHeight="1">
      <c r="A144" s="3"/>
      <c r="B144" s="46"/>
      <c r="C144" s="46"/>
      <c r="D144" s="46"/>
      <c r="E144" s="46"/>
      <c r="F144" s="4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46"/>
      <c r="T144" s="46"/>
      <c r="U144" s="46"/>
      <c r="V144" s="46"/>
      <c r="W144" s="46"/>
      <c r="X144" s="46"/>
      <c r="Y144" s="46"/>
      <c r="Z144" s="46"/>
    </row>
    <row r="145" ht="13.5" customHeight="1">
      <c r="A145" s="3"/>
      <c r="B145" s="46"/>
      <c r="C145" s="46"/>
      <c r="D145" s="46"/>
      <c r="E145" s="46"/>
      <c r="F145" s="4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46"/>
      <c r="T145" s="46"/>
      <c r="U145" s="46"/>
      <c r="V145" s="46"/>
      <c r="W145" s="46"/>
      <c r="X145" s="46"/>
      <c r="Y145" s="46"/>
      <c r="Z145" s="46"/>
    </row>
    <row r="146" ht="13.5" customHeight="1">
      <c r="A146" s="3"/>
      <c r="B146" s="46"/>
      <c r="C146" s="46"/>
      <c r="D146" s="46"/>
      <c r="E146" s="46"/>
      <c r="F146" s="4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46"/>
      <c r="T146" s="46"/>
      <c r="U146" s="46"/>
      <c r="V146" s="46"/>
      <c r="W146" s="46"/>
      <c r="X146" s="46"/>
      <c r="Y146" s="46"/>
      <c r="Z146" s="46"/>
    </row>
    <row r="147" ht="13.5" customHeight="1">
      <c r="A147" s="3"/>
      <c r="B147" s="46"/>
      <c r="C147" s="46"/>
      <c r="D147" s="46"/>
      <c r="E147" s="46"/>
      <c r="F147" s="4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46"/>
      <c r="T147" s="46"/>
      <c r="U147" s="46"/>
      <c r="V147" s="46"/>
      <c r="W147" s="46"/>
      <c r="X147" s="46"/>
      <c r="Y147" s="46"/>
      <c r="Z147" s="46"/>
    </row>
    <row r="148" ht="13.5" customHeight="1">
      <c r="A148" s="3"/>
      <c r="B148" s="46"/>
      <c r="C148" s="46"/>
      <c r="D148" s="46"/>
      <c r="E148" s="46"/>
      <c r="F148" s="4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46"/>
      <c r="T148" s="46"/>
      <c r="U148" s="46"/>
      <c r="V148" s="46"/>
      <c r="W148" s="46"/>
      <c r="X148" s="46"/>
      <c r="Y148" s="46"/>
      <c r="Z148" s="46"/>
    </row>
    <row r="149" ht="13.5" customHeight="1">
      <c r="A149" s="3"/>
      <c r="B149" s="46"/>
      <c r="C149" s="46"/>
      <c r="D149" s="46"/>
      <c r="E149" s="46"/>
      <c r="F149" s="4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46"/>
      <c r="T149" s="46"/>
      <c r="U149" s="46"/>
      <c r="V149" s="46"/>
      <c r="W149" s="46"/>
      <c r="X149" s="46"/>
      <c r="Y149" s="46"/>
      <c r="Z149" s="46"/>
    </row>
    <row r="150" ht="13.5" customHeight="1">
      <c r="A150" s="3"/>
      <c r="B150" s="46"/>
      <c r="C150" s="46"/>
      <c r="D150" s="46"/>
      <c r="E150" s="46"/>
      <c r="F150" s="4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46"/>
      <c r="T150" s="46"/>
      <c r="U150" s="46"/>
      <c r="V150" s="46"/>
      <c r="W150" s="46"/>
      <c r="X150" s="46"/>
      <c r="Y150" s="46"/>
      <c r="Z150" s="46"/>
    </row>
    <row r="151" ht="13.5" customHeight="1">
      <c r="A151" s="3"/>
      <c r="B151" s="46"/>
      <c r="C151" s="46"/>
      <c r="D151" s="46"/>
      <c r="E151" s="46"/>
      <c r="F151" s="4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46"/>
      <c r="T151" s="46"/>
      <c r="U151" s="46"/>
      <c r="V151" s="46"/>
      <c r="W151" s="46"/>
      <c r="X151" s="46"/>
      <c r="Y151" s="46"/>
      <c r="Z151" s="46"/>
    </row>
    <row r="152" ht="13.5" customHeight="1">
      <c r="A152" s="3"/>
      <c r="B152" s="46"/>
      <c r="C152" s="46"/>
      <c r="D152" s="46"/>
      <c r="E152" s="46"/>
      <c r="F152" s="4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46"/>
      <c r="T152" s="46"/>
      <c r="U152" s="46"/>
      <c r="V152" s="46"/>
      <c r="W152" s="46"/>
      <c r="X152" s="46"/>
      <c r="Y152" s="46"/>
      <c r="Z152" s="46"/>
    </row>
    <row r="153" ht="13.5" customHeight="1">
      <c r="A153" s="3"/>
      <c r="B153" s="46"/>
      <c r="C153" s="46"/>
      <c r="D153" s="46"/>
      <c r="E153" s="46"/>
      <c r="F153" s="4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46"/>
      <c r="T153" s="46"/>
      <c r="U153" s="46"/>
      <c r="V153" s="46"/>
      <c r="W153" s="46"/>
      <c r="X153" s="46"/>
      <c r="Y153" s="46"/>
      <c r="Z153" s="46"/>
    </row>
    <row r="154" ht="13.5" customHeight="1">
      <c r="A154" s="3"/>
      <c r="B154" s="46"/>
      <c r="C154" s="46"/>
      <c r="D154" s="46"/>
      <c r="E154" s="46"/>
      <c r="F154" s="4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46"/>
      <c r="T154" s="46"/>
      <c r="U154" s="46"/>
      <c r="V154" s="46"/>
      <c r="W154" s="46"/>
      <c r="X154" s="46"/>
      <c r="Y154" s="46"/>
      <c r="Z154" s="46"/>
    </row>
    <row r="155" ht="13.5" customHeight="1">
      <c r="A155" s="3"/>
      <c r="B155" s="46"/>
      <c r="C155" s="46"/>
      <c r="D155" s="46"/>
      <c r="E155" s="46"/>
      <c r="F155" s="4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46"/>
      <c r="T155" s="46"/>
      <c r="U155" s="46"/>
      <c r="V155" s="46"/>
      <c r="W155" s="46"/>
      <c r="X155" s="46"/>
      <c r="Y155" s="46"/>
      <c r="Z155" s="46"/>
    </row>
    <row r="156" ht="13.5" customHeight="1">
      <c r="A156" s="3"/>
      <c r="B156" s="46"/>
      <c r="C156" s="46"/>
      <c r="D156" s="46"/>
      <c r="E156" s="46"/>
      <c r="F156" s="4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46"/>
      <c r="T156" s="46"/>
      <c r="U156" s="46"/>
      <c r="V156" s="46"/>
      <c r="W156" s="46"/>
      <c r="X156" s="46"/>
      <c r="Y156" s="46"/>
      <c r="Z156" s="46"/>
    </row>
    <row r="157" ht="13.5" customHeight="1">
      <c r="A157" s="3"/>
      <c r="B157" s="46"/>
      <c r="C157" s="46"/>
      <c r="D157" s="46"/>
      <c r="E157" s="46"/>
      <c r="F157" s="4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46"/>
      <c r="T157" s="46"/>
      <c r="U157" s="46"/>
      <c r="V157" s="46"/>
      <c r="W157" s="46"/>
      <c r="X157" s="46"/>
      <c r="Y157" s="46"/>
      <c r="Z157" s="46"/>
    </row>
    <row r="158" ht="13.5" customHeight="1">
      <c r="A158" s="3"/>
      <c r="B158" s="46"/>
      <c r="C158" s="46"/>
      <c r="D158" s="46"/>
      <c r="E158" s="46"/>
      <c r="F158" s="4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46"/>
      <c r="T158" s="46"/>
      <c r="U158" s="46"/>
      <c r="V158" s="46"/>
      <c r="W158" s="46"/>
      <c r="X158" s="46"/>
      <c r="Y158" s="46"/>
      <c r="Z158" s="46"/>
    </row>
    <row r="159" ht="13.5" customHeight="1">
      <c r="A159" s="3"/>
      <c r="B159" s="46"/>
      <c r="C159" s="46"/>
      <c r="D159" s="46"/>
      <c r="E159" s="46"/>
      <c r="F159" s="4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46"/>
      <c r="T159" s="46"/>
      <c r="U159" s="46"/>
      <c r="V159" s="46"/>
      <c r="W159" s="46"/>
      <c r="X159" s="46"/>
      <c r="Y159" s="46"/>
      <c r="Z159" s="46"/>
    </row>
    <row r="160" ht="13.5" customHeight="1">
      <c r="A160" s="3"/>
      <c r="B160" s="46"/>
      <c r="C160" s="46"/>
      <c r="D160" s="46"/>
      <c r="E160" s="46"/>
      <c r="F160" s="4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46"/>
      <c r="T160" s="46"/>
      <c r="U160" s="46"/>
      <c r="V160" s="46"/>
      <c r="W160" s="46"/>
      <c r="X160" s="46"/>
      <c r="Y160" s="46"/>
      <c r="Z160" s="46"/>
    </row>
    <row r="161" ht="13.5" customHeight="1">
      <c r="A161" s="3"/>
      <c r="B161" s="46"/>
      <c r="C161" s="46"/>
      <c r="D161" s="46"/>
      <c r="E161" s="46"/>
      <c r="F161" s="4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46"/>
      <c r="T161" s="46"/>
      <c r="U161" s="46"/>
      <c r="V161" s="46"/>
      <c r="W161" s="46"/>
      <c r="X161" s="46"/>
      <c r="Y161" s="46"/>
      <c r="Z161" s="46"/>
    </row>
    <row r="162" ht="13.5" customHeight="1">
      <c r="A162" s="3"/>
      <c r="B162" s="46"/>
      <c r="C162" s="46"/>
      <c r="D162" s="46"/>
      <c r="E162" s="46"/>
      <c r="F162" s="4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46"/>
      <c r="T162" s="46"/>
      <c r="U162" s="46"/>
      <c r="V162" s="46"/>
      <c r="W162" s="46"/>
      <c r="X162" s="46"/>
      <c r="Y162" s="46"/>
      <c r="Z162" s="46"/>
    </row>
    <row r="163" ht="13.5" customHeight="1">
      <c r="A163" s="3"/>
      <c r="B163" s="46"/>
      <c r="C163" s="46"/>
      <c r="D163" s="46"/>
      <c r="E163" s="46"/>
      <c r="F163" s="4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46"/>
      <c r="T163" s="46"/>
      <c r="U163" s="46"/>
      <c r="V163" s="46"/>
      <c r="W163" s="46"/>
      <c r="X163" s="46"/>
      <c r="Y163" s="46"/>
      <c r="Z163" s="46"/>
    </row>
    <row r="164" ht="13.5" customHeight="1">
      <c r="A164" s="3"/>
      <c r="B164" s="46"/>
      <c r="C164" s="46"/>
      <c r="D164" s="46"/>
      <c r="E164" s="46"/>
      <c r="F164" s="4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46"/>
      <c r="T164" s="46"/>
      <c r="U164" s="46"/>
      <c r="V164" s="46"/>
      <c r="W164" s="46"/>
      <c r="X164" s="46"/>
      <c r="Y164" s="46"/>
      <c r="Z164" s="46"/>
    </row>
    <row r="165" ht="13.5" customHeight="1">
      <c r="A165" s="3"/>
      <c r="B165" s="46"/>
      <c r="C165" s="46"/>
      <c r="D165" s="46"/>
      <c r="E165" s="46"/>
      <c r="F165" s="4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46"/>
      <c r="T165" s="46"/>
      <c r="U165" s="46"/>
      <c r="V165" s="46"/>
      <c r="W165" s="46"/>
      <c r="X165" s="46"/>
      <c r="Y165" s="46"/>
      <c r="Z165" s="46"/>
    </row>
    <row r="166" ht="13.5" customHeight="1">
      <c r="A166" s="3"/>
      <c r="B166" s="46"/>
      <c r="C166" s="46"/>
      <c r="D166" s="46"/>
      <c r="E166" s="46"/>
      <c r="F166" s="4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46"/>
      <c r="T166" s="46"/>
      <c r="U166" s="46"/>
      <c r="V166" s="46"/>
      <c r="W166" s="46"/>
      <c r="X166" s="46"/>
      <c r="Y166" s="46"/>
      <c r="Z166" s="46"/>
    </row>
    <row r="167" ht="13.5" customHeight="1">
      <c r="A167" s="3"/>
      <c r="B167" s="46"/>
      <c r="C167" s="46"/>
      <c r="D167" s="46"/>
      <c r="E167" s="46"/>
      <c r="F167" s="4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46"/>
      <c r="T167" s="46"/>
      <c r="U167" s="46"/>
      <c r="V167" s="46"/>
      <c r="W167" s="46"/>
      <c r="X167" s="46"/>
      <c r="Y167" s="46"/>
      <c r="Z167" s="46"/>
    </row>
    <row r="168" ht="13.5" customHeight="1">
      <c r="A168" s="3"/>
      <c r="B168" s="46"/>
      <c r="C168" s="46"/>
      <c r="D168" s="46"/>
      <c r="E168" s="46"/>
      <c r="F168" s="4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46"/>
      <c r="T168" s="46"/>
      <c r="U168" s="46"/>
      <c r="V168" s="46"/>
      <c r="W168" s="46"/>
      <c r="X168" s="46"/>
      <c r="Y168" s="46"/>
      <c r="Z168" s="46"/>
    </row>
    <row r="169" ht="13.5" customHeight="1">
      <c r="A169" s="3"/>
      <c r="B169" s="46"/>
      <c r="C169" s="46"/>
      <c r="D169" s="46"/>
      <c r="E169" s="46"/>
      <c r="F169" s="4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46"/>
      <c r="T169" s="46"/>
      <c r="U169" s="46"/>
      <c r="V169" s="46"/>
      <c r="W169" s="46"/>
      <c r="X169" s="46"/>
      <c r="Y169" s="46"/>
      <c r="Z169" s="46"/>
    </row>
    <row r="170" ht="13.5" customHeight="1">
      <c r="A170" s="3"/>
      <c r="B170" s="46"/>
      <c r="C170" s="46"/>
      <c r="D170" s="46"/>
      <c r="E170" s="46"/>
      <c r="F170" s="4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46"/>
      <c r="T170" s="46"/>
      <c r="U170" s="46"/>
      <c r="V170" s="46"/>
      <c r="W170" s="46"/>
      <c r="X170" s="46"/>
      <c r="Y170" s="46"/>
      <c r="Z170" s="46"/>
    </row>
    <row r="171" ht="13.5" customHeight="1">
      <c r="A171" s="3"/>
      <c r="B171" s="46"/>
      <c r="C171" s="46"/>
      <c r="D171" s="46"/>
      <c r="E171" s="46"/>
      <c r="F171" s="4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46"/>
      <c r="T171" s="46"/>
      <c r="U171" s="46"/>
      <c r="V171" s="46"/>
      <c r="W171" s="46"/>
      <c r="X171" s="46"/>
      <c r="Y171" s="46"/>
      <c r="Z171" s="46"/>
    </row>
    <row r="172" ht="13.5" customHeight="1">
      <c r="A172" s="3"/>
      <c r="B172" s="46"/>
      <c r="C172" s="46"/>
      <c r="D172" s="46"/>
      <c r="E172" s="46"/>
      <c r="F172" s="4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46"/>
      <c r="T172" s="46"/>
      <c r="U172" s="46"/>
      <c r="V172" s="46"/>
      <c r="W172" s="46"/>
      <c r="X172" s="46"/>
      <c r="Y172" s="46"/>
      <c r="Z172" s="46"/>
    </row>
    <row r="173" ht="13.5" customHeight="1">
      <c r="A173" s="3"/>
      <c r="B173" s="46"/>
      <c r="C173" s="46"/>
      <c r="D173" s="46"/>
      <c r="E173" s="46"/>
      <c r="F173" s="4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46"/>
      <c r="T173" s="46"/>
      <c r="U173" s="46"/>
      <c r="V173" s="46"/>
      <c r="W173" s="46"/>
      <c r="X173" s="46"/>
      <c r="Y173" s="46"/>
      <c r="Z173" s="46"/>
    </row>
    <row r="174" ht="13.5" customHeight="1">
      <c r="A174" s="3"/>
      <c r="B174" s="46"/>
      <c r="C174" s="46"/>
      <c r="D174" s="46"/>
      <c r="E174" s="46"/>
      <c r="F174" s="4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46"/>
      <c r="T174" s="46"/>
      <c r="U174" s="46"/>
      <c r="V174" s="46"/>
      <c r="W174" s="46"/>
      <c r="X174" s="46"/>
      <c r="Y174" s="46"/>
      <c r="Z174" s="46"/>
    </row>
    <row r="175" ht="13.5" customHeight="1">
      <c r="A175" s="3"/>
      <c r="B175" s="46"/>
      <c r="C175" s="46"/>
      <c r="D175" s="46"/>
      <c r="E175" s="46"/>
      <c r="F175" s="4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46"/>
      <c r="T175" s="46"/>
      <c r="U175" s="46"/>
      <c r="V175" s="46"/>
      <c r="W175" s="46"/>
      <c r="X175" s="46"/>
      <c r="Y175" s="46"/>
      <c r="Z175" s="46"/>
    </row>
    <row r="176" ht="13.5" customHeight="1">
      <c r="A176" s="3"/>
      <c r="B176" s="46"/>
      <c r="C176" s="46"/>
      <c r="D176" s="46"/>
      <c r="E176" s="46"/>
      <c r="F176" s="4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46"/>
      <c r="T176" s="46"/>
      <c r="U176" s="46"/>
      <c r="V176" s="46"/>
      <c r="W176" s="46"/>
      <c r="X176" s="46"/>
      <c r="Y176" s="46"/>
      <c r="Z176" s="46"/>
    </row>
    <row r="177" ht="13.5" customHeight="1">
      <c r="A177" s="3"/>
      <c r="B177" s="46"/>
      <c r="C177" s="46"/>
      <c r="D177" s="46"/>
      <c r="E177" s="46"/>
      <c r="F177" s="4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46"/>
      <c r="T177" s="46"/>
      <c r="U177" s="46"/>
      <c r="V177" s="46"/>
      <c r="W177" s="46"/>
      <c r="X177" s="46"/>
      <c r="Y177" s="46"/>
      <c r="Z177" s="46"/>
    </row>
    <row r="178" ht="13.5" customHeight="1">
      <c r="A178" s="3"/>
      <c r="B178" s="46"/>
      <c r="C178" s="46"/>
      <c r="D178" s="46"/>
      <c r="E178" s="46"/>
      <c r="F178" s="4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46"/>
      <c r="T178" s="46"/>
      <c r="U178" s="46"/>
      <c r="V178" s="46"/>
      <c r="W178" s="46"/>
      <c r="X178" s="46"/>
      <c r="Y178" s="46"/>
      <c r="Z178" s="46"/>
    </row>
    <row r="179" ht="13.5" customHeight="1">
      <c r="A179" s="3"/>
      <c r="B179" s="46"/>
      <c r="C179" s="46"/>
      <c r="D179" s="46"/>
      <c r="E179" s="46"/>
      <c r="F179" s="4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46"/>
      <c r="T179" s="46"/>
      <c r="U179" s="46"/>
      <c r="V179" s="46"/>
      <c r="W179" s="46"/>
      <c r="X179" s="46"/>
      <c r="Y179" s="46"/>
      <c r="Z179" s="46"/>
    </row>
    <row r="180" ht="13.5" customHeight="1">
      <c r="A180" s="3"/>
      <c r="B180" s="46"/>
      <c r="C180" s="46"/>
      <c r="D180" s="46"/>
      <c r="E180" s="46"/>
      <c r="F180" s="4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46"/>
      <c r="T180" s="46"/>
      <c r="U180" s="46"/>
      <c r="V180" s="46"/>
      <c r="W180" s="46"/>
      <c r="X180" s="46"/>
      <c r="Y180" s="46"/>
      <c r="Z180" s="46"/>
    </row>
    <row r="181" ht="13.5" customHeight="1">
      <c r="A181" s="3"/>
      <c r="B181" s="46"/>
      <c r="C181" s="46"/>
      <c r="D181" s="46"/>
      <c r="E181" s="46"/>
      <c r="F181" s="4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46"/>
      <c r="T181" s="46"/>
      <c r="U181" s="46"/>
      <c r="V181" s="46"/>
      <c r="W181" s="46"/>
      <c r="X181" s="46"/>
      <c r="Y181" s="46"/>
      <c r="Z181" s="46"/>
    </row>
    <row r="182" ht="13.5" customHeight="1">
      <c r="A182" s="3"/>
      <c r="B182" s="46"/>
      <c r="C182" s="46"/>
      <c r="D182" s="46"/>
      <c r="E182" s="46"/>
      <c r="F182" s="4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46"/>
      <c r="T182" s="46"/>
      <c r="U182" s="46"/>
      <c r="V182" s="46"/>
      <c r="W182" s="46"/>
      <c r="X182" s="46"/>
      <c r="Y182" s="46"/>
      <c r="Z182" s="46"/>
    </row>
    <row r="183" ht="13.5" customHeight="1">
      <c r="A183" s="3"/>
      <c r="B183" s="46"/>
      <c r="C183" s="46"/>
      <c r="D183" s="46"/>
      <c r="E183" s="46"/>
      <c r="F183" s="4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46"/>
      <c r="T183" s="46"/>
      <c r="U183" s="46"/>
      <c r="V183" s="46"/>
      <c r="W183" s="46"/>
      <c r="X183" s="46"/>
      <c r="Y183" s="46"/>
      <c r="Z183" s="46"/>
    </row>
    <row r="184" ht="13.5" customHeight="1">
      <c r="A184" s="3"/>
      <c r="B184" s="46"/>
      <c r="C184" s="46"/>
      <c r="D184" s="46"/>
      <c r="E184" s="46"/>
      <c r="F184" s="4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46"/>
      <c r="T184" s="46"/>
      <c r="U184" s="46"/>
      <c r="V184" s="46"/>
      <c r="W184" s="46"/>
      <c r="X184" s="46"/>
      <c r="Y184" s="46"/>
      <c r="Z184" s="46"/>
    </row>
    <row r="185" ht="13.5" customHeight="1">
      <c r="A185" s="3"/>
      <c r="B185" s="46"/>
      <c r="C185" s="46"/>
      <c r="D185" s="46"/>
      <c r="E185" s="46"/>
      <c r="F185" s="4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46"/>
      <c r="T185" s="46"/>
      <c r="U185" s="46"/>
      <c r="V185" s="46"/>
      <c r="W185" s="46"/>
      <c r="X185" s="46"/>
      <c r="Y185" s="46"/>
      <c r="Z185" s="46"/>
    </row>
    <row r="186" ht="13.5" customHeight="1">
      <c r="A186" s="3"/>
      <c r="B186" s="46"/>
      <c r="C186" s="46"/>
      <c r="D186" s="46"/>
      <c r="E186" s="46"/>
      <c r="F186" s="4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46"/>
      <c r="T186" s="46"/>
      <c r="U186" s="46"/>
      <c r="V186" s="46"/>
      <c r="W186" s="46"/>
      <c r="X186" s="46"/>
      <c r="Y186" s="46"/>
      <c r="Z186" s="46"/>
    </row>
    <row r="187" ht="13.5" customHeight="1">
      <c r="A187" s="3"/>
      <c r="B187" s="46"/>
      <c r="C187" s="46"/>
      <c r="D187" s="46"/>
      <c r="E187" s="46"/>
      <c r="F187" s="4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46"/>
      <c r="T187" s="46"/>
      <c r="U187" s="46"/>
      <c r="V187" s="46"/>
      <c r="W187" s="46"/>
      <c r="X187" s="46"/>
      <c r="Y187" s="46"/>
      <c r="Z187" s="46"/>
    </row>
    <row r="188" ht="13.5" customHeight="1">
      <c r="A188" s="3"/>
      <c r="B188" s="46"/>
      <c r="C188" s="46"/>
      <c r="D188" s="46"/>
      <c r="E188" s="46"/>
      <c r="F188" s="4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46"/>
      <c r="T188" s="46"/>
      <c r="U188" s="46"/>
      <c r="V188" s="46"/>
      <c r="W188" s="46"/>
      <c r="X188" s="46"/>
      <c r="Y188" s="46"/>
      <c r="Z188" s="46"/>
    </row>
    <row r="189" ht="13.5" customHeight="1">
      <c r="A189" s="3"/>
      <c r="B189" s="46"/>
      <c r="C189" s="46"/>
      <c r="D189" s="46"/>
      <c r="E189" s="46"/>
      <c r="F189" s="4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46"/>
      <c r="T189" s="46"/>
      <c r="U189" s="46"/>
      <c r="V189" s="46"/>
      <c r="W189" s="46"/>
      <c r="X189" s="46"/>
      <c r="Y189" s="46"/>
      <c r="Z189" s="46"/>
    </row>
    <row r="190" ht="13.5" customHeight="1">
      <c r="A190" s="3"/>
      <c r="B190" s="46"/>
      <c r="C190" s="46"/>
      <c r="D190" s="46"/>
      <c r="E190" s="46"/>
      <c r="F190" s="4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46"/>
      <c r="T190" s="46"/>
      <c r="U190" s="46"/>
      <c r="V190" s="46"/>
      <c r="W190" s="46"/>
      <c r="X190" s="46"/>
      <c r="Y190" s="46"/>
      <c r="Z190" s="46"/>
    </row>
    <row r="191" ht="13.5" customHeight="1">
      <c r="A191" s="3"/>
      <c r="B191" s="46"/>
      <c r="C191" s="46"/>
      <c r="D191" s="46"/>
      <c r="E191" s="46"/>
      <c r="F191" s="4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46"/>
      <c r="T191" s="46"/>
      <c r="U191" s="46"/>
      <c r="V191" s="46"/>
      <c r="W191" s="46"/>
      <c r="X191" s="46"/>
      <c r="Y191" s="46"/>
      <c r="Z191" s="46"/>
    </row>
    <row r="192" ht="13.5" customHeight="1">
      <c r="A192" s="3"/>
      <c r="B192" s="46"/>
      <c r="C192" s="46"/>
      <c r="D192" s="46"/>
      <c r="E192" s="46"/>
      <c r="F192" s="4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46"/>
      <c r="T192" s="46"/>
      <c r="U192" s="46"/>
      <c r="V192" s="46"/>
      <c r="W192" s="46"/>
      <c r="X192" s="46"/>
      <c r="Y192" s="46"/>
      <c r="Z192" s="46"/>
    </row>
    <row r="193" ht="13.5" customHeight="1">
      <c r="A193" s="3"/>
      <c r="B193" s="46"/>
      <c r="C193" s="46"/>
      <c r="D193" s="46"/>
      <c r="E193" s="46"/>
      <c r="F193" s="4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46"/>
      <c r="T193" s="46"/>
      <c r="U193" s="46"/>
      <c r="V193" s="46"/>
      <c r="W193" s="46"/>
      <c r="X193" s="46"/>
      <c r="Y193" s="46"/>
      <c r="Z193" s="46"/>
    </row>
    <row r="194" ht="13.5" customHeight="1">
      <c r="A194" s="3"/>
      <c r="B194" s="46"/>
      <c r="C194" s="46"/>
      <c r="D194" s="46"/>
      <c r="E194" s="46"/>
      <c r="F194" s="4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46"/>
      <c r="T194" s="46"/>
      <c r="U194" s="46"/>
      <c r="V194" s="46"/>
      <c r="W194" s="46"/>
      <c r="X194" s="46"/>
      <c r="Y194" s="46"/>
      <c r="Z194" s="46"/>
    </row>
    <row r="195" ht="13.5" customHeight="1">
      <c r="A195" s="3"/>
      <c r="B195" s="46"/>
      <c r="C195" s="46"/>
      <c r="D195" s="46"/>
      <c r="E195" s="46"/>
      <c r="F195" s="4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46"/>
      <c r="T195" s="46"/>
      <c r="U195" s="46"/>
      <c r="V195" s="46"/>
      <c r="W195" s="46"/>
      <c r="X195" s="46"/>
      <c r="Y195" s="46"/>
      <c r="Z195" s="46"/>
    </row>
    <row r="196" ht="13.5" customHeight="1">
      <c r="A196" s="3"/>
      <c r="B196" s="46"/>
      <c r="C196" s="46"/>
      <c r="D196" s="46"/>
      <c r="E196" s="46"/>
      <c r="F196" s="4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46"/>
      <c r="T196" s="46"/>
      <c r="U196" s="46"/>
      <c r="V196" s="46"/>
      <c r="W196" s="46"/>
      <c r="X196" s="46"/>
      <c r="Y196" s="46"/>
      <c r="Z196" s="46"/>
    </row>
    <row r="197" ht="13.5" customHeight="1">
      <c r="A197" s="3"/>
      <c r="B197" s="46"/>
      <c r="C197" s="46"/>
      <c r="D197" s="46"/>
      <c r="E197" s="46"/>
      <c r="F197" s="4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46"/>
      <c r="T197" s="46"/>
      <c r="U197" s="46"/>
      <c r="V197" s="46"/>
      <c r="W197" s="46"/>
      <c r="X197" s="46"/>
      <c r="Y197" s="46"/>
      <c r="Z197" s="46"/>
    </row>
    <row r="198" ht="13.5" customHeight="1">
      <c r="A198" s="3"/>
      <c r="B198" s="46"/>
      <c r="C198" s="46"/>
      <c r="D198" s="46"/>
      <c r="E198" s="46"/>
      <c r="F198" s="4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46"/>
      <c r="T198" s="46"/>
      <c r="U198" s="46"/>
      <c r="V198" s="46"/>
      <c r="W198" s="46"/>
      <c r="X198" s="46"/>
      <c r="Y198" s="46"/>
      <c r="Z198" s="46"/>
    </row>
    <row r="199" ht="13.5" customHeight="1">
      <c r="A199" s="3"/>
      <c r="B199" s="46"/>
      <c r="C199" s="46"/>
      <c r="D199" s="46"/>
      <c r="E199" s="46"/>
      <c r="F199" s="4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46"/>
      <c r="T199" s="46"/>
      <c r="U199" s="46"/>
      <c r="V199" s="46"/>
      <c r="W199" s="46"/>
      <c r="X199" s="46"/>
      <c r="Y199" s="46"/>
      <c r="Z199" s="46"/>
    </row>
    <row r="200" ht="13.5" customHeight="1">
      <c r="A200" s="3"/>
      <c r="B200" s="46"/>
      <c r="C200" s="46"/>
      <c r="D200" s="46"/>
      <c r="E200" s="46"/>
      <c r="F200" s="4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46"/>
      <c r="T200" s="46"/>
      <c r="U200" s="46"/>
      <c r="V200" s="46"/>
      <c r="W200" s="46"/>
      <c r="X200" s="46"/>
      <c r="Y200" s="46"/>
      <c r="Z200" s="46"/>
    </row>
    <row r="201" ht="13.5" customHeight="1">
      <c r="A201" s="3"/>
      <c r="B201" s="46"/>
      <c r="C201" s="46"/>
      <c r="D201" s="46"/>
      <c r="E201" s="46"/>
      <c r="F201" s="4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46"/>
      <c r="T201" s="46"/>
      <c r="U201" s="46"/>
      <c r="V201" s="46"/>
      <c r="W201" s="46"/>
      <c r="X201" s="46"/>
      <c r="Y201" s="46"/>
      <c r="Z201" s="46"/>
    </row>
    <row r="202" ht="13.5" customHeight="1">
      <c r="A202" s="3"/>
      <c r="B202" s="46"/>
      <c r="C202" s="46"/>
      <c r="D202" s="46"/>
      <c r="E202" s="46"/>
      <c r="F202" s="4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46"/>
      <c r="T202" s="46"/>
      <c r="U202" s="46"/>
      <c r="V202" s="46"/>
      <c r="W202" s="46"/>
      <c r="X202" s="46"/>
      <c r="Y202" s="46"/>
      <c r="Z202" s="46"/>
    </row>
    <row r="203" ht="13.5" customHeight="1">
      <c r="A203" s="3"/>
      <c r="B203" s="46"/>
      <c r="C203" s="46"/>
      <c r="D203" s="46"/>
      <c r="E203" s="46"/>
      <c r="F203" s="4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46"/>
      <c r="T203" s="46"/>
      <c r="U203" s="46"/>
      <c r="V203" s="46"/>
      <c r="W203" s="46"/>
      <c r="X203" s="46"/>
      <c r="Y203" s="46"/>
      <c r="Z203" s="46"/>
    </row>
    <row r="204" ht="13.5" customHeight="1">
      <c r="A204" s="3"/>
      <c r="B204" s="46"/>
      <c r="C204" s="46"/>
      <c r="D204" s="46"/>
      <c r="E204" s="46"/>
      <c r="F204" s="4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46"/>
      <c r="T204" s="46"/>
      <c r="U204" s="46"/>
      <c r="V204" s="46"/>
      <c r="W204" s="46"/>
      <c r="X204" s="46"/>
      <c r="Y204" s="46"/>
      <c r="Z204" s="46"/>
    </row>
    <row r="205" ht="13.5" customHeight="1">
      <c r="A205" s="3"/>
      <c r="B205" s="46"/>
      <c r="C205" s="46"/>
      <c r="D205" s="46"/>
      <c r="E205" s="46"/>
      <c r="F205" s="4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46"/>
      <c r="T205" s="46"/>
      <c r="U205" s="46"/>
      <c r="V205" s="46"/>
      <c r="W205" s="46"/>
      <c r="X205" s="46"/>
      <c r="Y205" s="46"/>
      <c r="Z205" s="46"/>
    </row>
    <row r="206" ht="13.5" customHeight="1">
      <c r="A206" s="3"/>
      <c r="B206" s="46"/>
      <c r="C206" s="46"/>
      <c r="D206" s="46"/>
      <c r="E206" s="46"/>
      <c r="F206" s="4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46"/>
      <c r="T206" s="46"/>
      <c r="U206" s="46"/>
      <c r="V206" s="46"/>
      <c r="W206" s="46"/>
      <c r="X206" s="46"/>
      <c r="Y206" s="46"/>
      <c r="Z206" s="46"/>
    </row>
    <row r="207" ht="13.5" customHeight="1">
      <c r="A207" s="3"/>
      <c r="B207" s="46"/>
      <c r="C207" s="46"/>
      <c r="D207" s="46"/>
      <c r="E207" s="46"/>
      <c r="F207" s="4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46"/>
      <c r="T207" s="46"/>
      <c r="U207" s="46"/>
      <c r="V207" s="46"/>
      <c r="W207" s="46"/>
      <c r="X207" s="46"/>
      <c r="Y207" s="46"/>
      <c r="Z207" s="46"/>
    </row>
    <row r="208" ht="13.5" customHeight="1">
      <c r="A208" s="3"/>
      <c r="B208" s="46"/>
      <c r="C208" s="46"/>
      <c r="D208" s="46"/>
      <c r="E208" s="46"/>
      <c r="F208" s="4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46"/>
      <c r="T208" s="46"/>
      <c r="U208" s="46"/>
      <c r="V208" s="46"/>
      <c r="W208" s="46"/>
      <c r="X208" s="46"/>
      <c r="Y208" s="46"/>
      <c r="Z208" s="46"/>
    </row>
    <row r="209" ht="13.5" customHeight="1">
      <c r="A209" s="3"/>
      <c r="B209" s="46"/>
      <c r="C209" s="46"/>
      <c r="D209" s="46"/>
      <c r="E209" s="46"/>
      <c r="F209" s="4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46"/>
      <c r="T209" s="46"/>
      <c r="U209" s="46"/>
      <c r="V209" s="46"/>
      <c r="W209" s="46"/>
      <c r="X209" s="46"/>
      <c r="Y209" s="46"/>
      <c r="Z209" s="46"/>
    </row>
    <row r="210" ht="13.5" customHeight="1">
      <c r="A210" s="3"/>
      <c r="B210" s="46"/>
      <c r="C210" s="46"/>
      <c r="D210" s="46"/>
      <c r="E210" s="46"/>
      <c r="F210" s="4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46"/>
      <c r="T210" s="46"/>
      <c r="U210" s="46"/>
      <c r="V210" s="46"/>
      <c r="W210" s="46"/>
      <c r="X210" s="46"/>
      <c r="Y210" s="46"/>
      <c r="Z210" s="46"/>
    </row>
    <row r="211" ht="13.5" customHeight="1">
      <c r="A211" s="3"/>
      <c r="B211" s="46"/>
      <c r="C211" s="46"/>
      <c r="D211" s="46"/>
      <c r="E211" s="46"/>
      <c r="F211" s="4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46"/>
      <c r="T211" s="46"/>
      <c r="U211" s="46"/>
      <c r="V211" s="46"/>
      <c r="W211" s="46"/>
      <c r="X211" s="46"/>
      <c r="Y211" s="46"/>
      <c r="Z211" s="46"/>
    </row>
    <row r="212" ht="13.5" customHeight="1">
      <c r="A212" s="3"/>
      <c r="B212" s="46"/>
      <c r="C212" s="46"/>
      <c r="D212" s="46"/>
      <c r="E212" s="46"/>
      <c r="F212" s="4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46"/>
      <c r="T212" s="46"/>
      <c r="U212" s="46"/>
      <c r="V212" s="46"/>
      <c r="W212" s="46"/>
      <c r="X212" s="46"/>
      <c r="Y212" s="46"/>
      <c r="Z212" s="46"/>
    </row>
    <row r="213" ht="13.5" customHeight="1">
      <c r="A213" s="3"/>
      <c r="B213" s="46"/>
      <c r="C213" s="46"/>
      <c r="D213" s="46"/>
      <c r="E213" s="46"/>
      <c r="F213" s="4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46"/>
      <c r="T213" s="46"/>
      <c r="U213" s="46"/>
      <c r="V213" s="46"/>
      <c r="W213" s="46"/>
      <c r="X213" s="46"/>
      <c r="Y213" s="46"/>
      <c r="Z213" s="46"/>
    </row>
    <row r="214" ht="13.5" customHeight="1">
      <c r="A214" s="3"/>
      <c r="B214" s="46"/>
      <c r="C214" s="46"/>
      <c r="D214" s="46"/>
      <c r="E214" s="46"/>
      <c r="F214" s="4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46"/>
      <c r="T214" s="46"/>
      <c r="U214" s="46"/>
      <c r="V214" s="46"/>
      <c r="W214" s="46"/>
      <c r="X214" s="46"/>
      <c r="Y214" s="46"/>
      <c r="Z214" s="46"/>
    </row>
    <row r="215" ht="13.5" customHeight="1">
      <c r="A215" s="3"/>
      <c r="B215" s="46"/>
      <c r="C215" s="46"/>
      <c r="D215" s="46"/>
      <c r="E215" s="46"/>
      <c r="F215" s="4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46"/>
      <c r="T215" s="46"/>
      <c r="U215" s="46"/>
      <c r="V215" s="46"/>
      <c r="W215" s="46"/>
      <c r="X215" s="46"/>
      <c r="Y215" s="46"/>
      <c r="Z215" s="46"/>
    </row>
    <row r="216" ht="13.5" customHeight="1">
      <c r="A216" s="3"/>
      <c r="B216" s="46"/>
      <c r="C216" s="46"/>
      <c r="D216" s="46"/>
      <c r="E216" s="46"/>
      <c r="F216" s="4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46"/>
      <c r="T216" s="46"/>
      <c r="U216" s="46"/>
      <c r="V216" s="46"/>
      <c r="W216" s="46"/>
      <c r="X216" s="46"/>
      <c r="Y216" s="46"/>
      <c r="Z216" s="46"/>
    </row>
    <row r="217" ht="13.5" customHeight="1">
      <c r="A217" s="3"/>
      <c r="B217" s="46"/>
      <c r="C217" s="46"/>
      <c r="D217" s="46"/>
      <c r="E217" s="46"/>
      <c r="F217" s="4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46"/>
      <c r="T217" s="46"/>
      <c r="U217" s="46"/>
      <c r="V217" s="46"/>
      <c r="W217" s="46"/>
      <c r="X217" s="46"/>
      <c r="Y217" s="46"/>
      <c r="Z217" s="46"/>
    </row>
    <row r="218" ht="13.5" customHeight="1">
      <c r="A218" s="3"/>
      <c r="B218" s="46"/>
      <c r="C218" s="46"/>
      <c r="D218" s="46"/>
      <c r="E218" s="46"/>
      <c r="F218" s="4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46"/>
      <c r="T218" s="46"/>
      <c r="U218" s="46"/>
      <c r="V218" s="46"/>
      <c r="W218" s="46"/>
      <c r="X218" s="46"/>
      <c r="Y218" s="46"/>
      <c r="Z218" s="46"/>
    </row>
    <row r="219" ht="13.5" customHeight="1">
      <c r="A219" s="3"/>
      <c r="B219" s="46"/>
      <c r="C219" s="46"/>
      <c r="D219" s="46"/>
      <c r="E219" s="46"/>
      <c r="F219" s="4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46"/>
      <c r="T219" s="46"/>
      <c r="U219" s="46"/>
      <c r="V219" s="46"/>
      <c r="W219" s="46"/>
      <c r="X219" s="46"/>
      <c r="Y219" s="46"/>
      <c r="Z219" s="46"/>
    </row>
    <row r="220" ht="13.5" customHeight="1">
      <c r="A220" s="3"/>
      <c r="B220" s="46"/>
      <c r="C220" s="46"/>
      <c r="D220" s="46"/>
      <c r="E220" s="46"/>
      <c r="F220" s="4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46"/>
      <c r="T220" s="46"/>
      <c r="U220" s="46"/>
      <c r="V220" s="46"/>
      <c r="W220" s="46"/>
      <c r="X220" s="46"/>
      <c r="Y220" s="46"/>
      <c r="Z220" s="46"/>
    </row>
    <row r="221" ht="13.5" customHeight="1">
      <c r="A221" s="3"/>
      <c r="B221" s="46"/>
      <c r="C221" s="46"/>
      <c r="D221" s="46"/>
      <c r="E221" s="46"/>
      <c r="F221" s="4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46"/>
      <c r="T221" s="46"/>
      <c r="U221" s="46"/>
      <c r="V221" s="46"/>
      <c r="W221" s="46"/>
      <c r="X221" s="46"/>
      <c r="Y221" s="46"/>
      <c r="Z221" s="46"/>
    </row>
    <row r="222" ht="13.5" customHeight="1">
      <c r="A222" s="3"/>
      <c r="B222" s="46"/>
      <c r="C222" s="46"/>
      <c r="D222" s="46"/>
      <c r="E222" s="46"/>
      <c r="F222" s="4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46"/>
      <c r="T222" s="46"/>
      <c r="U222" s="46"/>
      <c r="V222" s="46"/>
      <c r="W222" s="46"/>
      <c r="X222" s="46"/>
      <c r="Y222" s="46"/>
      <c r="Z222" s="46"/>
    </row>
    <row r="223" ht="13.5" customHeight="1">
      <c r="A223" s="3"/>
      <c r="B223" s="46"/>
      <c r="C223" s="46"/>
      <c r="D223" s="46"/>
      <c r="E223" s="46"/>
      <c r="F223" s="4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46"/>
      <c r="T223" s="46"/>
      <c r="U223" s="46"/>
      <c r="V223" s="46"/>
      <c r="W223" s="46"/>
      <c r="X223" s="46"/>
      <c r="Y223" s="46"/>
      <c r="Z223" s="46"/>
    </row>
    <row r="224" ht="13.5" customHeight="1">
      <c r="A224" s="3"/>
      <c r="B224" s="46"/>
      <c r="C224" s="46"/>
      <c r="D224" s="46"/>
      <c r="E224" s="46"/>
      <c r="F224" s="4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46"/>
      <c r="T224" s="46"/>
      <c r="U224" s="46"/>
      <c r="V224" s="46"/>
      <c r="W224" s="46"/>
      <c r="X224" s="46"/>
      <c r="Y224" s="46"/>
      <c r="Z224" s="46"/>
    </row>
    <row r="225" ht="13.5" customHeight="1">
      <c r="A225" s="3"/>
      <c r="B225" s="46"/>
      <c r="C225" s="46"/>
      <c r="D225" s="46"/>
      <c r="E225" s="46"/>
      <c r="F225" s="4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46"/>
      <c r="T225" s="46"/>
      <c r="U225" s="46"/>
      <c r="V225" s="46"/>
      <c r="W225" s="46"/>
      <c r="X225" s="46"/>
      <c r="Y225" s="46"/>
      <c r="Z225" s="46"/>
    </row>
    <row r="226" ht="13.5" customHeight="1">
      <c r="A226" s="3"/>
      <c r="B226" s="46"/>
      <c r="C226" s="46"/>
      <c r="D226" s="46"/>
      <c r="E226" s="46"/>
      <c r="F226" s="4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46"/>
      <c r="T226" s="46"/>
      <c r="U226" s="46"/>
      <c r="V226" s="46"/>
      <c r="W226" s="46"/>
      <c r="X226" s="46"/>
      <c r="Y226" s="46"/>
      <c r="Z226" s="46"/>
    </row>
    <row r="227" ht="13.5" customHeight="1">
      <c r="A227" s="3"/>
      <c r="B227" s="46"/>
      <c r="C227" s="46"/>
      <c r="D227" s="46"/>
      <c r="E227" s="46"/>
      <c r="F227" s="4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46"/>
      <c r="T227" s="46"/>
      <c r="U227" s="46"/>
      <c r="V227" s="46"/>
      <c r="W227" s="46"/>
      <c r="X227" s="46"/>
      <c r="Y227" s="46"/>
      <c r="Z227" s="46"/>
    </row>
    <row r="228" ht="13.5" customHeight="1">
      <c r="A228" s="3"/>
      <c r="B228" s="46"/>
      <c r="C228" s="46"/>
      <c r="D228" s="46"/>
      <c r="E228" s="46"/>
      <c r="F228" s="4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46"/>
      <c r="T228" s="46"/>
      <c r="U228" s="46"/>
      <c r="V228" s="46"/>
      <c r="W228" s="46"/>
      <c r="X228" s="46"/>
      <c r="Y228" s="46"/>
      <c r="Z228" s="46"/>
    </row>
    <row r="229" ht="13.5" customHeight="1">
      <c r="A229" s="3"/>
      <c r="B229" s="46"/>
      <c r="C229" s="46"/>
      <c r="D229" s="46"/>
      <c r="E229" s="46"/>
      <c r="F229" s="4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46"/>
      <c r="T229" s="46"/>
      <c r="U229" s="46"/>
      <c r="V229" s="46"/>
      <c r="W229" s="46"/>
      <c r="X229" s="46"/>
      <c r="Y229" s="46"/>
      <c r="Z229" s="46"/>
    </row>
    <row r="230" ht="13.5" customHeight="1">
      <c r="A230" s="3"/>
      <c r="B230" s="46"/>
      <c r="C230" s="46"/>
      <c r="D230" s="46"/>
      <c r="E230" s="46"/>
      <c r="F230" s="4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46"/>
      <c r="T230" s="46"/>
      <c r="U230" s="46"/>
      <c r="V230" s="46"/>
      <c r="W230" s="46"/>
      <c r="X230" s="46"/>
      <c r="Y230" s="46"/>
      <c r="Z230" s="46"/>
    </row>
    <row r="231" ht="13.5" customHeight="1">
      <c r="A231" s="3"/>
      <c r="B231" s="46"/>
      <c r="C231" s="46"/>
      <c r="D231" s="46"/>
      <c r="E231" s="46"/>
      <c r="F231" s="4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46"/>
      <c r="T231" s="46"/>
      <c r="U231" s="46"/>
      <c r="V231" s="46"/>
      <c r="W231" s="46"/>
      <c r="X231" s="46"/>
      <c r="Y231" s="46"/>
      <c r="Z231" s="46"/>
    </row>
    <row r="232" ht="13.5" customHeight="1">
      <c r="A232" s="3"/>
      <c r="B232" s="46"/>
      <c r="C232" s="46"/>
      <c r="D232" s="46"/>
      <c r="E232" s="46"/>
      <c r="F232" s="4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46"/>
      <c r="T232" s="46"/>
      <c r="U232" s="46"/>
      <c r="V232" s="46"/>
      <c r="W232" s="46"/>
      <c r="X232" s="46"/>
      <c r="Y232" s="46"/>
      <c r="Z232" s="46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1">
    <mergeCell ref="A31:F31"/>
  </mergeCells>
  <drawing r:id="rId1"/>
</worksheet>
</file>