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ampiran CETAK ok" sheetId="1" r:id="rId4"/>
    <sheet state="visible" name="Lampiran CETAK ok (sony)" sheetId="2" r:id="rId5"/>
  </sheets>
  <definedNames>
    <definedName hidden="1" localSheetId="0" name="_xlnm._FilterDatabase">'Lampiran CETAK ok'!$A$11:$AV$477</definedName>
    <definedName hidden="1" localSheetId="1" name="_xlnm._FilterDatabase">'Lampiran CETAK ok (sony)'!$A$11:$AV$475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W94">
      <text>
        <t xml:space="preserve">realisasi 19 Ha
</t>
      </text>
    </comment>
    <comment authorId="0" ref="Y94">
      <text>
        <t xml:space="preserve">realisasi 34 H
</t>
      </text>
    </comment>
    <comment authorId="0" ref="AA94">
      <text>
        <t xml:space="preserve">realisasi 46 ha
</t>
      </text>
    </comment>
    <comment authorId="0" ref="AC94">
      <text>
        <t xml:space="preserve">realisasi 50 Ha
</t>
      </text>
    </comment>
    <comment authorId="0" ref="Y96">
      <text>
        <t xml:space="preserve">Realisasi 7</t>
      </text>
    </comment>
    <comment authorId="0" ref="AA96">
      <text>
        <t xml:space="preserve">Realisasi 12</t>
      </text>
    </comment>
    <comment authorId="0" ref="AC96">
      <text>
        <t xml:space="preserve">Realisasi 13</t>
      </text>
    </comment>
    <comment authorId="0" ref="Y98">
      <text>
        <t xml:space="preserve">realisasinya 7 lokasi 
</t>
      </text>
    </comment>
    <comment authorId="0" ref="AA98">
      <text>
        <t xml:space="preserve">realisasinya 8 lokasi</t>
      </text>
    </comment>
    <comment authorId="0" ref="AC98">
      <text>
        <t xml:space="preserve">realisasinya 8 lokasi
</t>
      </text>
    </comment>
    <comment authorId="0" ref="Y105">
      <text>
        <t xml:space="preserve">realisasi 7 lokasi
</t>
      </text>
    </comment>
    <comment authorId="0" ref="AA105">
      <text>
        <t xml:space="preserve">realisasi 7 lokasi
</t>
      </text>
    </comment>
    <comment authorId="0" ref="AC105">
      <text>
        <t xml:space="preserve">Realisasi 7 lokasi
</t>
      </text>
    </comment>
    <comment authorId="0" ref="W107">
      <text>
        <t xml:space="preserve">realisasinya 2 dokumen</t>
      </text>
    </comment>
    <comment authorId="0" ref="Y107">
      <text>
        <t xml:space="preserve">realisasinya 4 dokument
</t>
      </text>
    </comment>
    <comment authorId="0" ref="W138">
      <text>
        <t xml:space="preserve">realisasinya 7 kasus</t>
      </text>
    </comment>
    <comment authorId="0" ref="Y138">
      <text>
        <t xml:space="preserve">realisasinya 7 kasus</t>
      </text>
    </comment>
    <comment authorId="0" ref="AA138">
      <text>
        <t xml:space="preserve">realisasinya 6 kasus
</t>
      </text>
    </comment>
    <comment authorId="0" ref="AC138">
      <text>
        <t xml:space="preserve">realisasinya 14 kasus</t>
      </text>
    </comment>
    <comment authorId="0" ref="Y139">
      <text>
        <t xml:space="preserve">realisasi 75 usaha/kegiatan
</t>
      </text>
    </comment>
    <comment authorId="0" ref="AC139">
      <text>
        <t xml:space="preserve">realisasinya 90 usaha/kegiatan
</t>
      </text>
    </comment>
    <comment authorId="0" ref="AC144">
      <text>
        <t xml:space="preserve">realisasi 90 UKL-UPL
</t>
      </text>
    </comment>
    <comment authorId="0" ref="AC145">
      <text>
        <t xml:space="preserve">realisasi 65 SPPL
</t>
      </text>
    </comment>
    <comment authorId="0" ref="AC146">
      <text>
        <t xml:space="preserve">realisasinya 14 DPPL
</t>
      </text>
    </comment>
    <comment authorId="0" ref="W147">
      <text>
        <t xml:space="preserve">realisasi 43 IPAL
</t>
      </text>
    </comment>
    <comment authorId="0" ref="Y147">
      <text>
        <t xml:space="preserve">realisasi 37 IPAL
</t>
      </text>
    </comment>
    <comment authorId="0" ref="AA147">
      <text>
        <t xml:space="preserve">realisasi 54 IPAL
</t>
      </text>
    </comment>
    <comment authorId="0" ref="AC147">
      <text>
        <t xml:space="preserve">realisasi 43 IPAL
</t>
      </text>
    </comment>
    <comment authorId="0" ref="AC210">
      <text>
        <t xml:space="preserve">realisasinya 12,82/ tahun</t>
      </text>
    </comment>
    <comment authorId="0" ref="W215">
      <text>
        <t xml:space="preserve">realisasi 402 orang</t>
      </text>
    </comment>
    <comment authorId="0" ref="AC218">
      <text>
        <t xml:space="preserve">realisasinya 91SR TB BTA positif (%)
</t>
      </text>
    </comment>
    <comment authorId="0" ref="AC219">
      <text>
        <t xml:space="preserve">realisasinya 96 %
</t>
      </text>
    </comment>
    <comment authorId="0" ref="AC220">
      <text>
        <t xml:space="preserve">realisasi 31,60 %
</t>
      </text>
    </comment>
    <comment authorId="0" ref="AC248">
      <text>
        <t xml:space="preserve">Realisasinya 207</t>
      </text>
    </comment>
    <comment authorId="0" ref="AU263">
      <text>
        <t xml:space="preserve">data diambil laporan DALAP (Data Laporan) di aplikasi </t>
      </text>
    </comment>
    <comment authorId="0" ref="AG377">
      <text>
        <t xml:space="preserve">semakin tinggi semakin rendah nilainya
</t>
      </text>
    </comment>
    <comment authorId="0" ref="AI377">
      <text>
        <t xml:space="preserve">semakin tinggi semakin rendah nilainya
</t>
      </text>
    </comment>
    <comment authorId="0" ref="AK377">
      <text>
        <t xml:space="preserve">semakin tinggi semakin rendah nilainya</t>
      </text>
    </comment>
    <comment authorId="0" ref="W412">
      <text>
        <t xml:space="preserve">realisasinya 143.483KK
</t>
      </text>
    </comment>
    <comment authorId="0" ref="Y429">
      <text>
        <t xml:space="preserve">realisasi 8
</t>
      </text>
    </comment>
    <comment authorId="0" ref="AA429">
      <text>
        <t xml:space="preserve">realisasi 15</t>
      </text>
    </comment>
    <comment authorId="0" ref="AC429">
      <text>
        <t xml:space="preserve">realisasi 15
</t>
      </text>
    </comment>
    <comment authorId="0" ref="W436">
      <text>
        <t xml:space="preserve">realisasi 105
</t>
      </text>
    </comment>
    <comment authorId="0" ref="Y436">
      <text>
        <t xml:space="preserve">realisasi 20</t>
      </text>
    </comment>
    <comment authorId="0" ref="AA436">
      <text>
        <t xml:space="preserve">realisasi 22</t>
      </text>
    </comment>
    <comment authorId="0" ref="AC436">
      <text>
        <t xml:space="preserve">realisasi 52</t>
      </text>
    </comment>
    <comment authorId="0" ref="AA437">
      <text>
        <t xml:space="preserve">realisasi 14</t>
      </text>
    </comment>
    <comment authorId="0" ref="AC437">
      <text>
        <t xml:space="preserve">Realisasi 19
</t>
      </text>
    </comment>
    <comment authorId="0" ref="Y438">
      <text>
        <t xml:space="preserve">Realisasi 295 orang
</t>
      </text>
    </comment>
    <comment authorId="0" ref="AA438">
      <text>
        <t xml:space="preserve">Realisasi 688</t>
      </text>
    </comment>
    <comment authorId="0" ref="W444">
      <text>
        <t xml:space="preserve">realisasi 15 %
</t>
      </text>
    </comment>
    <comment authorId="0" ref="Y444">
      <text>
        <t xml:space="preserve">realisasi 39 %</t>
      </text>
    </comment>
    <comment authorId="0" ref="AA444">
      <text>
        <t xml:space="preserve">realisasi 30</t>
      </text>
    </comment>
    <comment authorId="0" ref="AC444">
      <text>
        <t xml:space="preserve">realisasi 33</t>
      </text>
    </comment>
    <comment authorId="0" ref="AA463">
      <text>
        <t xml:space="preserve">realisasi sebenarnya 50 termasuk penggadaan buku
</t>
      </text>
    </comment>
  </commentList>
</comments>
</file>

<file path=xl/comments2.xml><?xml version="1.0" encoding="utf-8"?>
<comments xmlns:r="http://schemas.openxmlformats.org/officeDocument/2006/relationships" xmlns="http://schemas.openxmlformats.org/spreadsheetml/2006/main">
  <authors>
    <author/>
  </authors>
  <commentList>
    <comment authorId="0" ref="W94">
      <text>
        <t xml:space="preserve">realisasi 19 Ha
</t>
      </text>
    </comment>
    <comment authorId="0" ref="Y94">
      <text>
        <t xml:space="preserve">realisasi 34 H
</t>
      </text>
    </comment>
    <comment authorId="0" ref="AA94">
      <text>
        <t xml:space="preserve">realisasi 46 ha
</t>
      </text>
    </comment>
    <comment authorId="0" ref="AC94">
      <text>
        <t xml:space="preserve">realisasi 50 Ha
</t>
      </text>
    </comment>
    <comment authorId="0" ref="Y96">
      <text>
        <t xml:space="preserve">Realisasi 7</t>
      </text>
    </comment>
    <comment authorId="0" ref="AA96">
      <text>
        <t xml:space="preserve">Realisasi 12</t>
      </text>
    </comment>
    <comment authorId="0" ref="AC96">
      <text>
        <t xml:space="preserve">Realisasi 13</t>
      </text>
    </comment>
    <comment authorId="0" ref="Y98">
      <text>
        <t xml:space="preserve">realisasinya 7 lokasi 
</t>
      </text>
    </comment>
    <comment authorId="0" ref="AA98">
      <text>
        <t xml:space="preserve">realisasinya 8 lokasi</t>
      </text>
    </comment>
    <comment authorId="0" ref="AC98">
      <text>
        <t xml:space="preserve">realisasinya 8 lokasi
</t>
      </text>
    </comment>
    <comment authorId="0" ref="Y105">
      <text>
        <t xml:space="preserve">realisasi 7 lokasi
</t>
      </text>
    </comment>
    <comment authorId="0" ref="AA105">
      <text>
        <t xml:space="preserve">realisasi 7 lokasi
</t>
      </text>
    </comment>
    <comment authorId="0" ref="AC105">
      <text>
        <t xml:space="preserve">Realisasi 7 lokasi
</t>
      </text>
    </comment>
    <comment authorId="0" ref="W107">
      <text>
        <t xml:space="preserve">realisasinya 2 dokumen</t>
      </text>
    </comment>
    <comment authorId="0" ref="Y107">
      <text>
        <t xml:space="preserve">realisasinya 4 dokument
</t>
      </text>
    </comment>
    <comment authorId="0" ref="W138">
      <text>
        <t xml:space="preserve">realisasinya 7 kasus</t>
      </text>
    </comment>
    <comment authorId="0" ref="Y138">
      <text>
        <t xml:space="preserve">realisasinya 7 kasus</t>
      </text>
    </comment>
    <comment authorId="0" ref="AA138">
      <text>
        <t xml:space="preserve">realisasinya 6 kasus
</t>
      </text>
    </comment>
    <comment authorId="0" ref="AC138">
      <text>
        <t xml:space="preserve">realisasinya 14 kasus</t>
      </text>
    </comment>
    <comment authorId="0" ref="Y139">
      <text>
        <t xml:space="preserve">realisasi 75 usaha/kegiatan
</t>
      </text>
    </comment>
    <comment authorId="0" ref="AC139">
      <text>
        <t xml:space="preserve">realisasinya 90 usaha/kegiatan
</t>
      </text>
    </comment>
    <comment authorId="0" ref="AC144">
      <text>
        <t xml:space="preserve">realisasi 90 UKL-UPL
</t>
      </text>
    </comment>
    <comment authorId="0" ref="AC145">
      <text>
        <t xml:space="preserve">realisasi 65 SPPL
</t>
      </text>
    </comment>
    <comment authorId="0" ref="AC146">
      <text>
        <t xml:space="preserve">realisasinya 14 DPPL
</t>
      </text>
    </comment>
    <comment authorId="0" ref="W147">
      <text>
        <t xml:space="preserve">realisasi 43 IPAL
</t>
      </text>
    </comment>
    <comment authorId="0" ref="Y147">
      <text>
        <t xml:space="preserve">realisasi 37 IPAL
</t>
      </text>
    </comment>
    <comment authorId="0" ref="AA147">
      <text>
        <t xml:space="preserve">realisasi 54 IPAL
</t>
      </text>
    </comment>
    <comment authorId="0" ref="AC147">
      <text>
        <t xml:space="preserve">realisasi 43 IPAL
</t>
      </text>
    </comment>
    <comment authorId="0" ref="AC210">
      <text>
        <t xml:space="preserve">realisasinya 12,82/ tahun</t>
      </text>
    </comment>
    <comment authorId="0" ref="W215">
      <text>
        <t xml:space="preserve">realisasi 402 orang</t>
      </text>
    </comment>
    <comment authorId="0" ref="AC218">
      <text>
        <t xml:space="preserve">realisasinya 91SR TB BTA positif (%)
</t>
      </text>
    </comment>
    <comment authorId="0" ref="AC219">
      <text>
        <t xml:space="preserve">realisasinya 96 %
</t>
      </text>
    </comment>
    <comment authorId="0" ref="AC220">
      <text>
        <t xml:space="preserve">realisasi 31,60 %
</t>
      </text>
    </comment>
    <comment authorId="0" ref="AC248">
      <text>
        <t xml:space="preserve">Realisasinya 207</t>
      </text>
    </comment>
    <comment authorId="0" ref="AU263">
      <text>
        <t xml:space="preserve">data diambil laporan DALAP (Data Laporan) di aplikasi </t>
      </text>
    </comment>
    <comment authorId="0" ref="AG377">
      <text>
        <t xml:space="preserve">semakin tinggi semakin rendah nilainya
</t>
      </text>
    </comment>
    <comment authorId="0" ref="AI377">
      <text>
        <t xml:space="preserve">semakin tinggi semakin rendah nilainya
</t>
      </text>
    </comment>
    <comment authorId="0" ref="AK377">
      <text>
        <t xml:space="preserve">semakin tinggi semakin rendah nilainya</t>
      </text>
    </comment>
    <comment authorId="0" ref="W412">
      <text>
        <t xml:space="preserve">realisasinya 143.483KK
</t>
      </text>
    </comment>
    <comment authorId="0" ref="Y429">
      <text>
        <t xml:space="preserve">realisasi 8
</t>
      </text>
    </comment>
    <comment authorId="0" ref="AA429">
      <text>
        <t xml:space="preserve">realisasi 15</t>
      </text>
    </comment>
    <comment authorId="0" ref="AC429">
      <text>
        <t xml:space="preserve">realisasi 15
</t>
      </text>
    </comment>
    <comment authorId="0" ref="W436">
      <text>
        <t xml:space="preserve">realisasi 105
</t>
      </text>
    </comment>
    <comment authorId="0" ref="Y436">
      <text>
        <t xml:space="preserve">realisasi 20</t>
      </text>
    </comment>
    <comment authorId="0" ref="AA436">
      <text>
        <t xml:space="preserve">realisasi 22</t>
      </text>
    </comment>
    <comment authorId="0" ref="AC436">
      <text>
        <t xml:space="preserve">realisasi 52</t>
      </text>
    </comment>
    <comment authorId="0" ref="AA437">
      <text>
        <t xml:space="preserve">realisasi 14</t>
      </text>
    </comment>
    <comment authorId="0" ref="AC437">
      <text>
        <t xml:space="preserve">Realisasi 19
</t>
      </text>
    </comment>
    <comment authorId="0" ref="Y438">
      <text>
        <t xml:space="preserve">Realisasi 295 orang
</t>
      </text>
    </comment>
    <comment authorId="0" ref="AA438">
      <text>
        <t xml:space="preserve">Realisasi 688</t>
      </text>
    </comment>
    <comment authorId="0" ref="W444">
      <text>
        <t xml:space="preserve">realisasi 15 %
</t>
      </text>
    </comment>
    <comment authorId="0" ref="Y444">
      <text>
        <t xml:space="preserve">realisasi 39 %</t>
      </text>
    </comment>
    <comment authorId="0" ref="AA444">
      <text>
        <t xml:space="preserve">realisasi 30</t>
      </text>
    </comment>
    <comment authorId="0" ref="AC444">
      <text>
        <t xml:space="preserve">realisasi 33</t>
      </text>
    </comment>
    <comment authorId="0" ref="AA463">
      <text>
        <t xml:space="preserve">realisasi sebenarnya 50 termasuk penggadaan buku
</t>
      </text>
    </comment>
  </commentList>
</comments>
</file>

<file path=xl/sharedStrings.xml><?xml version="1.0" encoding="utf-8"?>
<sst xmlns="http://schemas.openxmlformats.org/spreadsheetml/2006/main" count="3527" uniqueCount="953">
  <si>
    <t>Tabel  T-B.3.</t>
  </si>
  <si>
    <t>Evaluasi Terhadap Hasil RPJMD</t>
  </si>
  <si>
    <t>Kabupaten Rokan Hulu</t>
  </si>
  <si>
    <t>Periode Pelaksanaan: tahun 2016 - tahun 2021</t>
  </si>
  <si>
    <t>No</t>
  </si>
  <si>
    <t>Tujuan</t>
  </si>
  <si>
    <t>Sasaran</t>
  </si>
  <si>
    <t>Program</t>
  </si>
  <si>
    <t>Indikator Kinerja</t>
  </si>
  <si>
    <t>Satuan</t>
  </si>
  <si>
    <t>Data Capaian pada Awal Tahun Perencanaan</t>
  </si>
  <si>
    <t>Target pada Akhir Periode Perencanaan</t>
  </si>
  <si>
    <t>Target RPJMD Tahun Ke-</t>
  </si>
  <si>
    <t>Capain Target RPJMD Tahun Ke-</t>
  </si>
  <si>
    <t>Tingkat Capaian Target RPJMD
Kabupaten Hasil Pelaksanaan RKPD
Kabupaten Tahun Ke-</t>
  </si>
  <si>
    <t>Capaian Pada Akhir Tahun Perencanaan</t>
  </si>
  <si>
    <t>Rasio Capaian Akhir (%)</t>
  </si>
  <si>
    <t>SKPD</t>
  </si>
  <si>
    <t>1 (2017)</t>
  </si>
  <si>
    <t>2 (2018)</t>
  </si>
  <si>
    <t>3 (2019)</t>
  </si>
  <si>
    <t>4 (2020)</t>
  </si>
  <si>
    <t>5 (2021)</t>
  </si>
  <si>
    <t xml:space="preserve">4 (2020) </t>
  </si>
  <si>
    <t>Capaian (16 sd 20)</t>
  </si>
  <si>
    <t>2a</t>
  </si>
  <si>
    <t>2b</t>
  </si>
  <si>
    <t>2c</t>
  </si>
  <si>
    <t>16=11/6 x100</t>
  </si>
  <si>
    <t>17=12/7 x100</t>
  </si>
  <si>
    <t>18=13/8x100</t>
  </si>
  <si>
    <t>19=14/9x100</t>
  </si>
  <si>
    <t>20=15/10x100</t>
  </si>
  <si>
    <t>(21)</t>
  </si>
  <si>
    <t>(22)</t>
  </si>
  <si>
    <t>(23)</t>
  </si>
  <si>
    <t>K</t>
  </si>
  <si>
    <t>Rp</t>
  </si>
  <si>
    <t>MISI 1: MEWUJUDKAN PENGEMBANGAN EKONOMI YANG BERBASIS KERAKYATAN PADA MASYARAKAT PEDESAAN DAN MENDORONG BERKEMBANGNYA INVESTASI UNTUK PENGENTASAN KEMISKINAN SEHINGGA TERWUJUD KESEIMBANGAN PEMBANGUNAN ANTARA KECAMATAN DAN DESA SERTA ANTAR KELOMPOK MASYARAKAT</t>
  </si>
  <si>
    <t>Menurunkan tingkat kemiskinan     dan kesenjangan antar kelompok pendapatan,   dan menurunkan pengangguran</t>
  </si>
  <si>
    <t>Menurunnya tingkat kemiskinan dan kesenjangan antar kelompok pendapatan</t>
  </si>
  <si>
    <t>Pemberdayaan fakir miskin, komunitas adat terpencil (KAT) dan penyandang masalah kesejahteraan sosial (PMKS) lainnya</t>
  </si>
  <si>
    <t>Jumlah  pemberdayaan fakir miskin, KAT dan PMKS lainnya</t>
  </si>
  <si>
    <t>orang</t>
  </si>
  <si>
    <t>disospppa</t>
  </si>
  <si>
    <t>Meningkatnya pelayanan Penyandang Masalah Kesejahteraan Sosial  (PMKS)  dan pengerahan  Potensi Sumber Kesejahteraan Sosial (PSKS)</t>
  </si>
  <si>
    <t>Pelayanan dan rehabilitasi kesejahteraan sosial</t>
  </si>
  <si>
    <t>Jumlah pelayanan dan rehabilitasi terhadap korban bencana</t>
  </si>
  <si>
    <t>KK</t>
  </si>
  <si>
    <t>Pembinaan anak terlantar</t>
  </si>
  <si>
    <t>Jumlah pelayanan terhadap orang terlantar dan lanjut usia dari keluarga rentan dan tidak mampu melalui panti dan luar panti</t>
  </si>
  <si>
    <t>Pemberdayaan Perempuan dan anak</t>
  </si>
  <si>
    <t>Pembinaan panti asuhan/panti jompo</t>
  </si>
  <si>
    <t>Jumlah panti asuhan yang dibina</t>
  </si>
  <si>
    <t>Panti asuhan</t>
  </si>
  <si>
    <t>Pembinaan para penyandang cacat dan trauma</t>
  </si>
  <si>
    <t>Jumlah  pelayanan bagi penyandang cacat dan penyakit kejiwaan</t>
  </si>
  <si>
    <t>Pembinaan eks penyandang penyakit sosial (eks narapidana, PSK, narkoba dan penyakit sosial lainnya)</t>
  </si>
  <si>
    <t>Jumlah tuna susila yang dipulangkan ke daerah asal</t>
  </si>
  <si>
    <t>Pemberdayaan kelembagaan kesejahteraan sosial</t>
  </si>
  <si>
    <t>Jumlah kelompok ORSOS, PSM dan lembaga sosial lainnya yang telah diberdayakan</t>
  </si>
  <si>
    <t>orsos</t>
  </si>
  <si>
    <t>Bantuan dan jaminan sosial serta perlindungan sosial</t>
  </si>
  <si>
    <t>Jumlah keluarga penerima manfaat yang menerima jaminan sosial</t>
  </si>
  <si>
    <t>KPM</t>
  </si>
  <si>
    <t>Menurunnya tingkat pengangguran</t>
  </si>
  <si>
    <t>Peningkatan kualitas dan produktivitas tenaga kerja</t>
  </si>
  <si>
    <t>Jumlah pencari kerja yang mengikuti pelatihan institusional dan non institusional</t>
  </si>
  <si>
    <t xml:space="preserve"> orang</t>
  </si>
  <si>
    <t>diskoptrans naker</t>
  </si>
  <si>
    <t>Peningkatan kesempatan kerja</t>
  </si>
  <si>
    <t>Persentase perluasan pengembangan kesempatan kerja</t>
  </si>
  <si>
    <t>%</t>
  </si>
  <si>
    <t xml:space="preserve"> (196/817)</t>
  </si>
  <si>
    <t>(328/645)</t>
  </si>
  <si>
    <t>(342/810)</t>
  </si>
  <si>
    <t>(332/640)</t>
  </si>
  <si>
    <t>(296/572)</t>
  </si>
  <si>
    <t>(345/718)</t>
  </si>
  <si>
    <t>Perlindungan dan pengembangan lembaga ketenagakerjaan</t>
  </si>
  <si>
    <t>Persentase perusahaan atau pengusaha yang mentaati peraturan</t>
  </si>
  <si>
    <t xml:space="preserve">% </t>
  </si>
  <si>
    <t>(100/136)</t>
  </si>
  <si>
    <t>(120/136)</t>
  </si>
  <si>
    <t>(105/136)</t>
  </si>
  <si>
    <t>(110/136)</t>
  </si>
  <si>
    <t>(115/136)</t>
  </si>
  <si>
    <t>Jumlah penyelesaian perselisihan hubungan industrial</t>
  </si>
  <si>
    <t>kasus</t>
  </si>
  <si>
    <t>-</t>
  </si>
  <si>
    <t>Meningkatkan produksi         dan produktivitas pertanian</t>
  </si>
  <si>
    <t>Meningkatnya produksi dan produktivitas sektor pertanian, perkebunan, perikanan dan peternakan</t>
  </si>
  <si>
    <t>Peningkatan kesejahteraan petani</t>
  </si>
  <si>
    <t>Jumlah kelompok tani perkebunan yang dibina</t>
  </si>
  <si>
    <t>kelompok</t>
  </si>
  <si>
    <t>DISNAKBUN</t>
  </si>
  <si>
    <t>Peningkatan penerapan teknologi pertanian/ perkebunan</t>
  </si>
  <si>
    <t>Jumlah demplot, demfarm dan demcara (unit)</t>
  </si>
  <si>
    <t>unit</t>
  </si>
  <si>
    <t>distanholti</t>
  </si>
  <si>
    <t>Jumlah penggunaan alat dan mesin pertanian</t>
  </si>
  <si>
    <t>Peningkatan dan pemberdayaan penyuluh pertanian/ perkebunan</t>
  </si>
  <si>
    <t>Jumlah penyuluh pertanian yang difasilitasi</t>
  </si>
  <si>
    <t>penyuluh pertanian</t>
  </si>
  <si>
    <t>Peningkatan penerapan teknologi peternakan</t>
  </si>
  <si>
    <t>Jumlah teknologi tepat guna di bidang peternakan dan perkebunan yang diterapkan</t>
  </si>
  <si>
    <t>disnakbun</t>
  </si>
  <si>
    <t>jenis pelatihan</t>
  </si>
  <si>
    <t>Pengembangan informasi penyuluhan pertanian</t>
  </si>
  <si>
    <t>Jumlah programa yang disusun</t>
  </si>
  <si>
    <t>programa</t>
  </si>
  <si>
    <t>Optimalisasi pengelolaan dan pemasaran produksi perikanan</t>
  </si>
  <si>
    <t>Jumlah produksi perikanan dan peningkatan kesehatan masyarakat veteriner</t>
  </si>
  <si>
    <t>ton</t>
  </si>
  <si>
    <t>dkpp</t>
  </si>
  <si>
    <t>Peningkatan penerapan teknologi perikanan</t>
  </si>
  <si>
    <t>Jumlah penerapan teknologi perikanan tepat guna</t>
  </si>
  <si>
    <t>kegiatan</t>
  </si>
  <si>
    <t>Pengawasan sumber daya kelautan dan perikanan</t>
  </si>
  <si>
    <t>Jumlah kawasan konservasi dan lubuk larangan perikanan perairan umum  yang diawasi</t>
  </si>
  <si>
    <t>kawasan</t>
  </si>
  <si>
    <t>Peningkatan ketahanan pangan (pertanian/ perkebunan)</t>
  </si>
  <si>
    <t>Luas areal tanam dan panen padi (ha)</t>
  </si>
  <si>
    <t>Tanam</t>
  </si>
  <si>
    <t>Panen</t>
  </si>
  <si>
    <t>Luas areal tanam dan panen palawija (ha)</t>
  </si>
  <si>
    <t>Jumlah produktivitas padi (kw/ha)</t>
  </si>
  <si>
    <t>kw/ha</t>
  </si>
  <si>
    <t>Jumlah produktivitas palawija (kw/ha)</t>
  </si>
  <si>
    <t>Jumlah produksi padi</t>
  </si>
  <si>
    <t>Jumlah produksi palawija</t>
  </si>
  <si>
    <t>Jumlah embung</t>
  </si>
  <si>
    <t>Jumlah ketersediaan beras</t>
  </si>
  <si>
    <t>kg/kap/ tahun</t>
  </si>
  <si>
    <t>Persentase penurunan KK rawan pangan</t>
  </si>
  <si>
    <t>persen</t>
  </si>
  <si>
    <t>Jumlah capaian skor pola pangan harapan</t>
  </si>
  <si>
    <t>Jumlah komoditas pangan segar yang diawasi</t>
  </si>
  <si>
    <t>komoditi</t>
  </si>
  <si>
    <t>Pengembangan jaringan irigasi pertanian</t>
  </si>
  <si>
    <t xml:space="preserve">Jumlah panjang jaringan irigasi tingkat usaha tani  </t>
  </si>
  <si>
    <t>meter</t>
  </si>
  <si>
    <t>Peningkatan pemasaran hasil pertanian</t>
  </si>
  <si>
    <t>Jumlah panjang jalan usaha tani</t>
  </si>
  <si>
    <t>Meningkatnya ketersediaan, distribusi dan konsumsi    serta keamanan    pangan daerah</t>
  </si>
  <si>
    <t>13411,69</t>
  </si>
  <si>
    <t>137,30</t>
  </si>
  <si>
    <t>79,00</t>
  </si>
  <si>
    <t>Peningkatan pemasaran hasil produksi pertanian/ perkebunan</t>
  </si>
  <si>
    <t>Jumlah event promosi hasil produk pertanian/ perkebunan unggulan daerah yang diikuti</t>
  </si>
  <si>
    <t>event</t>
  </si>
  <si>
    <t>Pengembangan perikanan tangkap</t>
  </si>
  <si>
    <t>Jumlah kelompok perikanan yang difasilitasi</t>
  </si>
  <si>
    <t>Jumlah rumah tangga petani ikan dan peternak (RTP Perikanan )</t>
  </si>
  <si>
    <t>Jumlah konsumsi protein hewani asal ikan</t>
  </si>
  <si>
    <t>kg/ kapita/ tahun</t>
  </si>
  <si>
    <t>Peningkatan produksi hasil peternakan</t>
  </si>
  <si>
    <t>Jumlah populasi ternak</t>
  </si>
  <si>
    <t>ekor</t>
  </si>
  <si>
    <t xml:space="preserve"> Sapi</t>
  </si>
  <si>
    <t>Kerbau</t>
  </si>
  <si>
    <t>Kambing</t>
  </si>
  <si>
    <t>Domba</t>
  </si>
  <si>
    <t>Babi</t>
  </si>
  <si>
    <t>Ayam buras</t>
  </si>
  <si>
    <t>Itik</t>
  </si>
  <si>
    <t>Jumlah peningkatan pendapatan petani ternak (rupiah)</t>
  </si>
  <si>
    <t xml:space="preserve"> /  tahun</t>
  </si>
  <si>
    <t>Mengembangkan agribisnis    dalam pengelolaan potensi pertanian</t>
  </si>
  <si>
    <t>Meningkatnya usaha agribisnis dalam pengelolaan potensi pertanian</t>
  </si>
  <si>
    <t>Peningkatan produksi pertanian/ perkebunan</t>
  </si>
  <si>
    <t>Jumlah produktivitas perkebunan rakyat</t>
  </si>
  <si>
    <t>Kelapa sawit (kg/ha/tahun)</t>
  </si>
  <si>
    <t>Karet (kg/ha/tahun)</t>
  </si>
  <si>
    <t>Pencegahan dan penanggulangan penyakit ternak</t>
  </si>
  <si>
    <t>Jumlah  populasi ternak dan peningkatan kesehatan masyarakat veteriner</t>
  </si>
  <si>
    <t>ekor ternak</t>
  </si>
  <si>
    <t>Peningkatan pemasaran hasil produksi peternakan</t>
  </si>
  <si>
    <t>Jumlah rumah tangga peternak (RTP  Peternak)</t>
  </si>
  <si>
    <t>Jumlah kelompok usaha-usaha agrobisnis dan agroindustri peternakan</t>
  </si>
  <si>
    <t>Mengembangkan pariwisata unggulan     dalam rangka menggerakkan perekonomian daerah</t>
  </si>
  <si>
    <t>Berkembangnya dan meningkatnya daya jual potensi wisata</t>
  </si>
  <si>
    <t>Pengembangan agribisnis</t>
  </si>
  <si>
    <t>Luas areal tanam dan panen buah-buahan (batang)</t>
  </si>
  <si>
    <t>batang</t>
  </si>
  <si>
    <t>Luas areal tanam dan panen biofarmaka (ha)</t>
  </si>
  <si>
    <t>ha</t>
  </si>
  <si>
    <t>Luas areal tanam dan panen tanaman hias (ha)</t>
  </si>
  <si>
    <t>Luas areal tanam dan panen sayur-sayuran (ha)</t>
  </si>
  <si>
    <t>Pengembangan budidaya perikanan</t>
  </si>
  <si>
    <t>Jumlah benih ikan yang diproduksi</t>
  </si>
  <si>
    <t>juta benih</t>
  </si>
  <si>
    <t>Jumlah ikan langka lokal yang dikembangkan dan dipelihara</t>
  </si>
  <si>
    <t>ekor pengadaan induk</t>
  </si>
  <si>
    <t>Peningkatan kunjungan wisatawan</t>
  </si>
  <si>
    <t>Pengembangan kemitraan</t>
  </si>
  <si>
    <t>Jumlah lokasi objek wisata unggulan Rokan Hulu yang ditata</t>
  </si>
  <si>
    <t>lokasi</t>
  </si>
  <si>
    <t>disparbud</t>
  </si>
  <si>
    <t>Jumlah kunjungan wisatawan</t>
  </si>
  <si>
    <t>Pengembangan Pemasaran Pariwisata</t>
  </si>
  <si>
    <t>Promosi pariwisata</t>
  </si>
  <si>
    <t>Jumlah promosi media massa</t>
  </si>
  <si>
    <t xml:space="preserve"> kali</t>
  </si>
  <si>
    <t>Jumlah event promosi pariwisata</t>
  </si>
  <si>
    <t>Jumlah pelatihan sadar wisata</t>
  </si>
  <si>
    <t>kali</t>
  </si>
  <si>
    <t>Pengembangan Destinasi Pariwisata</t>
  </si>
  <si>
    <t>Pengelolaan aset pariwisata</t>
  </si>
  <si>
    <t>Jumlah objek wisata</t>
  </si>
  <si>
    <t>Lokasi objek</t>
  </si>
  <si>
    <t>dokumen</t>
  </si>
  <si>
    <t>Jumlah pelatihan  pemandu wisata terpadu</t>
  </si>
  <si>
    <t>Meningkatkan kualitas  koperasi, daya             saing industri kecil dan menengah</t>
  </si>
  <si>
    <t>Berkembangnya industri   kecil   dan menengah</t>
  </si>
  <si>
    <t>Pengembangan industri kecil dan menengah</t>
  </si>
  <si>
    <t>Jumlah peningkatan unit usaha industri</t>
  </si>
  <si>
    <t>unit usaha</t>
  </si>
  <si>
    <t>disperindag</t>
  </si>
  <si>
    <t>Peningkatan kemampuan teknologi industri</t>
  </si>
  <si>
    <t>Jumlah IKM yang bermutu</t>
  </si>
  <si>
    <t>IKM</t>
  </si>
  <si>
    <t>Pengembangan sentra-sentra industri potensial</t>
  </si>
  <si>
    <t>Jumlah produk IKM yang di promosikan</t>
  </si>
  <si>
    <t>Meningkatnya kuantitas           dan kualitas      koperasi dan   UMK   (Usaha Mikro dan Kecil)</t>
  </si>
  <si>
    <t>Penciptaan iklim usaha kecil menengah yang kondusif</t>
  </si>
  <si>
    <t>Jumlah UKM yang sudah disolialisasikan program KUR</t>
  </si>
  <si>
    <t>UKM</t>
  </si>
  <si>
    <t>Pengembangan kewirausahaan dan keunggulan kompetitif usaha kecil menengah</t>
  </si>
  <si>
    <t>Jumlah UKM yang dibina</t>
  </si>
  <si>
    <t>Jumlah produk UMKM yang di promosikan</t>
  </si>
  <si>
    <t>produk</t>
  </si>
  <si>
    <t>Pengembangan sistem pendukung usaha bagi usaha mikro kecil menengah</t>
  </si>
  <si>
    <t>Jumlah UMKM yang dibina</t>
  </si>
  <si>
    <t>UMKM</t>
  </si>
  <si>
    <t>Persentase UMKM yang telah terbina</t>
  </si>
  <si>
    <t>(80/15.795)</t>
  </si>
  <si>
    <t>(160/16.100)</t>
  </si>
  <si>
    <t>(100/15.850)</t>
  </si>
  <si>
    <t>(120/15.920)</t>
  </si>
  <si>
    <t>(140/15.998)</t>
  </si>
  <si>
    <t>Peningkatan kualitas kelembagaan koperasi</t>
  </si>
  <si>
    <t>Jumlah koperasi yang berkualitas</t>
  </si>
  <si>
    <t>koperasi</t>
  </si>
  <si>
    <t>Pembinaan, pengawasan dan penghargaan koperasi berprestasi</t>
  </si>
  <si>
    <t>Persentase koperasi aktif</t>
  </si>
  <si>
    <t>(187/328)</t>
  </si>
  <si>
    <t>(247/353)</t>
  </si>
  <si>
    <t>(197/333)</t>
  </si>
  <si>
    <t>(207/338)</t>
  </si>
  <si>
    <t>(217/343)</t>
  </si>
  <si>
    <t>(227/348)</t>
  </si>
  <si>
    <t>(205/309)</t>
  </si>
  <si>
    <t>(206/310)</t>
  </si>
  <si>
    <t>Jumlah koperasi yang sehat</t>
  </si>
  <si>
    <t>Peningkatan dan pengembangan jaringan kerjasama usaha koperasi</t>
  </si>
  <si>
    <t>Jumlah koperasi yang tumbuh</t>
  </si>
  <si>
    <t>Meningkatkan peran          sektor perdagangan Dalam perekonomian daerah</t>
  </si>
  <si>
    <t>Meningkatnya produktivitas sektor perdagangan</t>
  </si>
  <si>
    <t>Perlindungan konsumen dan pengamanan perdagangan</t>
  </si>
  <si>
    <t>Jumlah Alat UTTP yang sudah ditera/tera ulang</t>
  </si>
  <si>
    <t>alat UTTP</t>
  </si>
  <si>
    <t>Jumlah sarana dan prasarana alat UTTP</t>
  </si>
  <si>
    <t>Peningkatan efisiensi perdagangan dalam negeri</t>
  </si>
  <si>
    <t>Persentase pasar rakyat yang berkondisi baik</t>
  </si>
  <si>
    <t>Jumlah operasi pasar yang dilaksanakan</t>
  </si>
  <si>
    <t>paket</t>
  </si>
  <si>
    <t>Meningkatkan iklim       investasi yang kondusif</t>
  </si>
  <si>
    <t>Meningkatnya   nilai investasi</t>
  </si>
  <si>
    <t>Peningkatan promosi dan kerjasama investasi</t>
  </si>
  <si>
    <t xml:space="preserve">Jumlah realisasi investasi PMA/PMDN  </t>
  </si>
  <si>
    <t>rupiah</t>
  </si>
  <si>
    <t>dpmptsp</t>
  </si>
  <si>
    <t>Jumlah pameran investasi yang dilaksanakan</t>
  </si>
  <si>
    <t>Peningkatan iklim investasi dan realisasi investasi</t>
  </si>
  <si>
    <t>Jumlah izin penanaman modal yang diterbitkan</t>
  </si>
  <si>
    <t>izin</t>
  </si>
  <si>
    <t>Jumlah investor PMDN/PMA</t>
  </si>
  <si>
    <t>investor</t>
  </si>
  <si>
    <t>Jumlah  tenaga kerja</t>
  </si>
  <si>
    <t xml:space="preserve">  3.367 </t>
  </si>
  <si>
    <t>Meningkatkan kualitas  penataan ruang</t>
  </si>
  <si>
    <t>Meningkatnya kesesuaian   arahan penggunaan lahan</t>
  </si>
  <si>
    <t>Perencanaan tata ruang</t>
  </si>
  <si>
    <t>Jumlah dokumen tata ruang yang disusun</t>
  </si>
  <si>
    <t>bappeda</t>
  </si>
  <si>
    <t>Jumlah dokumen koordinasi perencanaan tata ruang</t>
  </si>
  <si>
    <t>Pemanfaatan ruang</t>
  </si>
  <si>
    <t>Jumlah survey lokasi pemetaan penataan ruang</t>
  </si>
  <si>
    <t>kecamatan</t>
  </si>
  <si>
    <t>pupr</t>
  </si>
  <si>
    <t>Pengendalian pemanfaatan ruang</t>
  </si>
  <si>
    <t>Jumlah dokumen pengendalian pemanfaatan ruang</t>
  </si>
  <si>
    <t>Meningkatkan kualitas lingkungan hidup</t>
  </si>
  <si>
    <t>Meningkatnya indeks kualitas lingkungan hidup daerah</t>
  </si>
  <si>
    <t>Pengendalian pencemaran dan perusakan lingkungan</t>
  </si>
  <si>
    <t>Jumlah usaha dan/atau kegiatan yang dipantau kualitas air dan air limbah</t>
  </si>
  <si>
    <t>usaha dan/atau kegiatan</t>
  </si>
  <si>
    <t>dlh</t>
  </si>
  <si>
    <t>Jumlah penanggung jawab usaha dan/atau kegiatan yang taat terhadap pengelolaan limbah B3 (bahan, berbahaya dan beracun)</t>
  </si>
  <si>
    <t>Jumlah kasus lingkungan yang dapat diselesaikan</t>
  </si>
  <si>
    <t>Jumlah rekomendasi teknis yang dikeluarkan</t>
  </si>
  <si>
    <t>usaha/ kegiatan</t>
  </si>
  <si>
    <t>Jumlah kampung iklim dan biogas yang dibina</t>
  </si>
  <si>
    <t>unit biogas</t>
  </si>
  <si>
    <t>Jumlah AMDAL pemrakarsa yang diawasi terhadap dokumen izin lingkungan</t>
  </si>
  <si>
    <t>AMDAL</t>
  </si>
  <si>
    <t>Jumlah UKL-UPL pemrakarsa yang diawasi terhadap dokumen izin lingkungan</t>
  </si>
  <si>
    <t>UKL-UPL</t>
  </si>
  <si>
    <t>Jumlah SPPL pemrakarsa yang diawasi terhadap dokumen izin lingkungan</t>
  </si>
  <si>
    <t>SPPL</t>
  </si>
  <si>
    <t>Jumlah DPPL pemrakarsa yang diawasi terhadap dokumen izin lingkungan</t>
  </si>
  <si>
    <t xml:space="preserve"> DPPL</t>
  </si>
  <si>
    <t>Jumlah IPAL pemrakarsa yang diawasi terhadap dokumen izin lingkungan</t>
  </si>
  <si>
    <t>ÌPAL</t>
  </si>
  <si>
    <t>BLH</t>
  </si>
  <si>
    <t>Perlindungan dan konservasi sumber daya alam</t>
  </si>
  <si>
    <t>Jumlah dokumen perencaaan lingkungan hidup yang disusun</t>
  </si>
  <si>
    <t xml:space="preserve"> buku</t>
  </si>
  <si>
    <t>Peningkatan kualitas dan akses informasi sumber daya alam dan lingkungan</t>
  </si>
  <si>
    <t>Jumlah sekolah yang mengikuti program adiwiyata dalam rangka mewujudkan sekolah peduli dan berbudaya lingkungan</t>
  </si>
  <si>
    <t>sekolah</t>
  </si>
  <si>
    <t>Peningkatan pengendalian polusi</t>
  </si>
  <si>
    <t>Jumlah usaha dan/atau kegiatan yang dipantau kualitas udara ambien dan udara dari sumber tidak bergerak (cerobong)</t>
  </si>
  <si>
    <t>Pengendalian kebakaran hutan</t>
  </si>
  <si>
    <t>Jumlah kelompok MPA dalam pencegahan karhutla</t>
  </si>
  <si>
    <t>MPA</t>
  </si>
  <si>
    <t>Pengelolaan ruang terbuka hijau (RTH)</t>
  </si>
  <si>
    <t>Jumlah ruang terbuka hijau dan ruang publik yang tersedia</t>
  </si>
  <si>
    <t>perkim</t>
  </si>
  <si>
    <t>Perencanaan dan pengembangan hutan</t>
  </si>
  <si>
    <t>Jumlah dokumen perencanaan tahura</t>
  </si>
  <si>
    <t>Jumlah dokumen perencanaan hutan kota</t>
  </si>
  <si>
    <t>Pengembangan kinerja pengelolaan persampahan</t>
  </si>
  <si>
    <t>Jumlah tempat pembuangan akhir sampah</t>
  </si>
  <si>
    <t>TPA</t>
  </si>
  <si>
    <t>Jumlah sarana prasarana persampahan yang tersedia</t>
  </si>
  <si>
    <t>Meningkatkan kemandirian  desa melalui pemberdayaan masyarakat</t>
  </si>
  <si>
    <t>Meningkatnya status desa</t>
  </si>
  <si>
    <t>Peningkatan keberdayaan masyarakat perdesaan</t>
  </si>
  <si>
    <t>Jumlah kelembagaan teknologi tepat guna dan kelembagaan kemasyarakatan di desa yang dibina:</t>
  </si>
  <si>
    <t>dpmpd</t>
  </si>
  <si>
    <t>Kelembagaan TTG/ posyantek yang di bina</t>
  </si>
  <si>
    <t>posyantek</t>
  </si>
  <si>
    <t>DPMPD</t>
  </si>
  <si>
    <t>Lembaga kemasyarakatan dan lembaga adat yang dibina</t>
  </si>
  <si>
    <t>LKA/Kali</t>
  </si>
  <si>
    <t>LKA</t>
  </si>
  <si>
    <t>LPMD/LPMK</t>
  </si>
  <si>
    <t>RT</t>
  </si>
  <si>
    <t>RW</t>
  </si>
  <si>
    <t>Karang Taruna</t>
  </si>
  <si>
    <t>Pengembangan lembaga ekonomi pedesaan</t>
  </si>
  <si>
    <t>Jumlah unit usaha pada Badan Usaha Milik Desa yang difasilitasi</t>
  </si>
  <si>
    <t>Bumdesa</t>
  </si>
  <si>
    <t>Peningkatan partisipasi masyarakat dalam membangun desa</t>
  </si>
  <si>
    <t>Jumlah pokjanal dan LPM yang diberdayakan:</t>
  </si>
  <si>
    <t>Pokjanal posyandu di desa/ kelurahan yang diberdayakan</t>
  </si>
  <si>
    <t>posyandu</t>
  </si>
  <si>
    <t>BP-SPAM</t>
  </si>
  <si>
    <t>Peserta BP-SPAM</t>
  </si>
  <si>
    <t>Peserta eks.PNPM-MP</t>
  </si>
  <si>
    <t>UPK</t>
  </si>
  <si>
    <t>Peningkatan kapasitas aparatur pemerintahan desa</t>
  </si>
  <si>
    <t>Jumlah pembinaan peningkatan kapasitas aparatur di desa:</t>
  </si>
  <si>
    <t>Pembinaan penataan dan pengelolaan keuangan desa</t>
  </si>
  <si>
    <t>desa</t>
  </si>
  <si>
    <t>RPJMDesa</t>
  </si>
  <si>
    <t>Pelaksanaan pilkades serentak</t>
  </si>
  <si>
    <t>Pembinaan otonomi desa</t>
  </si>
  <si>
    <t>Jumlah pembinaan otonomi desa:</t>
  </si>
  <si>
    <t>Pembinaan aparatur pelaksana DD dan ADD</t>
  </si>
  <si>
    <t>Pembinaan potensi desa</t>
  </si>
  <si>
    <t>Pembinaan aset desa</t>
  </si>
  <si>
    <t>Pembinaan pengelolaan barang milik desa</t>
  </si>
  <si>
    <t>Meningkatkan pertumbuhan ekonomi    melalui pembangunan kawasan perdesaan   secara partisipatif</t>
  </si>
  <si>
    <t>Cakupan     layanan pembangunan kawasan perdesaan</t>
  </si>
  <si>
    <t>Pengembangan wilayah transmigrasi</t>
  </si>
  <si>
    <t>Jumlah wilayah transmigrasi yang dibina dan dikembangkan</t>
  </si>
  <si>
    <t>UPT</t>
  </si>
  <si>
    <t>MISI 2: MEWUJUDKAN KUALITAS SUMBER DAYA MANUSIA CERDAS DAN SEHAT DILANDASI KEIMANAN DAN KETAKWAAN</t>
  </si>
  <si>
    <t>Pendidikan anak usia dini</t>
  </si>
  <si>
    <t>Jumlah gedung sekolah TK/PAUD yang dibangun</t>
  </si>
  <si>
    <t>disdikpora</t>
  </si>
  <si>
    <t>Jumlah ruang kelas sekolah TK/PAUD yang dibangun</t>
  </si>
  <si>
    <t>ruang</t>
  </si>
  <si>
    <t>Jumlah pendidik TK/PAUD untuk memenuhi standar kompetensi</t>
  </si>
  <si>
    <t>Pendidikan non formal</t>
  </si>
  <si>
    <t>Jumlah kelompok Paket A dan yang dibina</t>
  </si>
  <si>
    <t>Paket A</t>
  </si>
  <si>
    <t>PKBM</t>
  </si>
  <si>
    <t>Paket B</t>
  </si>
  <si>
    <t>Pengembangan budaya baca dan pembinaan perpustakaan</t>
  </si>
  <si>
    <t>Jumlah pengunjung perpustakaan</t>
  </si>
  <si>
    <t>dpa</t>
  </si>
  <si>
    <t xml:space="preserve"> </t>
  </si>
  <si>
    <t>eksemplar</t>
  </si>
  <si>
    <t>Jumlah tenaga pengelola perpustakaan yang dibina</t>
  </si>
  <si>
    <t>Jumlah pelayanan perpustakaan keliling</t>
  </si>
  <si>
    <t>Wajib belajar pendidikan dasar sembilan tahun</t>
  </si>
  <si>
    <t>APK SD/MI</t>
  </si>
  <si>
    <t>APK SMP/MTs</t>
  </si>
  <si>
    <t>APM SD/MI</t>
  </si>
  <si>
    <t>APM SMP/MTs</t>
  </si>
  <si>
    <t>APS SD/MI</t>
  </si>
  <si>
    <t>APS SMP/MTs</t>
  </si>
  <si>
    <t>Angka kelulusan seluruh jenjang pendidikan:</t>
  </si>
  <si>
    <t>SD/MI</t>
  </si>
  <si>
    <t>SMP/MTs</t>
  </si>
  <si>
    <t>Angka mengulang seluruh jenjang pendidikan:</t>
  </si>
  <si>
    <t>Persentase sekolah yang terakreditasi:</t>
  </si>
  <si>
    <t>Angka harapan lama sekolah</t>
  </si>
  <si>
    <t>tahun</t>
  </si>
  <si>
    <t>12,30</t>
  </si>
  <si>
    <t>12,00</t>
  </si>
  <si>
    <t>Jumlah gedung sekolah SD/SMP yang dibangun</t>
  </si>
  <si>
    <t>Jumlah ruang kelas sekolah SD/SMP yang dibangun</t>
  </si>
  <si>
    <t>Jumlah ruang kelas baru SMP/MTs/ SMPLB yang dibangun</t>
  </si>
  <si>
    <t>Peningkatan mutu pendidik dan tenaga kependidikan</t>
  </si>
  <si>
    <t>Jumlah guru bersertifikasi</t>
  </si>
  <si>
    <t>Jumlah pendidik SD/SMP untuk memenuhi standar kompetensi</t>
  </si>
  <si>
    <t>Pencegahan dan penanggulangan penyakit menular</t>
  </si>
  <si>
    <t>Cakupan desa/kelurahan Universal Child Imunization (UCI)</t>
  </si>
  <si>
    <t>dinkes</t>
  </si>
  <si>
    <t>Persentase penderita kusta selesai berobat &gt; 90 %</t>
  </si>
  <si>
    <t>Persentase angka keberhasilan pengobatan TB paru BTA positif (success rate) minimal 85%</t>
  </si>
  <si>
    <t>SR TB BTA  POSITIF (%)</t>
  </si>
  <si>
    <t>Persentase anak usia 0-11 bulan yang mendapat imunisasi dasar lengkap</t>
  </si>
  <si>
    <t>Persentase IR DBD &lt; 49 per 100.000 penduduk</t>
  </si>
  <si>
    <t>32,70</t>
  </si>
  <si>
    <t>30,00</t>
  </si>
  <si>
    <t>28,00</t>
  </si>
  <si>
    <t>26,00</t>
  </si>
  <si>
    <t>24,00</t>
  </si>
  <si>
    <t>22,00</t>
  </si>
  <si>
    <t>Angka kesakitan filariasis progrese</t>
  </si>
  <si>
    <t>&lt; 1% mikro filariasis rate</t>
  </si>
  <si>
    <t>Persentase eliminasi rabies</t>
  </si>
  <si>
    <t>Jumlah annual parasite incidence (API) Malaria  &lt;1 per 1.000 penduduk</t>
  </si>
  <si>
    <t>API 0 per 1.000 penduduk non endemisitas</t>
  </si>
  <si>
    <t>API &lt;1 per 1.000 penduduk</t>
  </si>
  <si>
    <t>API 0 per 1.000 penduduk (non endemisitas)</t>
  </si>
  <si>
    <t>Perbaikan gizi masyarakat</t>
  </si>
  <si>
    <t>Cakupan gizi buruk yang mendapat perawatan</t>
  </si>
  <si>
    <t>Prevalensi kurang gizi pada anak balita</t>
  </si>
  <si>
    <t>1,96</t>
  </si>
  <si>
    <t>Pengembangan lingkungan sehat</t>
  </si>
  <si>
    <t>Persentase desa/ kelurahan yang melaksanakan kegiatan Pos Pembinaan Terpadu (Posbindu) PTM</t>
  </si>
  <si>
    <t>Promosi kesehatan dan pemberdayaan masyarakat</t>
  </si>
  <si>
    <t>Persentase desa siaga aktif dan posyandu aktif</t>
  </si>
  <si>
    <t>Desa siaga/Unit</t>
  </si>
  <si>
    <t>Posyandu aktif (%)</t>
  </si>
  <si>
    <t>Cakupan desa ber-PHBS</t>
  </si>
  <si>
    <t>45,00</t>
  </si>
  <si>
    <t>Standarisasi pelayanan kesehatan</t>
  </si>
  <si>
    <t>Bed Ocupancy Rate (BOR)</t>
  </si>
  <si>
    <t>Jumlah puskesmas yang terakreditasi dan evaluasi berkesinambungan terhadap puskesmas yang telah terakreditasi</t>
  </si>
  <si>
    <t>puskesmas ter akreditasi</t>
  </si>
  <si>
    <t>Persentase kunjungan usia 15 s.d 59 tahun (usia produktif) yang mendapatkan skrining kesehatan sesuai standar</t>
  </si>
  <si>
    <t>Obat dan perbekalan kesehatan</t>
  </si>
  <si>
    <t>Jumlah kebutuhan obat untuk pelayanan kesehatan  perkapita penduduk</t>
  </si>
  <si>
    <t>jiwa</t>
  </si>
  <si>
    <t>Pengawasan obat dan makanan</t>
  </si>
  <si>
    <t>Jumlah industri rumah tangga dan pengolahan makanan yang diawasi</t>
  </si>
  <si>
    <t>IRTP</t>
  </si>
  <si>
    <t>TPM</t>
  </si>
  <si>
    <t>Pengembangan obat asli Indonesia</t>
  </si>
  <si>
    <t>Cakupan puskesmas yang menyelenggarakan kesehatan tradisional</t>
  </si>
  <si>
    <t>puskesmas</t>
  </si>
  <si>
    <t>Pengadaan, peningkatan dan perbaikan sarana dan prasarana puskesmas/ puskesmas pembantu dan jaringannya</t>
  </si>
  <si>
    <t>Jumlah puskesmas yang dibangun</t>
  </si>
  <si>
    <t>Jumlah pustu/ poskesdes yang dibangun</t>
  </si>
  <si>
    <t>pustu</t>
  </si>
  <si>
    <t>Jumlah puskesmas menjadi puskesmas rawat inap</t>
  </si>
  <si>
    <t>Pengadaan, peningkatan sarana dan prasarana rumah sakit/rumah sakit jiwa/rumah sakit paru-paru/rumah sakit mata</t>
  </si>
  <si>
    <t>Average Length of Stay (ALOS)</t>
  </si>
  <si>
    <t>hari</t>
  </si>
  <si>
    <t>Turn Over Interval (TOI)</t>
  </si>
  <si>
    <t>Gross Death Rate (GDR)</t>
  </si>
  <si>
    <t>penderita (%)</t>
  </si>
  <si>
    <t>Jumlah pembangunan rumah sakit</t>
  </si>
  <si>
    <t>Upaya kesehatan masyarakat</t>
  </si>
  <si>
    <t>Jumlah desa/ kelurahan yang melaksanakan STBM</t>
  </si>
  <si>
    <t>Cakupan pelayanan kesehatan dasar masyarakat miskin (Jamkesda dan KK/KTP)</t>
  </si>
  <si>
    <t>KK/KTP</t>
  </si>
  <si>
    <t>Rata-rata kunjungan poliklinik (rawat jalan) per hari</t>
  </si>
  <si>
    <t>kunjungan/ hari</t>
  </si>
  <si>
    <t>Pelayanan kesehatan penduduk miskin</t>
  </si>
  <si>
    <t>Jumlah puskesmas yang melaksanakan pelayanan  kesehatan penderita katarak bagi penduduk miskin</t>
  </si>
  <si>
    <t>Pemeliharaan sarana dan prasarana rumah sakit/rumah sakit jiwa/rumah sakit paru-paru/rumah sakit mata</t>
  </si>
  <si>
    <t>Bed Turn Over (BTO)</t>
  </si>
  <si>
    <t>Net death Rate (NDR)</t>
  </si>
  <si>
    <t>Peningkatan pelayanan kesehatan lansia</t>
  </si>
  <si>
    <t>Persentase kunjungan usia &gt;60 tahun (lansia) yang mendapatkan krining kesehatan sesuai standar</t>
  </si>
  <si>
    <t>100,00</t>
  </si>
  <si>
    <t>Peningkatan kesehatan ibu melahirkan dan anak</t>
  </si>
  <si>
    <t>Persentase ibu hamil yang mendapatkan pelayanan kesehatan ibu sesuai standar:  Cakupan kunjungan ibu hamil  (K4)</t>
  </si>
  <si>
    <t>80,00</t>
  </si>
  <si>
    <t>Persentase ibu hamil kurang energi kronik (KEK)</t>
  </si>
  <si>
    <t>Persentase ibu bersalin yang mendapatkan pelayanan persalinan sesuai standar  di  fasilitas pelayanan kesehatan</t>
  </si>
  <si>
    <t>Persentase anak 0-59 bulan yang mendapatkan pelayanan kesehatan balita sesuai standar</t>
  </si>
  <si>
    <t>70,00</t>
  </si>
  <si>
    <t>Pengembangan dan pemberdayaan sumber daya manusia kesehatan</t>
  </si>
  <si>
    <t>Cakupan diklat peningkatan kompetensi SDM Kesehatan  (PPGD/BTCLS/ACLS/GELS/ ATLS/ PONED, dll</t>
  </si>
  <si>
    <t>pelatihan</t>
  </si>
  <si>
    <t>Peningkatan pelayanan kesehatan pada BLUD</t>
  </si>
  <si>
    <t>Tersedianya pengelolaan sistem informasi dan sistem manajemen rumah sakit</t>
  </si>
  <si>
    <t>unit website dan SIM RS</t>
  </si>
  <si>
    <t>Keluarga berencana</t>
  </si>
  <si>
    <t>Prevalensi KB aktif pada pasangan usia subur</t>
  </si>
  <si>
    <t>PUS</t>
  </si>
  <si>
    <t>91.872 PUS</t>
  </si>
  <si>
    <t>dppkb</t>
  </si>
  <si>
    <t>Pelayanan kontrasepsi</t>
  </si>
  <si>
    <t>Pembinaan peran serta masyarakat dalam pelayanan KB/KR yang mandiri</t>
  </si>
  <si>
    <t>Jumlah kelompok masyarakat peduli KB</t>
  </si>
  <si>
    <t>Pengembangan pusat pelayanan informasi dan konseling KKR</t>
  </si>
  <si>
    <t>Jumlah kelompok binaan PIK remaja dalam penanggulan narkoba di sekolah</t>
  </si>
  <si>
    <t>remaja</t>
  </si>
  <si>
    <t>Peningkatan penanggulangan narkoba, PMS termasuk HIV/ AIDS</t>
  </si>
  <si>
    <t>Penyiapan tenaga pendamping kelompok bina keluarga</t>
  </si>
  <si>
    <t>Jumlah kader bina keluarga yang dilatih</t>
  </si>
  <si>
    <t>Keluarga sejahtera</t>
  </si>
  <si>
    <t>Jumlah keluarga prasejahtera dan prasejahtera I yang ikut KB</t>
  </si>
  <si>
    <t>keluarga</t>
  </si>
  <si>
    <t>Penguatan kelembagaan pengarusutaman gender dan anak</t>
  </si>
  <si>
    <t>Jumlah peningkatan advokasi dan fasilitasi PUG bagi perempuan</t>
  </si>
  <si>
    <t>peserta</t>
  </si>
  <si>
    <t>Peningkatan peran serta dan kesetaraan gender dalam pembangunan</t>
  </si>
  <si>
    <t>Persentase keterwakilan perempuan di lembaga legislatif</t>
  </si>
  <si>
    <t>rambah, rambo, ramhil, tandun, bp, tambusai, tu, kep, ub, kabun, rokan, pend, bonai, pt, kephul, kunto</t>
  </si>
  <si>
    <t>Pengembangan bahan informasi tentang pengasuhan dan pembinaan tumbuh kembang anak</t>
  </si>
  <si>
    <t>Jumlah dokumen informasi pengasuhan dan pembinaan tumbuh kembang anak</t>
  </si>
  <si>
    <t>Peningkatan pemberdayaan ekonomi keluarga</t>
  </si>
  <si>
    <t>Jumlah kelompok UPPKS yang dibina</t>
  </si>
  <si>
    <t>Keserasian kebijakan peningkatan kualitas anak dan perempuan</t>
  </si>
  <si>
    <t>Jumlah peningkatan kualitas anak dan perempuan (GSI)</t>
  </si>
  <si>
    <t>Peningkatan kualitas hidup dan perlindungan perempuan</t>
  </si>
  <si>
    <t>Jumlah kasus kekerasan terhadap perempuan dan anak</t>
  </si>
  <si>
    <t>Peningkatan peran serta kepemudaan</t>
  </si>
  <si>
    <t>Jumlah kegiatan pembinaan paskibraka, kepemudaan dan kepramukaan yang dilakukan</t>
  </si>
  <si>
    <t>Peningkatan upaya penumbuhan kewirausahaan dan kecakapan hidup pemuda</t>
  </si>
  <si>
    <t>Jumlah pelatihan kewirausahaan yang dilaksanakan</t>
  </si>
  <si>
    <t>Pengembangan kebijakan dan manajemen olahraga</t>
  </si>
  <si>
    <t>Jumlah tenaga keolahragaan yang dibina</t>
  </si>
  <si>
    <t>Pembinaan dan pemasyarakatan olahraga</t>
  </si>
  <si>
    <t>Jumlah cabang olah raga yang dibina</t>
  </si>
  <si>
    <t>cabang</t>
  </si>
  <si>
    <t>Peningkatan sarana dan prasarana olahraga</t>
  </si>
  <si>
    <t>Jumlah sarana dan prasarana olahraga yang dibangun</t>
  </si>
  <si>
    <t>MISI 3: MEWUJUDKAN KETERSEDIAAN INFRASTRUKTUR JALAN DARI DESA KE KOTA GUNA MEMBUKA BAGI PENINGKATAN AKSEBILITAS PRODUKSI PEREKONOMIAN MASYARAKAT PEDESAAN</t>
  </si>
  <si>
    <t>Menyediakan infrastruktur wilayah       untuk membuka    isolasi daerah            dan mendukung aktivitas ekonomi, sosial dan budaya secara berkelanjutan</t>
  </si>
  <si>
    <t>Tersedianya infrastruktur   jalan dan  jembatan  yang memadai        untuk mendukung       lalu lintas orang, barang dan jasa</t>
  </si>
  <si>
    <t>Pembangunan jalan dan jembatan</t>
  </si>
  <si>
    <t>Jumlah panjang jalan yang dibangun</t>
  </si>
  <si>
    <t>km</t>
  </si>
  <si>
    <t>dpkp</t>
  </si>
  <si>
    <t>Jumlah panjang jembatan di bangun</t>
  </si>
  <si>
    <t>m'</t>
  </si>
  <si>
    <t>Jumlah panjang jalan yang ditingkatkan</t>
  </si>
  <si>
    <t>Jumlah panjang jalan lingkungan pemukiman yang dibangun</t>
  </si>
  <si>
    <t>Rehabilitasi/ pemeliharaan jalan dan jembatan</t>
  </si>
  <si>
    <t>Jumlah panjang pemeliharaan jalan</t>
  </si>
  <si>
    <t>Jumlah panjang pemeliharaan jembatan</t>
  </si>
  <si>
    <t>m’</t>
  </si>
  <si>
    <t>Peningkatan sarana dan prasarana kebinamargaan</t>
  </si>
  <si>
    <t>Jumlah pengadaan alat berat</t>
  </si>
  <si>
    <t>Jumlah pengadaan alat ukur dan laboratorium</t>
  </si>
  <si>
    <t>Pembangunan prasarana dan fasilitas perhubungan</t>
  </si>
  <si>
    <t>Jumlah dokumen perencanaan pembangunan prasarana dan fasilitas perhubungan</t>
  </si>
  <si>
    <t>dishub</t>
  </si>
  <si>
    <t>Rehabilitasi dan pemeliharaan prasarana dan fasilitas LLAJ</t>
  </si>
  <si>
    <t>Jumlah prasarana dan fasilitas LLAJ yang terpelihara</t>
  </si>
  <si>
    <t>fasilitas</t>
  </si>
  <si>
    <t>Peningkatan pelayanan angkutan</t>
  </si>
  <si>
    <t>Persentase penurunan pelanggaran angkutan barang dan penumpang</t>
  </si>
  <si>
    <t>Jumlah izin usaha angkutan yang dikeluarkan</t>
  </si>
  <si>
    <t>Pembangunan sarana  dan prasarana perhubungan</t>
  </si>
  <si>
    <t>Jumlah terminal yang dikelola</t>
  </si>
  <si>
    <t>terminal</t>
  </si>
  <si>
    <t>Pengendalian dan pengamanan lalu lintas</t>
  </si>
  <si>
    <t>Jumlah rambu lalu lintas yang terpasang</t>
  </si>
  <si>
    <t>Peningkatan kelayakan pengoperasian kendaraan bermotor</t>
  </si>
  <si>
    <t>Jumlah uji KIR angkutan umum</t>
  </si>
  <si>
    <t>KIR</t>
  </si>
  <si>
    <t>Tersedianya infrastruktur sumber   daya   air, drainase  dan irigasi yang memadai untuk mendukung upaya konservasi dan pendayagunaan sumber daya air</t>
  </si>
  <si>
    <t>Pembangunan turap/talud/ bronjong</t>
  </si>
  <si>
    <t>Jumlah panjang turap/ talud/ bronjong yang dibangun</t>
  </si>
  <si>
    <t>Pembangunan saluran drainase/ gorong-gorong</t>
  </si>
  <si>
    <t>Jumlah panjang saluran drainase limgkungan pemukiman</t>
  </si>
  <si>
    <t>Pengembangan dan pengelolaan jaringan irigasi, rawa dan jaringan pengairan lainnya</t>
  </si>
  <si>
    <t>Jumlah pengembangan dan pengolahan jaringan irigasi rawa dan jaringan lainnya</t>
  </si>
  <si>
    <t>Jumlah panjang pembangunan normalisasi sungai</t>
  </si>
  <si>
    <t>Pengembangan, pengelolaan dan konservasi sungai, danau dan sumber daya air lainnya</t>
  </si>
  <si>
    <t>Jumlah panjang rehabilitasi embung</t>
  </si>
  <si>
    <t>m3</t>
  </si>
  <si>
    <t>Peningkatan/ pembangunan jaringan irigasi dan rawa</t>
  </si>
  <si>
    <t>Jumlah panjang pembangunan jaringan irigasi</t>
  </si>
  <si>
    <t>Ha</t>
  </si>
  <si>
    <t>Jumlah bendung mini daerah irigasi kecil</t>
  </si>
  <si>
    <t>Unit</t>
  </si>
  <si>
    <t>Tersedianya  sarana dan          prasarana dasar   permukiman (mencakup    listrik, energi, persampahan,     air bersih,  air  limbah, pemadam kebakaran,   tempat pemakaman umum, pasar dan lain-lain)</t>
  </si>
  <si>
    <t>Pengembangan perumahan</t>
  </si>
  <si>
    <t>Jumlah pembangunan perumahan murah dan  layak huni bagi masyarakat berpenghasilan rendah</t>
  </si>
  <si>
    <t>dissospppa</t>
  </si>
  <si>
    <t>Penyediaan dan pengelolaan air baku</t>
  </si>
  <si>
    <t>Jumlah desa yang mendapat kegiatan pembangunan pada program RIS-PNPM / PPIP, PAMSIMAS</t>
  </si>
  <si>
    <t>Desa RIS PNPM</t>
  </si>
  <si>
    <t>Pansimas</t>
  </si>
  <si>
    <t>PPIP</t>
  </si>
  <si>
    <t>Peningkatan sarana dan prasarana aparatur</t>
  </si>
  <si>
    <t>Jumlah gedung kantor dan rumah dinas aparatur pemerintah yang dibangun</t>
  </si>
  <si>
    <t>Jumlah rumah ibadah, surau suluk, balai adat, LKA dan sarana prasarana olah raga yang terbangun</t>
  </si>
  <si>
    <t>Pengelolaan areal pemakaman</t>
  </si>
  <si>
    <t>Jumlah penataan areal pemakaman</t>
  </si>
  <si>
    <t>Meter</t>
  </si>
  <si>
    <t>Pengembangan kinerja pengelolaan air minum dan air limbah</t>
  </si>
  <si>
    <t>Jumlah unit pengolahan air bersih</t>
  </si>
  <si>
    <t>Jumlah pembangunan pengolahan jaringan air bersih/air minum</t>
  </si>
  <si>
    <t>MISI 4: MEWUJUDKAN TATA KELOLA PEMERINTAHAN YANG BAIK, BERSIH DAN BERWIBAWA MELALUI PENYELENGGARAAN PEMERINTAHAN YANG ASPIRATIF, PARTISIPATIF DAN TRANSPARAN</t>
  </si>
  <si>
    <t>Mewujudkan tatakelola pemerintahan yang baik</t>
  </si>
  <si>
    <t>Meningkatnya perencanaan    yang partisipatif         dan akuntabel</t>
  </si>
  <si>
    <t>Kerjasama pembangunan</t>
  </si>
  <si>
    <t>Jumlah laporan koordinasi perencanaan yang disusun setiap tahun</t>
  </si>
  <si>
    <t>Pengembangan wilayah perbatasan</t>
  </si>
  <si>
    <t>Perencanaan pengembangan wilayah strategis dan cepat tumbuh</t>
  </si>
  <si>
    <t>Peningkatan kapasitas kelembagaan perencanaan</t>
  </si>
  <si>
    <t>Jumlah aparatur yang memiki sertifikat fungsional perencana</t>
  </si>
  <si>
    <t>Perencanaan pembangunan daerah</t>
  </si>
  <si>
    <t>Jumlah dokumen perencanaan yang disusun tepat waktu</t>
  </si>
  <si>
    <t>rambah, rambo, ramhil, tandun, bp, tambusai, tu, kep, ub, kabun, rokan, pend, bonai, pt, kephul</t>
  </si>
  <si>
    <t>Persentase keselarasan RKPD terhadap RPJMD</t>
  </si>
  <si>
    <t>94,00</t>
  </si>
  <si>
    <t>Persentase keselarasan KUA PPAS terhadap RKPD</t>
  </si>
  <si>
    <t>93,00</t>
  </si>
  <si>
    <t>Persentase pelaksanaan program kegiatan RPJMD ke dalam RKPD</t>
  </si>
  <si>
    <t>Persentase usulan musrenbang yang terakomodir didalam dokumen penganggaran</t>
  </si>
  <si>
    <t>25,00</t>
  </si>
  <si>
    <t>Jumlah dokumen evaluasi yang disusun</t>
  </si>
  <si>
    <t>Tingkat ketersediaan data evaluasi capaian kinerja setiap tahunnya</t>
  </si>
  <si>
    <t>Tersedia</t>
  </si>
  <si>
    <t>Ketersediaan sistem informasi pembangunan daerah</t>
  </si>
  <si>
    <t>Ketersediaan sistem perencanaan dan monev</t>
  </si>
  <si>
    <t>Perencanaan pembangunan ekonomi</t>
  </si>
  <si>
    <t>Perencanaan sosial dan budaya</t>
  </si>
  <si>
    <t>Meningkatnya kapasitas pengelolaan keuangan  dan  aset daerah</t>
  </si>
  <si>
    <t>Peningkatan dan pengembangan pengelolaan keuangan daerah</t>
  </si>
  <si>
    <t>Persentasi kontribusi PAD terhadap pendapatan daerah</t>
  </si>
  <si>
    <t>bpkad</t>
  </si>
  <si>
    <t>bapenda</t>
  </si>
  <si>
    <t>Persentase  peningkatan pajak daerah dan retribusi daerah terhadap pendapatan daerah</t>
  </si>
  <si>
    <t>Persentase bagi hasil pajak pusat tehadap APBD</t>
  </si>
  <si>
    <t>Jumlah dokumen sistem dan prosedur pengelolaan keuangan</t>
  </si>
  <si>
    <t>Opini BPK dan publik terhadap pengelolaan keuangan daerah</t>
  </si>
  <si>
    <t>WTP</t>
  </si>
  <si>
    <t>Penyusunan APBD tepat waktu</t>
  </si>
  <si>
    <t>Tepat waktu</t>
  </si>
  <si>
    <t>Tidak tepat waktu</t>
  </si>
  <si>
    <t>√</t>
  </si>
  <si>
    <t>Jumlah dokumen standar belanja sebagai pedoman penyusunan anggaran</t>
  </si>
  <si>
    <t>Terdatanya dan terjaminnya kondisi aset/barang daerah</t>
  </si>
  <si>
    <t>Pembinaan dan fasilitasi pengelolaan keuangan kabupaten/kota</t>
  </si>
  <si>
    <t>Jumlah kegiatan fasilitasi pengelolaan keuangan kabupaten</t>
  </si>
  <si>
    <t>Persentase peningkatan kualitas PPK dan bendahara SKPD dibidang penyusun laporan keuangan daerah menurut standar akutansi pemerintah</t>
  </si>
  <si>
    <t>Pelayanan dan peningkatan penerimaan pajak daerah</t>
  </si>
  <si>
    <t>Jumlah data obyek pajak daerah yang tersedia</t>
  </si>
  <si>
    <t>Jumlah wajib pajak yang terdaftar</t>
  </si>
  <si>
    <t>wajib pajak</t>
  </si>
  <si>
    <t>Meningkatnya kapasitas pembinaan        dan pengawasan internal pemerintahan</t>
  </si>
  <si>
    <t>Peningkatan pelayanan kedinasan kepala daerah/wakil kepala daerah</t>
  </si>
  <si>
    <t>Jumlah pelayanan protokoler kepada Bupati dan wakil bupati dan sederetan forkopinda</t>
  </si>
  <si>
    <t>setda</t>
  </si>
  <si>
    <t>Jumlah dokumen LPPD, LKPj dan ILPPD yang disampaikan</t>
  </si>
  <si>
    <t>Jumlah dokumen kebijakan pelimpahan kewenangan pemerintah kabupaten kepada kecamatan, Lurah dan Desa</t>
  </si>
  <si>
    <t>Peningkatan sistem pengawasan internal dan pengendalian pelaksanaan kebijakan KDH</t>
  </si>
  <si>
    <t>Peningkatan level kapabilitas APIP</t>
  </si>
  <si>
    <t>Level</t>
  </si>
  <si>
    <t>inspektorat</t>
  </si>
  <si>
    <t>Jumlah pemeriksaan PKPT yang diterbitkan:</t>
  </si>
  <si>
    <t>LHP SKPD</t>
  </si>
  <si>
    <t>LHP</t>
  </si>
  <si>
    <t>LHP kecamatan</t>
  </si>
  <si>
    <t>LHP desa</t>
  </si>
  <si>
    <t>LHP kelurahan</t>
  </si>
  <si>
    <t>Jumlah pedoman/ kebijakan pengawasan yang terbit</t>
  </si>
  <si>
    <t>Persentase hasil temuan pengawasan yang ditindaklanjuti</t>
  </si>
  <si>
    <t>Jumlah  kasus yang ditangani oleh Majelis TP-TGR</t>
  </si>
  <si>
    <t>Kasus</t>
  </si>
  <si>
    <t>Peningkatan profesionalisme tenaga pemeriksa dan aparatur pengawasan</t>
  </si>
  <si>
    <t>Jumlah aparatur Inspektorat Kabupaten Rokan Hulu yang memenuhi syarat sebagai auditor melalui pembentukan jabatan fungsional auditor (JFA/P2UPD)</t>
  </si>
  <si>
    <t>Jumlah  SDM yang mempunyai sertifikasi Auditor dan P2UPD</t>
  </si>
  <si>
    <t>Penataan dan penyempurnaan kebijakan sistem dan prosedur pengawasan</t>
  </si>
  <si>
    <t>Jumlah evaluasi Kinerja SKPD di lingkungan Pemerintah Kabupaten Rokan Hulu</t>
  </si>
  <si>
    <t>LHE</t>
  </si>
  <si>
    <t>Jumlah reviu Laporan Keuangan Pemerintah Kabupaten Rokan hulu yang tepat waktu</t>
  </si>
  <si>
    <t>LHR</t>
  </si>
  <si>
    <t>Pencegahan dan pemberantasan korupsi</t>
  </si>
  <si>
    <t>Jumlah pelaksanaan focus group discussion dan TP4D</t>
  </si>
  <si>
    <t>Fasilitasi peningkatan pelayanan dan pembinaan masyarakat kelurahan</t>
  </si>
  <si>
    <t>Jumlah kunjungan kerja ke desa desa</t>
  </si>
  <si>
    <t>rambah, tambusai, kep, ub, rokan, kunto</t>
  </si>
  <si>
    <t>Peningkatan penyelenggaraan pemerintahan umum</t>
  </si>
  <si>
    <t>Jumlah rapat koordinasi tingkat kecamatan</t>
  </si>
  <si>
    <t>Penguatan Sistim Inovasi Daerah (SIDa)</t>
  </si>
  <si>
    <t>Penelitian dan pengembangan</t>
  </si>
  <si>
    <t>Jumlah kajian yang disusun</t>
  </si>
  <si>
    <t>kajian</t>
  </si>
  <si>
    <t>Optimalisasi pemanfaatan teknologi informasi</t>
  </si>
  <si>
    <t>Persentase paket yang dilelang menggunakan system LPSE</t>
  </si>
  <si>
    <t>diskominfo</t>
  </si>
  <si>
    <t>Jumlah pelaksanaan tata kelola dan inovasi pelayanan berbasis kewilayahan</t>
  </si>
  <si>
    <t>Kali</t>
  </si>
  <si>
    <t>Nilai Indeks kepuasan masyarakat</t>
  </si>
  <si>
    <t>83,32</t>
  </si>
  <si>
    <t>Jumlah izin yang diterbitkan</t>
  </si>
  <si>
    <t>Persentase izin yang diterbitkan sesuai ketentuan (SOP)</t>
  </si>
  <si>
    <t>Meningkatnya kompetensi aparatur</t>
  </si>
  <si>
    <t>Pendidikan kedinasan</t>
  </si>
  <si>
    <t>Jumlah  pegawai yang telah mengikuti pelatihan, kursus dan diklat</t>
  </si>
  <si>
    <t>bkpp</t>
  </si>
  <si>
    <t>Fasilitasi pindah/ purna tugas PNS</t>
  </si>
  <si>
    <t>Jumlah Pegawai Negeri Sipil yang akan naik pangkat dan yang akan memasuki masa pensiun setiap tahunnya:</t>
  </si>
  <si>
    <t>PNS Naik Pangkat</t>
  </si>
  <si>
    <t>PNS Pensiun</t>
  </si>
  <si>
    <t>Peningkatan kapasitas sumber daya aparatur</t>
  </si>
  <si>
    <t>Jumlah aparatur berdasarkan database kepegawaian</t>
  </si>
  <si>
    <t>PNS</t>
  </si>
  <si>
    <t>Honorer</t>
  </si>
  <si>
    <t>Pembinaan dan pengembangan aparatur</t>
  </si>
  <si>
    <t>Jumlah aparatur berdasarkan tingkat pendidikan (SD, SMP, SMA, D1/D2, D3, D4/S1, S2/S3)</t>
  </si>
  <si>
    <t>SD</t>
  </si>
  <si>
    <t>SMP</t>
  </si>
  <si>
    <t>SMA</t>
  </si>
  <si>
    <t>D.I</t>
  </si>
  <si>
    <t>D.II</t>
  </si>
  <si>
    <t>D.III</t>
  </si>
  <si>
    <t>DIV/S1</t>
  </si>
  <si>
    <t>S2</t>
  </si>
  <si>
    <t>S3</t>
  </si>
  <si>
    <t>Jumlah pegawai yang mengikuti diklat pengembangan karir dan tugas belajar bagi Pegawai Negeri Sipil</t>
  </si>
  <si>
    <t>DiklatPim II</t>
  </si>
  <si>
    <t>DiklatPim III</t>
  </si>
  <si>
    <t>DiklatPim IV</t>
  </si>
  <si>
    <t>Tugas Belajar</t>
  </si>
  <si>
    <t>Persentase jumlah pegawai yang memenuhi aturan yang berlaku</t>
  </si>
  <si>
    <t>Jumlah kasus pelanggaran disipilin pegawai</t>
  </si>
  <si>
    <t>Jumlah pelaksanaan rapat Dewan Pengurus dan anggota Korpri</t>
  </si>
  <si>
    <t>Jumlah pelaksanaan upacara persemayaman anggota Korpri yang meninggal dunia</t>
  </si>
  <si>
    <t>Meningkatnya kapasitas penyelenggaraan pemerintah   daerah yang lebih efektif</t>
  </si>
  <si>
    <t>Penataan peraturan perundang-undangan</t>
  </si>
  <si>
    <t>Jumlah produk hukum daerah yang diterbitkan</t>
  </si>
  <si>
    <t>produk hukum</t>
  </si>
  <si>
    <t>Jumlah penyelesaian perkara  pemerintah daerah Kabupaten Rokan Hulu</t>
  </si>
  <si>
    <t>perkara</t>
  </si>
  <si>
    <t>Jumlah  penyuluhan hukum kepada masyarakat</t>
  </si>
  <si>
    <t>Penataan daerah otonomi baru</t>
  </si>
  <si>
    <t>Jumlah pemantapan  SOTK pemerintah daerah otonomi baru</t>
  </si>
  <si>
    <t>Penataan kelembagaan</t>
  </si>
  <si>
    <t>Jumlah dokumen road map reformasi birokrasi</t>
  </si>
  <si>
    <t>Terselenggaranya dukungan pelaksanaan   tugas dan          wewenang DPRD</t>
  </si>
  <si>
    <t>Peningkatan kapasitas lembaga perwakilan rakyat daerah</t>
  </si>
  <si>
    <t>Jumlah pelaksanaan evaluasi terhadap tindak lanjut atas laporan hasil pemeriksaan BPK RI     </t>
  </si>
  <si>
    <t>setdprd</t>
  </si>
  <si>
    <t xml:space="preserve">Persentase kegiatan DPRD yang terpublikasikan melalui media massa   </t>
  </si>
  <si>
    <t>Jumlah penyelenggaraan persidangan/rapat-rapat yang dilaksanakan DPRD</t>
  </si>
  <si>
    <t>kali rapat</t>
  </si>
  <si>
    <t>Persentase pengaduan (aspirasi) yang disampaikan masyarakat melalui sekretariat DPRD diterima tepat waktu dan ditindaklanjuti oleh DPRD   </t>
  </si>
  <si>
    <t>Jumlah rancangan peraturan yang dibahas DPRD menjadi Peraturan Daerah </t>
  </si>
  <si>
    <t>perda</t>
  </si>
  <si>
    <t>Persentase peraturan daerah yang disosialisasikan kepada masyarakat    </t>
  </si>
  <si>
    <t>Jumlah Anggota DPRD yang mengikuti bimbingan teknis/workshop/seminar</t>
  </si>
  <si>
    <t>OK</t>
  </si>
  <si>
    <t>Meningkatnya keterbukaan informasi           dan komunikasi   publik yang           berbasis teknologi Informasi</t>
  </si>
  <si>
    <t>Pengembangan komunikasi, informasi dan media massa</t>
  </si>
  <si>
    <t>Jumlah SKPD yang telah terkoneksi jaringan interner (internet kabupaten)</t>
  </si>
  <si>
    <t>Tingkat pemanfaatan publik terhadap berbagai saluran komunikasi informasi dan media massa yang digunakan oleh pemerintah daerah</t>
  </si>
  <si>
    <t>Pengkajian dan penelitian bidang informasi dan komunikasi</t>
  </si>
  <si>
    <t>Jumlah rekomendasi menara telekomunikasi dan warung internet yang dikeluarkan</t>
  </si>
  <si>
    <t>rekomendasi</t>
  </si>
  <si>
    <t>Fasilitasi peningkatan SDM bidang komunikasi dan informasi</t>
  </si>
  <si>
    <t>Jumlah SDM bidang komunikasi dan informasi yang berkualitas</t>
  </si>
  <si>
    <t>Persentase pemanfaatan layanan publik administratif berbasis TIK</t>
  </si>
  <si>
    <t>Kerjasama informasi dengan mas media</t>
  </si>
  <si>
    <t>Jumlah pelayanan informasi kepada stakeholders</t>
  </si>
  <si>
    <t>lembar spanduk dan baleho</t>
  </si>
  <si>
    <t>Jumlah media massa dan elektronik yang mempublikasikan program dan kegiatan pemerintah daerah</t>
  </si>
  <si>
    <t>media massa dan elektronik</t>
  </si>
  <si>
    <t>Meningkatnya kepemilikan dokumen kependudukan  dan pencatatan sipil</t>
  </si>
  <si>
    <t>Penataan administrasi kependudukan</t>
  </si>
  <si>
    <t>Jumlah penduduk yang memiliki KK</t>
  </si>
  <si>
    <t>dukcapil</t>
  </si>
  <si>
    <t>Jumlah penduduk yang melakukan perekaman KTP-el</t>
  </si>
  <si>
    <t>Jumlah penduduk yang memiliki KTP-el</t>
  </si>
  <si>
    <t>Jumlah penduduk yang memiliki Kartu Identitas Anak (KIA)</t>
  </si>
  <si>
    <t>Jumlah penduduk yang memiliki akta kelahiran</t>
  </si>
  <si>
    <t>Meningkatnya layanan penanganan masalah pertanahan</t>
  </si>
  <si>
    <t>Penataan penguasaan, pemilikan, penggunaan dan pemanfaatan tanah</t>
  </si>
  <si>
    <t>Jumlah realisasi lahan untuk kepentingan umum</t>
  </si>
  <si>
    <t>Jumlah penerbitan aspek perizinan mengenai persetujuan penetapan lokasi, pendataan dan pemetaan penanganan permasalahan pertanahan</t>
  </si>
  <si>
    <t>Jumlah dokumen teknis ke PPAT dan pemahaman hukum pertanahan</t>
  </si>
  <si>
    <t>Penyelesaian konflik-konflik pertanahan</t>
  </si>
  <si>
    <t>Jumlah fasilitasi, inventarisasi, identifikasi, dan penanganan konflik</t>
  </si>
  <si>
    <t>Penetapan wilayah administrasi</t>
  </si>
  <si>
    <t>Jumlah penyelesaiaan batas desa, kelurahan</t>
  </si>
  <si>
    <t>Jumlah dokumen penataan, penetapan dan penegasan batas wilayah kecamatan, kelurahan dan desa</t>
  </si>
  <si>
    <t>Meningkatnya kesiapsiagaan    dan kerjasama pemerintah, masyarakat,      dan dunia usaha dalam penanggulangan bencana</t>
  </si>
  <si>
    <t>Perbaikan perumahan akibat bencana alam/ sosial</t>
  </si>
  <si>
    <t>Jumlah perbaikan perumahan akibat bencana alam/sosial</t>
  </si>
  <si>
    <t xml:space="preserve"> unit</t>
  </si>
  <si>
    <t>bpbd</t>
  </si>
  <si>
    <t>Pencegahan dini dan penanggulangan korban bencana alam</t>
  </si>
  <si>
    <t>Jumlah lembaga pemerintah, dunia usaha, masyarakat dalam penanggulangan bencana</t>
  </si>
  <si>
    <t>Instansi pemerintah</t>
  </si>
  <si>
    <t>perusahan</t>
  </si>
  <si>
    <t>Jumlah penanggulangan bencana alam</t>
  </si>
  <si>
    <t>Rehabilitasi dan rekonstruksi</t>
  </si>
  <si>
    <t>Jumlah aparatur pemerintah/ dunia usaha, masyarakat yang memahami rehabilitasi/ rekonstruksi</t>
  </si>
  <si>
    <t>orang aparatur</t>
  </si>
  <si>
    <t>perusahaan</t>
  </si>
  <si>
    <t>orang masyarakat</t>
  </si>
  <si>
    <t>Peningkatan kesiagaan dan pencegahan bahaya kebakaran</t>
  </si>
  <si>
    <t>Jumlah aparatur pemerintah/ dunia usaha, masyarakat yang siap siaga terhadap bahaya kebakaran</t>
  </si>
  <si>
    <t>satpol pp damkar</t>
  </si>
  <si>
    <t>Meningkatnya layanan tramtibumlinmas</t>
  </si>
  <si>
    <t>Peningkatan keamanan dan kenyamanan lingkungan</t>
  </si>
  <si>
    <t>Jumlah konflik yang sudah ada penyelesaian</t>
  </si>
  <si>
    <t>konflik</t>
  </si>
  <si>
    <t>kesbangpol</t>
  </si>
  <si>
    <t>Pemeliharaan kantrantibmas dan pencegahan tindak kriminal</t>
  </si>
  <si>
    <t>Rasio jumlah Polisi Pamong Praja per 10.000 penduduk</t>
  </si>
  <si>
    <t>1:100</t>
  </si>
  <si>
    <t>Pengembangan wawasan kebangsaan</t>
  </si>
  <si>
    <t>Jumlah unjuk rasa yang dilakukan masyarakat</t>
  </si>
  <si>
    <t>Kemitraan pengembangan wawasan kebangsaan</t>
  </si>
  <si>
    <t>Jumlah pelaksanaan kegiatan pengembangan wawasan kebangsaan</t>
  </si>
  <si>
    <t>Pemberdayaan masyarakat untuk menjaga ketertiban dan keamanan</t>
  </si>
  <si>
    <t>Jumlah tenaga sukarela dalam menjaga ketertiban dan keamanan</t>
  </si>
  <si>
    <t>Peningkatan pemberantasan penyakit masyarakat (pekat)</t>
  </si>
  <si>
    <t>Jumlah penurunan volume penyakit masyarakat</t>
  </si>
  <si>
    <t>7,00</t>
  </si>
  <si>
    <t>Pendidikan politik masyarakat</t>
  </si>
  <si>
    <t>Jumlah pembinaan politik daerah</t>
  </si>
  <si>
    <t>partai politik</t>
  </si>
  <si>
    <t>Jumlah pembinaan terhadap LSM, ORMAS, dan OKP</t>
  </si>
  <si>
    <t>c</t>
  </si>
  <si>
    <t>Meningkatnya tertib kearsipan daerah</t>
  </si>
  <si>
    <t>Perbaikan sistem administrasi kearsipan</t>
  </si>
  <si>
    <t>Jumlah SKPD yang mengelola arsip statis dan dinamis yang utuh, autentik dan handal</t>
  </si>
  <si>
    <t>Penyelamatan dan pelestarian dokumen/ arsip daerah</t>
  </si>
  <si>
    <t>Jumlah SDM pengelola arsip di SKPD yang mengikuti diklat/bimtek kearsipan</t>
  </si>
  <si>
    <t>Jumlah instansi yang menyerahkan dokumen/ arsip in aktif ke lembaga kearsipan</t>
  </si>
  <si>
    <t>Meningkatnya layanan ketersediaan statistik      sektoral dan   daerah   yang akurat</t>
  </si>
  <si>
    <t xml:space="preserve">Pengembangan data/informasi  </t>
  </si>
  <si>
    <t>Jumlah dokumen profil daerah yang disusun</t>
  </si>
  <si>
    <t>Pengembangan data/informasi/ statistik daerah</t>
  </si>
  <si>
    <t>Jumlah dokumen statistik daerah yang tersedia</t>
  </si>
  <si>
    <t>Pendataan, penertiban perizinan dan pembinaan ekonomi kerakyatan</t>
  </si>
  <si>
    <t>Jumlah laporan  koordinasi dan pengendalian inflasi daerah (TPID)</t>
  </si>
  <si>
    <t>Jumlah kerjasama permasalahan ekonomi dan keuangan</t>
  </si>
  <si>
    <t>MISI 5: MEWUJUDKAN KEHIDUPAN BERAGAMA SEBAGAI LANDASAN BUDAYA SALING MENGHORMATI ANTAR ETNIK DAN AGAMA YANG BERBEDA SEHINGGA TERCIPTA KEAMANAN DAN KETENTRAMAN</t>
  </si>
  <si>
    <t>Mewujudkan masyarakat   yang berakhlak mulia</t>
  </si>
  <si>
    <t>Meningkatnya kualitas  kehidupan beragama          dan berbudaya</t>
  </si>
  <si>
    <t>Penerangan dan bimbingan agama islam</t>
  </si>
  <si>
    <t>Jumlah penyelenggaraan  pelayanan jemaah haji</t>
  </si>
  <si>
    <t>Jumlah pelaksanaan MTQ Tingkat Kabupaten dan Provinsi</t>
  </si>
  <si>
    <t>Jumlah  hari- hari besar Islam tingkat Kabupaten yang diperingati</t>
  </si>
  <si>
    <t>Jumlah anggota Korpri yang mengikuti prosesi pelepasan keberangkatan calon jemaah haji bagi anggota Korpri</t>
  </si>
  <si>
    <t>Pengembangan nilai budaya</t>
  </si>
  <si>
    <t>Jumlah pelaksanaan pelestarian dan aktualisasi adat budaya daerah</t>
  </si>
  <si>
    <t>set</t>
  </si>
  <si>
    <t>Jumlah peristiwa-peristiwa budaya</t>
  </si>
  <si>
    <t>Jumlah alat musik tradisional  tingkat SD /SMP sederajat</t>
  </si>
  <si>
    <t>Pengelolaan kekayaan budaya</t>
  </si>
  <si>
    <t>Jumlah pengelolaan dan data peninggalan sejarah purbakala, musium dan peninggalan bawah air</t>
  </si>
  <si>
    <t>Pengelolaan keragaman budaya</t>
  </si>
  <si>
    <t>Jumlah ajang bagi masyarakat seni untuk mengekspresikan diri</t>
  </si>
  <si>
    <t>Jumlah festival budaya yang di laksanakan</t>
  </si>
  <si>
    <t>Jumlah event budaya yang di ikuti</t>
  </si>
  <si>
    <t>Jumlah event kesenian yang di dilaksanakan</t>
  </si>
  <si>
    <t>kali penampilan</t>
  </si>
  <si>
    <t>Jumlah pawai hari besar dan keagamaan</t>
  </si>
  <si>
    <t>Jumlah perkembangan alat musik tradisional</t>
  </si>
  <si>
    <t>Rata-rata capaian kinerja (%)</t>
  </si>
  <si>
    <t>Predikat kinerja</t>
  </si>
  <si>
    <t>SR</t>
  </si>
  <si>
    <t>T</t>
  </si>
  <si>
    <t>Faktor pendorong keberhasilan pencapaian: Menejemen pembangunan baik dari tahap perencanaan, pelaksanaan,pengawasan dan evaluasi sudah berjalan sinergis,
pengawasan dan evaluasi sudah berjalan sinergis</t>
  </si>
  <si>
    <t xml:space="preserve">Faktor penghambat pencapaian kinerja: anggaran yang terbatas di karenakan kondisi pandemi covid 10, SDM aparatur yang masih rendah dan peraturan perundang-undangan yang sering berubah-rubah </t>
  </si>
  <si>
    <t>Tindak lanjut yang diperlukan dalam RKPD kabupaten/kota berikutnya: Secara bertahap menanamkan mind set bagi OPD untuk tidak sekedar menghabiskan anggaran, namun bekerja untuk bisa memberikan hasil/ dampak yang mampu memberikan perubahan terhadap pencapaian tujuan dan sasaran pembangunan daerah
untuk tidak sekedar menghabiskan anggaran, namun bekerja
untuk bisa memberikan hasil/dampak yang mampu
memberikan perubahan terhadap pencapaian tujuan dan
sasaran pembangunan daerah.
based budgeting”, sehingga belum sepenuhnya menerapkan
money follow program dalam merencanakan anggarannya. b. Hasil-hasil penelitian masih belum bisa dimanfaatkan secara
maksimal. c. Kurang optimalnya integrasi program dan kegiatan lintas OPD
dalam pengembangan wilayah, pengembangan pemerintahan
dan sosial budaya, serta pengembangan ekonomi daerah. Rencana Tindak lanjut yang akan diambil adalah :
a. Secara bertahap menanamkan mind set bagi Perangkat Daerah
untuk tidak sekedar menghabiskan anggaran, namun bekerja
untuk bisa memberikan hasil/dampak yang mampu
memberikan perubahan terhadap pencapaian tujuan dan
Secara bertahap menanamkan mind set bagi Perangkat Daerah untuk tidak sekedar menghabiskan anggaran, namun bekerja untuk bisa memberikan hasil/dampak yang</t>
  </si>
  <si>
    <t>Tindak lanjut yang diperlukan dalam RPJMD kabupaten/kota berikutnya:Penyesuaian indikator program, satuan dan target dengan yang ada di RPJMD,Memprioritaskan pada pencapaian program yang hasil evaluasinya mempunyai kinerja sedang-rendah-sangat rendah,Meningkatkan konsistensi antara dokumen perencanaan SKPD dengan RKPD, Renstra ataupun RPJM</t>
  </si>
  <si>
    <t>Disusun</t>
  </si>
  <si>
    <t>......................, tanggal ...................</t>
  </si>
  <si>
    <t>Program perencanaan dan pengembangan hutan</t>
  </si>
  <si>
    <t>KEPALA BAPPEDA KABUPATEN/KOTA ....................................</t>
  </si>
  <si>
    <t>(</t>
  </si>
  <si>
    <t>)</t>
  </si>
  <si>
    <t>bookmark281</t>
  </si>
  <si>
    <t>·         Sasaran pembangunan jangka menengah:</t>
  </si>
  <si>
    <t>Tuliskan uraian sasaran pembangunan jangka menengah kabupaten/kota yang dievaluasi.</t>
  </si>
  <si>
    <t>Isikan</t>
  </si>
  <si>
    <t>nama</t>
  </si>
  <si>
    <t>kabupaten/kota</t>
  </si>
  <si>
    <t>serta</t>
  </si>
  <si>
    <t>periode</t>
  </si>
  <si>
    <t>pelaksanaan</t>
  </si>
  <si>
    <t>RPJMD kabupaten/kota.</t>
  </si>
  <si>
    <t>Kolom (1) diisi dengan urut program prioritas jangka menengah kabupaten/kota</t>
  </si>
  <si>
    <t>sesuai dengan yang tercantum dalam RPJMD kabupaten/kota yang dievaluasi;</t>
  </si>
  <si>
    <t>Kolom (2) diisi dengan sasaran pembangunan jangka menengah kabupaten/kota yang menjadi target kinerja hasil program prioritas jangka menengah kabupaten/kota sesuai dengan yang tercantum dalam RPJMD kabupaten/kota yang dievaluasi;</t>
  </si>
  <si>
    <t>Kolom (3) diisi dengan uraian nama program prioritas jangka menengah kabupaten/kota</t>
  </si>
  <si>
    <t>Kolom (4) diisi dengan indikator kinerja outcome/hasil program prioritas untuk</t>
  </si>
  <si>
    <t>mengukur realisasi kinerja sasaran jangka menengah kabupaten/kota yang dievaluasi. Indikator kinerja program prioritas dapat dituliskan lebih dari satu;</t>
  </si>
  <si>
    <t>Kolom (5) diisi dengan data capaian awal tahun perencanaan (data dasar tahun</t>
  </si>
  <si>
    <t>perencanaan) untuk setiap indikator kinerja program prioritas. Data capaian awal tahun perencanaan ini menjadi titik tolak</t>
  </si>
  <si>
    <t>perumusan target kinerja periode perencanaan jangka menengah</t>
  </si>
  <si>
    <t>kabupaten/kota seperti tertulis dalam RPJMD kabupaten/kota yang dievaluasi. Isikan jumlah volume dan satuan data dasar yang digunakan pada Kolom tersebut;</t>
  </si>
  <si>
    <t>Kolom (6) diisi dengan target kinerja (K) program prioritas yang harus tercapai dan total anggaran indikatif (Rp) untuk setiap indikator kinerja sampai dengan akhir periode RPJMD kabupaten/kota;</t>
  </si>
  <si>
    <t>Kolom (7) sampai dengan Kolom (11) diisi dengan target kinerja (K) dan indikasi anggaran (Rp) untuk setiap indikator kinerja program prioritas</t>
  </si>
  <si>
    <t>yang harus tercapai pada pelaksanaan RKPD tahun berkenaan sebagaimana tercantum dalam RPJMD kabupaten/kota yang dievaluasi;</t>
  </si>
  <si>
    <t>Kolom (12)  sampai dengan Kolom (16) diisi dengan realisasi capaian kinerja</t>
  </si>
  <si>
    <t>(K) dan realisasi penyerapan anggaran (Rp) untuk setiap indikator</t>
  </si>
  <si>
    <t>kinerja</t>
  </si>
  <si>
    <t>program</t>
  </si>
  <si>
    <t>prioritas</t>
  </si>
  <si>
    <t>sebagaimana</t>
  </si>
  <si>
    <t>yang</t>
  </si>
  <si>
    <t>dihasilkan/dicapai melalui pelaksanaan RKPD kabupaten/kota tahun berkenaan;</t>
  </si>
  <si>
    <t>Kolom (17) sampai dengan Kolom (21) diisi dengan rasio antara realisasi capaian</t>
  </si>
  <si>
    <t>dengan targetuntuk setiap indikator kinerja program prioritas. Tingkat capaian program prioritas adalah rata-rata rasio capaian setiap indikator pada program tersebut.</t>
  </si>
  <si>
    <t>Contoh rasio tingkat realisasi capaian dengan target untuk setiap indikator kinerja program prioritas:</t>
  </si>
  <si>
    <t>tahun 1 Kolom (17) = Kolom (12) : Kolom (7) x 100%</t>
  </si>
  <si>
    <t>tahun 1 Kolom (17)(K) =[Kolom (12)(K) : Kolom (7)(K)] x 100% tahun 1 Kolom (17)(Rp) =[Kolom (12)(Rp) : Kolom (7)(Rp)] x 100% tahun 2 Kolom (18) = Kolom (13) : Kolom (8) x 100%</t>
  </si>
  <si>
    <t>tahun 2 Kolom (18)(K) =[Kolom (13)(K) : Kolom (8)(K)] x 100% tahun 2 Kolom (18)(Rp) =[Kolom (13)(Rp) : Kolom (8)(Rp)] x 100% dan seterusnya</t>
  </si>
  <si>
    <t>Kolom (22) diisi dengan data capaian kinerja pada akhir tahun perencanaan, baik pada capaian kinerja program (K) maupun total realisasi anggaran (Rp); dan</t>
  </si>
  <si>
    <t>Kolom (23) diisi dengan rasio antara capaian kinerja pada akhir periode perencanaan dengan target pada akhir tahun perencanaan, baik pada capaian kinerja program (K) maupun total realisasi anggaran (Rp).</t>
  </si>
  <si>
    <t>Kolom (23)(K) =[Kolom (22)(K) : Kolom (6)(K)] x 100%</t>
  </si>
  <si>
    <t>Kolom (23)(Rp) = [Kolom (22)(Rp) : Kolom (6)(Rp) ] x 100%.</t>
  </si>
  <si>
    <t>§   Baris faktor pendorong keberhasilan pencapaian diisi dengan hasil identifikasi faktor-faktor yang mendorong tercapainya suatu target.</t>
  </si>
  <si>
    <t>§   Baris faktor penghambat pencapaian kinerja diisi dengan hasil identifikasi faktor-faktor yang menghambat tercapainya suatu target kinerja program prioritas.</t>
  </si>
  <si>
    <t>§   Baris tindak lanjut yang diperlukan dalam RKPD kabupaten/kota berikutnya diisi dengan usulan kebijakan dalam RKPD berikutnya guna membantu</t>
  </si>
  <si>
    <t>memastikan tercapainya sasaran pembangunan jangka menengah kabupaten/kota.</t>
  </si>
  <si>
    <t>§   Baris tindak lanjut yang diperlukan dalam RPJMD kabupaten/kota berikutnya</t>
  </si>
  <si>
    <t>diisi dengan usulan kebijakan dalam RPJMD kabupaten/kota berikutnya berdasarkan tingkat capaian kinerja sampai dengan akhir periode RPJMD kabupaten/kota yang dievaluasi beserta</t>
  </si>
  <si>
    <t>analisis faktor penghambat dan faktor pendorong pencapaian kinerja. Baris ini hanya diisi pada evaluasi akhir periode perencanaan jangka menengah kabupaten/kota.</t>
  </si>
  <si>
    <r>
      <rPr>
        <rFont val="Gill Sans MT Condensed"/>
        <b/>
        <color theme="1"/>
        <sz val="18.0"/>
      </rPr>
      <t>Faktor pendorong keberhasilan pencapaian:</t>
    </r>
    <r>
      <rPr>
        <rFont val="Gill Sans MT Condensed"/>
        <color theme="1"/>
        <sz val="18.0"/>
      </rPr>
      <t xml:space="preserve"> </t>
    </r>
    <r>
      <rPr>
        <rFont val="Gill Sans MT Condensed"/>
        <b/>
        <color theme="4"/>
        <sz val="18.0"/>
      </rPr>
      <t>Menejemen pembangunan baik dari tahap perencanaan, pelaksanaan,pengawasan dan evaluasi sudah berjalan sinergis, pengawasan dan evaluasi sudah berjalan sinergis</t>
    </r>
  </si>
  <si>
    <r>
      <rPr>
        <rFont val="Gill Sans MT Condensed"/>
        <b/>
        <color theme="1"/>
        <sz val="18.0"/>
      </rPr>
      <t>Faktor penghambat pencapaian kinerja:</t>
    </r>
    <r>
      <rPr>
        <rFont val="Gill Sans MT Condensed"/>
        <color theme="1"/>
        <sz val="18.0"/>
      </rPr>
      <t xml:space="preserve"> </t>
    </r>
    <r>
      <rPr>
        <rFont val="Gill Sans MT Condensed"/>
        <b/>
        <color theme="4"/>
        <sz val="18.0"/>
      </rPr>
      <t xml:space="preserve">Anggaran yang terbatas di karenakan kondisi pandemi covid 10, SDM aparatur yang masih rendah dan peraturan perundang-undangan yang sering berubah-rubah </t>
    </r>
  </si>
  <si>
    <r>
      <rPr>
        <rFont val="Gill Sans MT Condensed"/>
        <b/>
        <color theme="1"/>
        <sz val="18.0"/>
      </rPr>
      <t>Tindak lanjut yang diperlukan dalam RKPD kabupaten/kota berikutnya:</t>
    </r>
    <r>
      <rPr>
        <rFont val="Gill Sans MT Condensed"/>
        <color theme="1"/>
        <sz val="18.0"/>
      </rPr>
      <t xml:space="preserve"> </t>
    </r>
    <r>
      <rPr>
        <rFont val="Gill Sans MT Condensed"/>
        <b/>
        <color theme="4"/>
        <sz val="18.0"/>
      </rPr>
      <t>Memprioritaskan pada pencapaian program yang hasil evaluasinya mempunyai kinerja sedang-rendah-sangat rendah</t>
    </r>
  </si>
  <si>
    <r>
      <rPr>
        <rFont val="Gill Sans MT Condensed"/>
        <b/>
        <color theme="1"/>
        <sz val="18.0"/>
      </rPr>
      <t>Tindak lanjut yang diperlukan dalam RPJMD kabupaten/kota berikutnya:</t>
    </r>
    <r>
      <rPr>
        <rFont val="Gill Sans MT Condensed"/>
        <color theme="1"/>
        <sz val="18.0"/>
      </rPr>
      <t xml:space="preserve"> </t>
    </r>
    <r>
      <rPr>
        <rFont val="Gill Sans MT Condensed"/>
        <b/>
        <color theme="4"/>
        <sz val="18.0"/>
      </rPr>
      <t>Penyesuaian Target dan  Indikator Program, Target dan Indikator Sasaran,Meningkatkan Konsistensi Antara Dokumen Perencanaan SKPD dengan RKPD, Renstra ataupun RPJMD</t>
    </r>
  </si>
  <si>
    <t>Pasir Pengaraian,     Juli 2021</t>
  </si>
  <si>
    <t>BAPPEDA KABUPATEN ROKAN HULU</t>
  </si>
  <si>
    <t>MUHAMMAD ZAKI, S.STP, M.Si</t>
  </si>
  <si>
    <t>Pembina Tk. I (IV/b)</t>
  </si>
  <si>
    <t>NIP. 19800804 199912 1 001</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</si>
</sst>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_(* #,##0_);_(* \(#,##0\);_(* &quot;-&quot;_);_(@_)"/>
    <numFmt numFmtId="165" formatCode="_(* #,##0.00_);_(* \(#,##0.00\);_(* &quot;-&quot;??_);_(@_)"/>
    <numFmt numFmtId="166" formatCode="_(* #,##0.00_);_(* \(#,##0.00\);_(* &quot;-&quot;_);_(@_)"/>
    <numFmt numFmtId="167" formatCode="_(* #,##0_);_(* \(#,##0\);_(* &quot;-&quot;??_);_(@_)"/>
    <numFmt numFmtId="168" formatCode="_(* #,##0.000_);_(* \(#,##0.000\);_(* &quot;-&quot;_);_(@_)"/>
    <numFmt numFmtId="169" formatCode="0.000"/>
    <numFmt numFmtId="170" formatCode="#,##0.000"/>
    <numFmt numFmtId="171" formatCode="#,##0.0"/>
  </numFmts>
  <fonts count="29">
    <font>
      <sz val="11.0"/>
      <color theme="1"/>
      <name val="Calibri"/>
      <scheme val="minor"/>
    </font>
    <font>
      <b/>
      <sz val="18.0"/>
      <color theme="1"/>
      <name val="Gill Sans"/>
    </font>
    <font/>
    <font>
      <sz val="11.0"/>
      <color theme="1"/>
      <name val="Gill Sans"/>
    </font>
    <font>
      <sz val="14.0"/>
      <color theme="1"/>
      <name val="Gill Sans"/>
    </font>
    <font>
      <b/>
      <sz val="10.0"/>
      <color theme="0"/>
      <name val="Gill Sans"/>
    </font>
    <font>
      <b/>
      <sz val="10.0"/>
      <color rgb="FFC00000"/>
      <name val="Gill Sans"/>
    </font>
    <font>
      <b/>
      <sz val="10.0"/>
      <color theme="1"/>
      <name val="Gill Sans"/>
    </font>
    <font>
      <b/>
      <sz val="11.0"/>
      <color theme="1"/>
      <name val="Gill Sans"/>
    </font>
    <font>
      <b/>
      <sz val="12.0"/>
      <color theme="1"/>
      <name val="Gill Sans"/>
    </font>
    <font>
      <b/>
      <sz val="8.0"/>
      <color theme="1"/>
      <name val="Gill Sans"/>
    </font>
    <font>
      <sz val="11.0"/>
      <color rgb="FFFF0000"/>
      <name val="Gill Sans"/>
    </font>
    <font>
      <sz val="10.0"/>
      <color theme="1"/>
      <name val="Gill Sans"/>
    </font>
    <font>
      <sz val="8.0"/>
      <color theme="1"/>
      <name val="Gill Sans"/>
    </font>
    <font>
      <sz val="8.0"/>
      <color theme="1"/>
      <name val="Barlow Condensed"/>
    </font>
    <font>
      <sz val="9.0"/>
      <color theme="1"/>
      <name val="Gill Sans"/>
    </font>
    <font>
      <u/>
      <sz val="11.0"/>
      <color theme="1"/>
      <name val="Gill Sans"/>
    </font>
    <font>
      <b/>
      <sz val="22.0"/>
      <color theme="1"/>
      <name val="Gill Sans"/>
    </font>
    <font>
      <b/>
      <sz val="11.0"/>
      <color theme="0"/>
      <name val="Gill Sans"/>
    </font>
    <font>
      <b/>
      <sz val="10.0"/>
      <color rgb="FFFFFFFF"/>
      <name val="Gill Sans"/>
    </font>
    <font>
      <b/>
      <sz val="11.0"/>
      <color rgb="FFFFFFFF"/>
      <name val="Gill Sans"/>
    </font>
    <font>
      <b/>
      <sz val="11.0"/>
      <color rgb="FFC00000"/>
      <name val="Gill Sans"/>
    </font>
    <font>
      <b/>
      <sz val="8.0"/>
      <color rgb="FFC00000"/>
      <name val="Gill Sans"/>
    </font>
    <font>
      <b/>
      <sz val="14.0"/>
      <color theme="1"/>
      <name val="Gill Sans"/>
    </font>
    <font>
      <sz val="12.0"/>
      <color theme="1"/>
      <name val="Gill Sans"/>
    </font>
    <font>
      <b/>
      <sz val="13.0"/>
      <color theme="1"/>
      <name val="Gill Sans"/>
    </font>
    <font>
      <sz val="18.0"/>
      <color theme="1"/>
      <name val="Gill Sans"/>
    </font>
    <font>
      <sz val="18.0"/>
      <color theme="1"/>
      <name val="Calibri"/>
    </font>
    <font>
      <b/>
      <u/>
      <sz val="18.0"/>
      <color theme="1"/>
      <name val="Gill Sans"/>
    </font>
  </fonts>
  <fills count="9">
    <fill>
      <patternFill patternType="none"/>
    </fill>
    <fill>
      <patternFill patternType="lightGray"/>
    </fill>
    <fill>
      <patternFill patternType="solid">
        <fgColor theme="0"/>
        <bgColor theme="0"/>
      </patternFill>
    </fill>
    <fill>
      <patternFill patternType="solid">
        <fgColor rgb="FF2E75B5"/>
        <bgColor rgb="FF2E75B5"/>
      </patternFill>
    </fill>
    <fill>
      <patternFill patternType="solid">
        <fgColor rgb="FF8EAADB"/>
        <bgColor rgb="FF8EAADB"/>
      </patternFill>
    </fill>
    <fill>
      <patternFill patternType="solid">
        <fgColor rgb="FFF7CAAC"/>
        <bgColor rgb="FFF7CAAC"/>
      </patternFill>
    </fill>
    <fill>
      <patternFill patternType="solid">
        <fgColor rgb="FFB4C6E7"/>
        <bgColor rgb="FFB4C6E7"/>
      </patternFill>
    </fill>
    <fill>
      <patternFill patternType="solid">
        <fgColor rgb="FF9CC2E5"/>
        <bgColor rgb="FF9CC2E5"/>
      </patternFill>
    </fill>
    <fill>
      <patternFill patternType="solid">
        <fgColor rgb="FFFFFF00"/>
        <bgColor rgb="FFFFFF00"/>
      </patternFill>
    </fill>
  </fills>
  <borders count="40">
    <border/>
    <border>
      <left/>
      <top/>
      <bottom/>
    </border>
    <border>
      <top/>
      <bottom/>
    </border>
    <border>
      <right/>
      <top/>
      <bottom/>
    </border>
    <border>
      <left/>
      <right/>
      <top/>
      <bottom/>
    </border>
    <border>
      <left style="medium">
        <color rgb="FF000000"/>
      </left>
      <right style="thin">
        <color rgb="FF000000"/>
      </right>
      <top style="medium">
        <color rgb="FF000000"/>
      </top>
    </border>
    <border>
      <left style="thin">
        <color rgb="FF000000"/>
      </left>
      <top style="medium">
        <color rgb="FF000000"/>
      </top>
    </border>
    <border>
      <right style="thin">
        <color rgb="FF000000"/>
      </right>
      <top style="medium">
        <color rgb="FF000000"/>
      </top>
    </border>
    <border>
      <left style="thin">
        <color rgb="FF000000"/>
      </left>
      <right style="thin">
        <color rgb="FF000000"/>
      </right>
      <top style="medium">
        <color rgb="FF000000"/>
      </top>
    </border>
    <border>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left/>
      <right style="thin">
        <color rgb="FF000000"/>
      </right>
      <top/>
      <bottom style="thin">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3" numFmtId="0" xfId="0" applyBorder="1" applyFont="1"/>
    <xf borderId="4" fillId="2" fontId="4" numFmtId="0" xfId="0" applyAlignment="1" applyBorder="1" applyFont="1">
      <alignment vertical="center"/>
    </xf>
    <xf borderId="4" fillId="2" fontId="4" numFmtId="0" xfId="0" applyAlignment="1" applyBorder="1" applyFont="1">
      <alignment horizontal="center" vertical="center"/>
    </xf>
    <xf borderId="4" fillId="2" fontId="4" numFmtId="0" xfId="0" applyBorder="1" applyFont="1"/>
    <xf borderId="4" fillId="2" fontId="4" numFmtId="0" xfId="0" applyAlignment="1" applyBorder="1" applyFont="1">
      <alignment horizontal="center"/>
    </xf>
    <xf borderId="4" fillId="2" fontId="4" numFmtId="0" xfId="0" applyAlignment="1" applyBorder="1" applyFont="1">
      <alignment horizontal="center" vertical="top"/>
    </xf>
    <xf borderId="0" fillId="0" fontId="4" numFmtId="0" xfId="0" applyAlignment="1" applyFont="1">
      <alignment horizontal="center"/>
    </xf>
    <xf borderId="0" fillId="0" fontId="4" numFmtId="164" xfId="0" applyAlignment="1" applyFont="1" applyNumberFormat="1">
      <alignment horizontal="center"/>
    </xf>
    <xf borderId="4" fillId="2" fontId="4" numFmtId="164" xfId="0" applyBorder="1" applyFont="1" applyNumberFormat="1"/>
    <xf borderId="4" fillId="2" fontId="4" numFmtId="164" xfId="0" applyAlignment="1" applyBorder="1" applyFont="1" applyNumberFormat="1">
      <alignment horizontal="right"/>
    </xf>
    <xf borderId="5" fillId="3" fontId="5" numFmtId="0" xfId="0" applyAlignment="1" applyBorder="1" applyFill="1" applyFont="1">
      <alignment horizontal="center" shrinkToFit="0" vertical="center" wrapText="1"/>
    </xf>
    <xf borderId="6" fillId="3" fontId="5" numFmtId="0" xfId="0" applyAlignment="1" applyBorder="1" applyFont="1">
      <alignment horizontal="center" shrinkToFit="0" vertical="center" wrapText="1"/>
    </xf>
    <xf borderId="7" fillId="0" fontId="2" numFmtId="0" xfId="0" applyBorder="1" applyFont="1"/>
    <xf borderId="8" fillId="3" fontId="5" numFmtId="0" xfId="0" applyAlignment="1" applyBorder="1" applyFont="1">
      <alignment horizontal="center" shrinkToFit="0" vertical="center" wrapText="1"/>
    </xf>
    <xf borderId="6" fillId="4" fontId="6" numFmtId="0" xfId="0" applyAlignment="1" applyBorder="1" applyFill="1" applyFont="1">
      <alignment horizontal="center" shrinkToFit="0" vertical="center" wrapText="1"/>
    </xf>
    <xf borderId="9" fillId="0" fontId="2" numFmtId="0" xfId="0" applyBorder="1" applyFont="1"/>
    <xf borderId="6" fillId="5" fontId="7" numFmtId="0" xfId="0" applyAlignment="1" applyBorder="1" applyFill="1" applyFont="1">
      <alignment horizontal="center" shrinkToFit="0" vertical="center" wrapText="1"/>
    </xf>
    <xf borderId="6" fillId="6" fontId="6" numFmtId="0" xfId="0" applyAlignment="1" applyBorder="1" applyFill="1" applyFont="1">
      <alignment horizontal="center" shrinkToFit="0" vertical="center" wrapText="1"/>
    </xf>
    <xf borderId="10" fillId="3" fontId="5" numFmtId="0" xfId="0" applyAlignment="1" applyBorder="1" applyFont="1">
      <alignment horizontal="center" vertical="center"/>
    </xf>
    <xf borderId="4" fillId="2" fontId="7"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4" fontId="6" numFmtId="0" xfId="0" applyAlignment="1" applyBorder="1" applyFont="1">
      <alignment horizontal="center" shrinkToFit="0" vertical="center" wrapText="1"/>
    </xf>
    <xf borderId="22" fillId="0" fontId="2" numFmtId="0" xfId="0" applyBorder="1" applyFont="1"/>
    <xf borderId="21" fillId="5" fontId="7" numFmtId="164" xfId="0" applyAlignment="1" applyBorder="1" applyFont="1" applyNumberFormat="1">
      <alignment horizontal="center" shrinkToFit="0" vertical="center" wrapText="1"/>
    </xf>
    <xf borderId="21" fillId="5" fontId="7" numFmtId="0" xfId="0" applyAlignment="1" applyBorder="1" applyFont="1">
      <alignment horizontal="center" shrinkToFit="0" vertical="center" wrapText="1"/>
    </xf>
    <xf borderId="21" fillId="6" fontId="6" numFmtId="0" xfId="0" applyAlignment="1" applyBorder="1" applyFont="1">
      <alignment horizontal="center" shrinkToFit="0" vertical="center" wrapText="1"/>
    </xf>
    <xf borderId="23" fillId="0" fontId="2" numFmtId="0" xfId="0" applyBorder="1" applyFont="1"/>
    <xf borderId="24" fillId="3" fontId="5" numFmtId="0" xfId="0" applyAlignment="1" applyBorder="1" applyFont="1">
      <alignment horizontal="center" shrinkToFit="0" vertical="center" wrapText="1"/>
    </xf>
    <xf quotePrefix="1" borderId="25" fillId="3" fontId="5" numFmtId="0" xfId="0" applyAlignment="1" applyBorder="1" applyFont="1">
      <alignment horizontal="center" shrinkToFit="0" vertical="center" wrapText="1"/>
    </xf>
    <xf borderId="26" fillId="0" fontId="2" numFmtId="0" xfId="0" applyBorder="1" applyFont="1"/>
    <xf borderId="27" fillId="3" fontId="5" numFmtId="0" xfId="0" applyAlignment="1" applyBorder="1" applyFont="1">
      <alignment horizontal="center" shrinkToFit="0" vertical="center" wrapText="1"/>
    </xf>
    <xf borderId="21" fillId="3" fontId="5" numFmtId="0" xfId="0" applyAlignment="1" applyBorder="1" applyFont="1">
      <alignment horizontal="center" shrinkToFit="0" vertical="center" wrapText="1"/>
    </xf>
    <xf quotePrefix="1" borderId="21" fillId="6" fontId="6" numFmtId="0" xfId="0" applyAlignment="1" applyBorder="1" applyFont="1">
      <alignment horizontal="center" shrinkToFit="0" vertical="center" wrapText="1"/>
    </xf>
    <xf quotePrefix="1" borderId="21" fillId="3" fontId="5" numFmtId="0" xfId="0" applyAlignment="1" applyBorder="1" applyFont="1">
      <alignment horizontal="center" shrinkToFit="0" vertical="center" wrapText="1"/>
    </xf>
    <xf quotePrefix="1" borderId="28" fillId="3" fontId="5" numFmtId="0" xfId="0" applyAlignment="1" applyBorder="1" applyFont="1">
      <alignment horizontal="center" vertical="center"/>
    </xf>
    <xf borderId="29" fillId="3" fontId="5" numFmtId="0" xfId="0" applyAlignment="1" applyBorder="1" applyFont="1">
      <alignment horizontal="center" shrinkToFit="0" vertical="center" wrapText="1"/>
    </xf>
    <xf borderId="29" fillId="4" fontId="6" numFmtId="0" xfId="0" applyAlignment="1" applyBorder="1" applyFont="1">
      <alignment horizontal="center" shrinkToFit="0" vertical="center" wrapText="1"/>
    </xf>
    <xf borderId="29" fillId="4" fontId="6" numFmtId="164" xfId="0" applyAlignment="1" applyBorder="1" applyFont="1" applyNumberFormat="1">
      <alignment horizontal="center" shrinkToFit="0" vertical="center" wrapText="1"/>
    </xf>
    <xf borderId="29" fillId="5" fontId="7" numFmtId="164" xfId="0" applyAlignment="1" applyBorder="1" applyFont="1" applyNumberFormat="1">
      <alignment horizontal="center" shrinkToFit="0" vertical="center" wrapText="1"/>
    </xf>
    <xf borderId="29" fillId="5" fontId="7" numFmtId="0" xfId="0" applyAlignment="1" applyBorder="1" applyFont="1">
      <alignment horizontal="center" shrinkToFit="0" vertical="center" wrapText="1"/>
    </xf>
    <xf borderId="29" fillId="6" fontId="6" numFmtId="0" xfId="0" applyAlignment="1" applyBorder="1" applyFont="1">
      <alignment horizontal="center" shrinkToFit="0" vertical="center" wrapText="1"/>
    </xf>
    <xf borderId="29" fillId="6" fontId="6" numFmtId="164" xfId="0" applyAlignment="1" applyBorder="1" applyFont="1" applyNumberFormat="1">
      <alignment horizontal="center" shrinkToFit="0" vertical="center" wrapText="1"/>
    </xf>
    <xf borderId="30" fillId="3" fontId="5" numFmtId="0" xfId="0" applyAlignment="1" applyBorder="1" applyFont="1">
      <alignment horizontal="center" vertical="center"/>
    </xf>
    <xf borderId="31" fillId="2" fontId="7" numFmtId="0" xfId="0" applyAlignment="1" applyBorder="1" applyFont="1">
      <alignment horizontal="center" vertical="center"/>
    </xf>
    <xf borderId="4" fillId="2" fontId="7" numFmtId="0" xfId="0" applyAlignment="1" applyBorder="1" applyFont="1">
      <alignment horizontal="center" vertical="center"/>
    </xf>
    <xf borderId="4" fillId="2" fontId="7" numFmtId="0" xfId="0" applyAlignment="1" applyBorder="1" applyFont="1">
      <alignment horizontal="center"/>
    </xf>
    <xf borderId="32" fillId="2" fontId="7" numFmtId="0" xfId="0" applyAlignment="1" applyBorder="1" applyFont="1">
      <alignment horizontal="center" shrinkToFit="0" vertical="center" wrapText="1"/>
    </xf>
    <xf borderId="29" fillId="2" fontId="7" numFmtId="0" xfId="0" applyAlignment="1" applyBorder="1" applyFont="1">
      <alignment horizontal="center" shrinkToFit="0" vertical="center" wrapText="1"/>
    </xf>
    <xf borderId="29" fillId="2" fontId="7" numFmtId="0" xfId="0" applyAlignment="1" applyBorder="1" applyFont="1">
      <alignment horizontal="center" shrinkToFit="0" vertical="top" wrapText="1"/>
    </xf>
    <xf borderId="29" fillId="0" fontId="7" numFmtId="0" xfId="0" applyAlignment="1" applyBorder="1" applyFont="1">
      <alignment horizontal="center" shrinkToFit="0" vertical="center" wrapText="1"/>
    </xf>
    <xf borderId="29" fillId="6" fontId="7" numFmtId="164" xfId="0" applyAlignment="1" applyBorder="1" applyFont="1" applyNumberFormat="1">
      <alignment horizontal="center" shrinkToFit="0" vertical="center" wrapText="1"/>
    </xf>
    <xf borderId="29" fillId="0" fontId="7" numFmtId="164" xfId="0" applyAlignment="1" applyBorder="1" applyFont="1" applyNumberFormat="1">
      <alignment horizontal="center" shrinkToFit="0" vertical="center" wrapText="1"/>
    </xf>
    <xf borderId="29" fillId="2" fontId="7" numFmtId="164" xfId="0" applyAlignment="1" applyBorder="1" applyFont="1" applyNumberFormat="1">
      <alignment horizontal="center" shrinkToFit="0" vertical="center" wrapText="1"/>
    </xf>
    <xf borderId="29" fillId="6" fontId="7" numFmtId="164" xfId="0" applyAlignment="1" applyBorder="1" applyFont="1" applyNumberFormat="1">
      <alignment horizontal="right" shrinkToFit="0" vertical="center" wrapText="1"/>
    </xf>
    <xf borderId="29" fillId="6" fontId="7" numFmtId="0" xfId="0" applyAlignment="1" applyBorder="1" applyFont="1">
      <alignment horizontal="center" shrinkToFit="0" vertical="center" wrapText="1"/>
    </xf>
    <xf borderId="30" fillId="2" fontId="7" numFmtId="0" xfId="0" applyAlignment="1" applyBorder="1" applyFont="1">
      <alignment horizontal="center" vertical="center"/>
    </xf>
    <xf borderId="32" fillId="6" fontId="8" numFmtId="0" xfId="0" applyAlignment="1" applyBorder="1" applyFont="1">
      <alignment horizontal="center" shrinkToFit="0" vertical="center" wrapText="1"/>
    </xf>
    <xf quotePrefix="1" borderId="21" fillId="6" fontId="9" numFmtId="0" xfId="0" applyAlignment="1" applyBorder="1" applyFont="1">
      <alignment horizontal="center" shrinkToFit="0" vertical="center" wrapText="1"/>
    </xf>
    <xf borderId="33" fillId="0" fontId="2" numFmtId="0" xfId="0" applyBorder="1" applyFont="1"/>
    <xf borderId="29" fillId="6" fontId="8" numFmtId="0" xfId="0" applyAlignment="1" applyBorder="1" applyFont="1">
      <alignment horizontal="center" shrinkToFit="0" vertical="center" wrapText="1"/>
    </xf>
    <xf borderId="29" fillId="6" fontId="8" numFmtId="3" xfId="0" applyAlignment="1" applyBorder="1" applyFont="1" applyNumberFormat="1">
      <alignment horizontal="center" shrinkToFit="0" vertical="center" wrapText="1"/>
    </xf>
    <xf borderId="29" fillId="6" fontId="8" numFmtId="164" xfId="0" applyAlignment="1" applyBorder="1" applyFont="1" applyNumberFormat="1">
      <alignment horizontal="center" shrinkToFit="0" vertical="center" wrapText="1"/>
    </xf>
    <xf borderId="29" fillId="6" fontId="8" numFmtId="0" xfId="0" applyAlignment="1" applyBorder="1" applyFont="1">
      <alignment horizontal="right" shrinkToFit="0" vertical="center" wrapText="1"/>
    </xf>
    <xf borderId="29" fillId="6" fontId="10" numFmtId="165" xfId="0" applyAlignment="1" applyBorder="1" applyFont="1" applyNumberFormat="1">
      <alignment horizontal="center" shrinkToFit="0" vertical="center" wrapText="1"/>
    </xf>
    <xf borderId="29" fillId="6" fontId="7" numFmtId="165" xfId="0" applyAlignment="1" applyBorder="1" applyFont="1" applyNumberFormat="1">
      <alignment horizontal="center" shrinkToFit="0" vertical="center" wrapText="1"/>
    </xf>
    <xf borderId="30" fillId="6" fontId="8" numFmtId="0" xfId="0" applyAlignment="1" applyBorder="1" applyFont="1">
      <alignment horizontal="center" vertical="center"/>
    </xf>
    <xf borderId="31" fillId="7" fontId="8" numFmtId="0" xfId="0" applyAlignment="1" applyBorder="1" applyFill="1" applyFont="1">
      <alignment horizontal="center" vertical="center"/>
    </xf>
    <xf borderId="4" fillId="2" fontId="3" numFmtId="0" xfId="0" applyAlignment="1" applyBorder="1" applyFont="1">
      <alignment horizontal="center" vertical="center"/>
    </xf>
    <xf borderId="4" fillId="2" fontId="3" numFmtId="165" xfId="0" applyAlignment="1" applyBorder="1" applyFont="1" applyNumberFormat="1">
      <alignment horizontal="center"/>
    </xf>
    <xf borderId="4" fillId="2" fontId="3" numFmtId="0" xfId="0" applyAlignment="1" applyBorder="1" applyFont="1">
      <alignment horizontal="center"/>
    </xf>
    <xf borderId="32" fillId="2" fontId="3" numFmtId="0" xfId="0" applyAlignment="1" applyBorder="1" applyFont="1">
      <alignment shrinkToFit="0" vertical="top" wrapText="1"/>
    </xf>
    <xf borderId="29" fillId="2" fontId="3" numFmtId="0" xfId="0" applyAlignment="1" applyBorder="1" applyFont="1">
      <alignment horizontal="center" shrinkToFit="0" vertical="top" wrapText="1"/>
    </xf>
    <xf borderId="29" fillId="2" fontId="3" numFmtId="0" xfId="0" applyAlignment="1" applyBorder="1" applyFont="1">
      <alignment shrinkToFit="0" vertical="top" wrapText="1"/>
    </xf>
    <xf borderId="29" fillId="0" fontId="3" numFmtId="0" xfId="0" applyAlignment="1" applyBorder="1" applyFont="1">
      <alignment horizontal="left" shrinkToFit="0" vertical="top" wrapText="1"/>
    </xf>
    <xf borderId="29" fillId="2" fontId="3" numFmtId="3" xfId="0" applyAlignment="1" applyBorder="1" applyFont="1" applyNumberFormat="1">
      <alignment horizontal="center" shrinkToFit="0" vertical="top" wrapText="1"/>
    </xf>
    <xf borderId="29" fillId="2" fontId="3" numFmtId="164" xfId="0" applyAlignment="1" applyBorder="1" applyFont="1" applyNumberFormat="1">
      <alignment horizontal="right" shrinkToFit="0" vertical="top" wrapText="1"/>
    </xf>
    <xf borderId="29" fillId="6" fontId="3" numFmtId="164" xfId="0" applyAlignment="1" applyBorder="1" applyFont="1" applyNumberFormat="1">
      <alignment horizontal="center" vertical="top"/>
    </xf>
    <xf borderId="29" fillId="6" fontId="3" numFmtId="164" xfId="0" applyAlignment="1" applyBorder="1" applyFont="1" applyNumberFormat="1">
      <alignment horizontal="center" shrinkToFit="0" vertical="top" wrapText="1"/>
    </xf>
    <xf borderId="29" fillId="6" fontId="3" numFmtId="164" xfId="0" applyAlignment="1" applyBorder="1" applyFont="1" applyNumberFormat="1">
      <alignment horizontal="right" shrinkToFit="0" vertical="top" wrapText="1"/>
    </xf>
    <xf borderId="29" fillId="2" fontId="3" numFmtId="164" xfId="0" applyAlignment="1" applyBorder="1" applyFont="1" applyNumberFormat="1">
      <alignment horizontal="center" shrinkToFit="0" vertical="top" wrapText="1"/>
    </xf>
    <xf borderId="29" fillId="5" fontId="3" numFmtId="164" xfId="0" applyAlignment="1" applyBorder="1" applyFont="1" applyNumberFormat="1">
      <alignment horizontal="center" vertical="top"/>
    </xf>
    <xf borderId="29" fillId="2" fontId="11" numFmtId="164" xfId="0" applyAlignment="1" applyBorder="1" applyFont="1" applyNumberFormat="1">
      <alignment horizontal="center" shrinkToFit="0" vertical="top" wrapText="1"/>
    </xf>
    <xf borderId="29" fillId="5" fontId="3" numFmtId="164" xfId="0" applyAlignment="1" applyBorder="1" applyFont="1" applyNumberFormat="1">
      <alignment horizontal="right" shrinkToFit="0" vertical="top" wrapText="1"/>
    </xf>
    <xf borderId="29" fillId="5" fontId="3" numFmtId="0" xfId="0" applyAlignment="1" applyBorder="1" applyFont="1">
      <alignment shrinkToFit="0" vertical="top" wrapText="1"/>
    </xf>
    <xf borderId="29" fillId="2" fontId="3" numFmtId="166" xfId="0" applyAlignment="1" applyBorder="1" applyFont="1" applyNumberFormat="1">
      <alignment shrinkToFit="0" vertical="top" wrapText="1"/>
    </xf>
    <xf borderId="29" fillId="6" fontId="3" numFmtId="166" xfId="0" applyAlignment="1" applyBorder="1" applyFont="1" applyNumberFormat="1">
      <alignment shrinkToFit="0" vertical="top" wrapText="1"/>
    </xf>
    <xf borderId="29" fillId="2" fontId="3" numFmtId="165" xfId="0" applyAlignment="1" applyBorder="1" applyFont="1" applyNumberFormat="1">
      <alignment shrinkToFit="0" vertical="top" wrapText="1"/>
    </xf>
    <xf borderId="30" fillId="2" fontId="3" numFmtId="0" xfId="0" applyAlignment="1" applyBorder="1" applyFont="1">
      <alignment shrinkToFit="0" vertical="top" wrapText="1"/>
    </xf>
    <xf borderId="31" fillId="2" fontId="3" numFmtId="0" xfId="0" applyAlignment="1" applyBorder="1" applyFont="1">
      <alignment vertical="top"/>
    </xf>
    <xf borderId="4" fillId="2" fontId="3" numFmtId="164" xfId="0" applyAlignment="1" applyBorder="1" applyFont="1" applyNumberFormat="1">
      <alignment vertical="top"/>
    </xf>
    <xf borderId="4" fillId="2" fontId="3" numFmtId="165" xfId="0" applyAlignment="1" applyBorder="1" applyFont="1" applyNumberFormat="1">
      <alignment vertical="top"/>
    </xf>
    <xf borderId="4" fillId="2" fontId="3" numFmtId="0" xfId="0" applyAlignment="1" applyBorder="1" applyFont="1">
      <alignment vertical="top"/>
    </xf>
    <xf borderId="32" fillId="0" fontId="3" numFmtId="0" xfId="0" applyAlignment="1" applyBorder="1" applyFont="1">
      <alignment shrinkToFit="0" vertical="top" wrapText="1"/>
    </xf>
    <xf borderId="29" fillId="0" fontId="3" numFmtId="0" xfId="0" applyAlignment="1" applyBorder="1" applyFont="1">
      <alignment horizontal="center" shrinkToFit="0" vertical="top" wrapText="1"/>
    </xf>
    <xf borderId="29" fillId="0" fontId="3" numFmtId="164" xfId="0" applyAlignment="1" applyBorder="1" applyFont="1" applyNumberFormat="1">
      <alignment shrinkToFit="0" vertical="top" wrapText="1"/>
    </xf>
    <xf borderId="29" fillId="0" fontId="3" numFmtId="0" xfId="0" applyAlignment="1" applyBorder="1" applyFont="1">
      <alignment shrinkToFit="0" vertical="top" wrapText="1"/>
    </xf>
    <xf borderId="29" fillId="0" fontId="3" numFmtId="3" xfId="0" applyAlignment="1" applyBorder="1" applyFont="1" applyNumberFormat="1">
      <alignment horizontal="center" shrinkToFit="0" vertical="top" wrapText="1"/>
    </xf>
    <xf borderId="29" fillId="0" fontId="3" numFmtId="164" xfId="0" applyAlignment="1" applyBorder="1" applyFont="1" applyNumberFormat="1">
      <alignment horizontal="right" shrinkToFit="0" vertical="top" wrapText="1"/>
    </xf>
    <xf borderId="29" fillId="0" fontId="3" numFmtId="164" xfId="0" applyAlignment="1" applyBorder="1" applyFont="1" applyNumberFormat="1">
      <alignment horizontal="center" shrinkToFit="0" vertical="top" wrapText="1"/>
    </xf>
    <xf borderId="29" fillId="5" fontId="3" numFmtId="164" xfId="0" applyAlignment="1" applyBorder="1" applyFont="1" applyNumberFormat="1">
      <alignment vertical="top"/>
    </xf>
    <xf borderId="29" fillId="0" fontId="3" numFmtId="166" xfId="0" applyAlignment="1" applyBorder="1" applyFont="1" applyNumberFormat="1">
      <alignment shrinkToFit="0" vertical="top" wrapText="1"/>
    </xf>
    <xf borderId="29" fillId="0" fontId="3" numFmtId="165" xfId="0" applyAlignment="1" applyBorder="1" applyFont="1" applyNumberFormat="1">
      <alignment shrinkToFit="0" vertical="top" wrapText="1"/>
    </xf>
    <xf borderId="30" fillId="0" fontId="3" numFmtId="0" xfId="0" applyAlignment="1" applyBorder="1" applyFont="1">
      <alignment shrinkToFit="0" vertical="top" wrapText="1"/>
    </xf>
    <xf borderId="22" fillId="0" fontId="3" numFmtId="0" xfId="0" applyAlignment="1" applyBorder="1" applyFont="1">
      <alignment vertical="top"/>
    </xf>
    <xf borderId="0" fillId="0" fontId="3" numFmtId="0" xfId="0" applyAlignment="1" applyFont="1">
      <alignment vertical="top"/>
    </xf>
    <xf borderId="0" fillId="0" fontId="3" numFmtId="165" xfId="0" applyAlignment="1" applyFont="1" applyNumberFormat="1">
      <alignment vertical="top"/>
    </xf>
    <xf borderId="32" fillId="0" fontId="3" numFmtId="0" xfId="0" applyAlignment="1" applyBorder="1" applyFont="1">
      <alignment horizontal="center" shrinkToFit="0" vertical="top" wrapText="1"/>
    </xf>
    <xf borderId="29" fillId="6" fontId="3" numFmtId="164" xfId="0" applyAlignment="1" applyBorder="1" applyFont="1" applyNumberFormat="1">
      <alignment shrinkToFit="0" vertical="top" wrapText="1"/>
    </xf>
    <xf borderId="29" fillId="0" fontId="3" numFmtId="164" xfId="0" applyAlignment="1" applyBorder="1" applyFont="1" applyNumberFormat="1">
      <alignment horizontal="center" vertical="top"/>
    </xf>
    <xf borderId="29" fillId="0" fontId="3" numFmtId="166" xfId="0" applyAlignment="1" applyBorder="1" applyFont="1" applyNumberFormat="1">
      <alignment horizontal="center" vertical="top"/>
    </xf>
    <xf borderId="29" fillId="0" fontId="3" numFmtId="167" xfId="0" applyAlignment="1" applyBorder="1" applyFont="1" applyNumberFormat="1">
      <alignment vertical="top"/>
    </xf>
    <xf borderId="29" fillId="0" fontId="3" numFmtId="166" xfId="0" applyAlignment="1" applyBorder="1" applyFont="1" applyNumberFormat="1">
      <alignment horizontal="center" shrinkToFit="0" vertical="top" wrapText="1"/>
    </xf>
    <xf quotePrefix="1" borderId="29" fillId="0" fontId="3" numFmtId="0" xfId="0" applyAlignment="1" applyBorder="1" applyFont="1">
      <alignment horizontal="left" shrinkToFit="0" vertical="top" wrapText="1"/>
    </xf>
    <xf borderId="29" fillId="0" fontId="3" numFmtId="165" xfId="0" applyAlignment="1" applyBorder="1" applyFont="1" applyNumberFormat="1">
      <alignment vertical="top"/>
    </xf>
    <xf quotePrefix="1" borderId="29" fillId="0" fontId="3" numFmtId="0" xfId="0" applyAlignment="1" applyBorder="1" applyFont="1">
      <alignment horizontal="center" shrinkToFit="0" vertical="top" wrapText="1"/>
    </xf>
    <xf borderId="29" fillId="0" fontId="3" numFmtId="0" xfId="0" applyAlignment="1" applyBorder="1" applyFont="1">
      <alignment horizontal="right" shrinkToFit="0" vertical="top" wrapText="1"/>
    </xf>
    <xf borderId="29" fillId="6" fontId="3" numFmtId="0" xfId="0" applyAlignment="1" applyBorder="1" applyFont="1">
      <alignment horizontal="right" shrinkToFit="0" vertical="top" wrapText="1"/>
    </xf>
    <xf borderId="29" fillId="0" fontId="3" numFmtId="168" xfId="0" applyAlignment="1" applyBorder="1" applyFont="1" applyNumberFormat="1">
      <alignment shrinkToFit="0" vertical="top" wrapText="1"/>
    </xf>
    <xf borderId="29" fillId="0" fontId="3" numFmtId="164" xfId="0" applyAlignment="1" applyBorder="1" applyFont="1" applyNumberFormat="1">
      <alignment vertical="top"/>
    </xf>
    <xf borderId="29" fillId="6" fontId="3" numFmtId="167" xfId="0" applyAlignment="1" applyBorder="1" applyFont="1" applyNumberFormat="1">
      <alignment horizontal="right" shrinkToFit="0" vertical="top" wrapText="1"/>
    </xf>
    <xf borderId="29" fillId="0" fontId="3" numFmtId="4" xfId="0" applyAlignment="1" applyBorder="1" applyFont="1" applyNumberFormat="1">
      <alignment horizontal="center" shrinkToFit="0" vertical="top" wrapText="1"/>
    </xf>
    <xf borderId="29" fillId="6" fontId="3" numFmtId="164" xfId="0" applyAlignment="1" applyBorder="1" applyFont="1" applyNumberFormat="1">
      <alignment vertical="top"/>
    </xf>
    <xf borderId="29" fillId="0" fontId="3" numFmtId="3" xfId="0" applyAlignment="1" applyBorder="1" applyFont="1" applyNumberFormat="1">
      <alignment shrinkToFit="0" vertical="top" wrapText="1"/>
    </xf>
    <xf borderId="29" fillId="0" fontId="3" numFmtId="2" xfId="0" applyAlignment="1" applyBorder="1" applyFont="1" applyNumberFormat="1">
      <alignment shrinkToFit="0" vertical="top" wrapText="1"/>
    </xf>
    <xf borderId="29" fillId="0" fontId="3" numFmtId="4" xfId="0" applyAlignment="1" applyBorder="1" applyFont="1" applyNumberFormat="1">
      <alignment shrinkToFit="0" vertical="top" wrapText="1"/>
    </xf>
    <xf borderId="29" fillId="0" fontId="3" numFmtId="2" xfId="0" applyAlignment="1" applyBorder="1" applyFont="1" applyNumberFormat="1">
      <alignment horizontal="center" shrinkToFit="0" vertical="top" wrapText="1"/>
    </xf>
    <xf borderId="29" fillId="0" fontId="3" numFmtId="169" xfId="0" applyAlignment="1" applyBorder="1" applyFont="1" applyNumberFormat="1">
      <alignment horizontal="center" shrinkToFit="0" vertical="top" wrapText="1"/>
    </xf>
    <xf borderId="29" fillId="6" fontId="3" numFmtId="166" xfId="0" applyAlignment="1" applyBorder="1" applyFont="1" applyNumberFormat="1">
      <alignment vertical="top"/>
    </xf>
    <xf borderId="29" fillId="5" fontId="3" numFmtId="164" xfId="0" applyAlignment="1" applyBorder="1" applyFont="1" applyNumberFormat="1">
      <alignment horizontal="right" vertical="top"/>
    </xf>
    <xf borderId="29" fillId="0" fontId="3" numFmtId="166" xfId="0" applyAlignment="1" applyBorder="1" applyFont="1" applyNumberFormat="1">
      <alignment horizontal="right" shrinkToFit="0" vertical="top" wrapText="1"/>
    </xf>
    <xf borderId="29" fillId="0" fontId="3" numFmtId="2" xfId="0" applyAlignment="1" applyBorder="1" applyFont="1" applyNumberFormat="1">
      <alignment horizontal="right" shrinkToFit="0" vertical="top" wrapText="1"/>
    </xf>
    <xf borderId="29" fillId="6" fontId="3" numFmtId="2" xfId="0" applyAlignment="1" applyBorder="1" applyFont="1" applyNumberFormat="1">
      <alignment horizontal="center" vertical="top"/>
    </xf>
    <xf borderId="29" fillId="6" fontId="3" numFmtId="2" xfId="0" applyAlignment="1" applyBorder="1" applyFont="1" applyNumberFormat="1">
      <alignment vertical="top"/>
    </xf>
    <xf borderId="29" fillId="0" fontId="11" numFmtId="164" xfId="0" applyAlignment="1" applyBorder="1" applyFont="1" applyNumberFormat="1">
      <alignment horizontal="center" shrinkToFit="0" vertical="top" wrapText="1"/>
    </xf>
    <xf borderId="29" fillId="5" fontId="11" numFmtId="164" xfId="0" applyAlignment="1" applyBorder="1" applyFont="1" applyNumberFormat="1">
      <alignment vertical="top"/>
    </xf>
    <xf borderId="29" fillId="6" fontId="3" numFmtId="3" xfId="0" applyAlignment="1" applyBorder="1" applyFont="1" applyNumberFormat="1">
      <alignment horizontal="right" shrinkToFit="0" vertical="top" wrapText="1"/>
    </xf>
    <xf borderId="29" fillId="0" fontId="12" numFmtId="3" xfId="0" applyAlignment="1" applyBorder="1" applyFont="1" applyNumberFormat="1">
      <alignment horizontal="center" shrinkToFit="0" vertical="top" wrapText="1"/>
    </xf>
    <xf borderId="29" fillId="6" fontId="12" numFmtId="164" xfId="0" applyAlignment="1" applyBorder="1" applyFont="1" applyNumberFormat="1">
      <alignment horizontal="center" vertical="top"/>
    </xf>
    <xf borderId="29" fillId="6" fontId="12" numFmtId="0" xfId="0" applyAlignment="1" applyBorder="1" applyFont="1">
      <alignment horizontal="right" shrinkToFit="0" vertical="top" wrapText="1"/>
    </xf>
    <xf borderId="29" fillId="0" fontId="12" numFmtId="164" xfId="0" applyAlignment="1" applyBorder="1" applyFont="1" applyNumberFormat="1">
      <alignment horizontal="center" shrinkToFit="0" vertical="top" wrapText="1"/>
    </xf>
    <xf borderId="29" fillId="5" fontId="12" numFmtId="164" xfId="0" applyAlignment="1" applyBorder="1" applyFont="1" applyNumberFormat="1">
      <alignment vertical="top"/>
    </xf>
    <xf borderId="29" fillId="0" fontId="12" numFmtId="164" xfId="0" applyAlignment="1" applyBorder="1" applyFont="1" applyNumberFormat="1">
      <alignment horizontal="center" vertical="top"/>
    </xf>
    <xf borderId="29" fillId="0" fontId="12" numFmtId="165" xfId="0" applyAlignment="1" applyBorder="1" applyFont="1" applyNumberFormat="1">
      <alignment shrinkToFit="0" vertical="top" wrapText="1"/>
    </xf>
    <xf borderId="29" fillId="5" fontId="3" numFmtId="164" xfId="0" applyAlignment="1" applyBorder="1" applyFont="1" applyNumberFormat="1">
      <alignment shrinkToFit="0" vertical="top" wrapText="1"/>
    </xf>
    <xf borderId="29" fillId="6" fontId="3" numFmtId="0" xfId="0" applyAlignment="1" applyBorder="1" applyFont="1">
      <alignment shrinkToFit="0" vertical="top" wrapText="1"/>
    </xf>
    <xf borderId="29" fillId="6" fontId="3" numFmtId="0" xfId="0" applyAlignment="1" applyBorder="1" applyFont="1">
      <alignment horizontal="center" shrinkToFit="0" vertical="top" wrapText="1"/>
    </xf>
    <xf borderId="29" fillId="0" fontId="12" numFmtId="164" xfId="0" applyAlignment="1" applyBorder="1" applyFont="1" applyNumberFormat="1">
      <alignment horizontal="right" shrinkToFit="0" vertical="top" wrapText="1"/>
    </xf>
    <xf borderId="0" fillId="0" fontId="3" numFmtId="164" xfId="0" applyAlignment="1" applyFont="1" applyNumberFormat="1">
      <alignment vertical="top"/>
    </xf>
    <xf quotePrefix="1" borderId="29" fillId="0" fontId="3" numFmtId="164" xfId="0" applyAlignment="1" applyBorder="1" applyFont="1" applyNumberFormat="1">
      <alignment horizontal="center" shrinkToFit="0" vertical="top" wrapText="1"/>
    </xf>
    <xf borderId="33" fillId="0" fontId="3" numFmtId="3" xfId="0" applyAlignment="1" applyBorder="1" applyFont="1" applyNumberFormat="1">
      <alignment vertical="top"/>
    </xf>
    <xf borderId="0" fillId="0" fontId="3" numFmtId="3" xfId="0" applyAlignment="1" applyFont="1" applyNumberFormat="1">
      <alignment vertical="top"/>
    </xf>
    <xf borderId="29" fillId="0" fontId="3" numFmtId="167" xfId="0" applyAlignment="1" applyBorder="1" applyFont="1" applyNumberFormat="1">
      <alignment horizontal="center" shrinkToFit="0" vertical="top" wrapText="1"/>
    </xf>
    <xf borderId="29" fillId="0" fontId="3" numFmtId="3" xfId="0" applyAlignment="1" applyBorder="1" applyFont="1" applyNumberFormat="1">
      <alignment horizontal="right" shrinkToFit="0" vertical="top" wrapText="1"/>
    </xf>
    <xf borderId="29" fillId="6" fontId="3" numFmtId="3" xfId="0" applyAlignment="1" applyBorder="1" applyFont="1" applyNumberFormat="1">
      <alignment shrinkToFit="0" vertical="top" wrapText="1"/>
    </xf>
    <xf borderId="32" fillId="6" fontId="8" numFmtId="0" xfId="0" applyAlignment="1" applyBorder="1" applyFont="1">
      <alignment shrinkToFit="0" vertical="top" wrapText="1"/>
    </xf>
    <xf borderId="21" fillId="6" fontId="9" numFmtId="0" xfId="0" applyAlignment="1" applyBorder="1" applyFont="1">
      <alignment horizontal="center" shrinkToFit="0" vertical="center" wrapText="1"/>
    </xf>
    <xf borderId="29" fillId="6" fontId="8" numFmtId="0" xfId="0" applyAlignment="1" applyBorder="1" applyFont="1">
      <alignment horizontal="center" shrinkToFit="0" vertical="top" wrapText="1"/>
    </xf>
    <xf borderId="29" fillId="6" fontId="8" numFmtId="0" xfId="0" applyAlignment="1" applyBorder="1" applyFont="1">
      <alignment horizontal="right" shrinkToFit="0" vertical="top" wrapText="1"/>
    </xf>
    <xf borderId="29" fillId="6" fontId="8" numFmtId="10" xfId="0" applyAlignment="1" applyBorder="1" applyFont="1" applyNumberFormat="1">
      <alignment horizontal="center" shrinkToFit="0" vertical="top" wrapText="1"/>
    </xf>
    <xf borderId="29" fillId="6" fontId="8" numFmtId="164" xfId="0" applyAlignment="1" applyBorder="1" applyFont="1" applyNumberFormat="1">
      <alignment horizontal="center"/>
    </xf>
    <xf borderId="29" fillId="6" fontId="8" numFmtId="164" xfId="0" applyAlignment="1" applyBorder="1" applyFont="1" applyNumberFormat="1">
      <alignment horizontal="center" shrinkToFit="0" vertical="top" wrapText="1"/>
    </xf>
    <xf borderId="29" fillId="6" fontId="8" numFmtId="164" xfId="0" applyBorder="1" applyFont="1" applyNumberFormat="1"/>
    <xf borderId="29" fillId="6" fontId="8" numFmtId="0" xfId="0" applyAlignment="1" applyBorder="1" applyFont="1">
      <alignment shrinkToFit="0" vertical="top" wrapText="1"/>
    </xf>
    <xf borderId="29" fillId="6" fontId="8" numFmtId="166" xfId="0" applyAlignment="1" applyBorder="1" applyFont="1" applyNumberFormat="1">
      <alignment shrinkToFit="0" vertical="top" wrapText="1"/>
    </xf>
    <xf borderId="29" fillId="6" fontId="10" numFmtId="166" xfId="0" applyAlignment="1" applyBorder="1" applyFont="1" applyNumberFormat="1">
      <alignment shrinkToFit="0" vertical="top" wrapText="1"/>
    </xf>
    <xf borderId="30" fillId="7" fontId="8" numFmtId="0" xfId="0" applyAlignment="1" applyBorder="1" applyFont="1">
      <alignment shrinkToFit="0" vertical="top" wrapText="1"/>
    </xf>
    <xf borderId="31" fillId="7" fontId="8" numFmtId="0" xfId="0" applyAlignment="1" applyBorder="1" applyFont="1">
      <alignment vertical="top"/>
    </xf>
    <xf borderId="29" fillId="0" fontId="3" numFmtId="10" xfId="0" applyAlignment="1" applyBorder="1" applyFont="1" applyNumberFormat="1">
      <alignment horizontal="center" shrinkToFit="0" vertical="top" wrapText="1"/>
    </xf>
    <xf borderId="29" fillId="0" fontId="3" numFmtId="168" xfId="0" applyAlignment="1" applyBorder="1" applyFont="1" applyNumberFormat="1">
      <alignment horizontal="center" shrinkToFit="0" vertical="top" wrapText="1"/>
    </xf>
    <xf borderId="29" fillId="5" fontId="3" numFmtId="166" xfId="0" applyAlignment="1" applyBorder="1" applyFont="1" applyNumberFormat="1">
      <alignment vertical="top"/>
    </xf>
    <xf borderId="29" fillId="0" fontId="3" numFmtId="167" xfId="0" applyAlignment="1" applyBorder="1" applyFont="1" applyNumberFormat="1">
      <alignment shrinkToFit="0" vertical="top" wrapText="1"/>
    </xf>
    <xf borderId="29" fillId="6" fontId="3" numFmtId="2" xfId="0" applyAlignment="1" applyBorder="1" applyFont="1" applyNumberFormat="1">
      <alignment shrinkToFit="0" vertical="top" wrapText="1"/>
    </xf>
    <xf borderId="29" fillId="6" fontId="13" numFmtId="164" xfId="0" applyAlignment="1" applyBorder="1" applyFont="1" applyNumberFormat="1">
      <alignment shrinkToFit="0" vertical="top" wrapText="1"/>
    </xf>
    <xf borderId="22" fillId="0" fontId="3" numFmtId="0" xfId="0" applyAlignment="1" applyBorder="1" applyFont="1">
      <alignment shrinkToFit="0" vertical="top" wrapText="1"/>
    </xf>
    <xf borderId="32" fillId="7" fontId="8" numFmtId="0" xfId="0" applyAlignment="1" applyBorder="1" applyFont="1">
      <alignment shrinkToFit="0" vertical="center" wrapText="1"/>
    </xf>
    <xf borderId="21" fillId="7" fontId="9" numFmtId="0" xfId="0" applyAlignment="1" applyBorder="1" applyFont="1">
      <alignment horizontal="center" shrinkToFit="0" vertical="center" wrapText="1"/>
    </xf>
    <xf borderId="29" fillId="7" fontId="8" numFmtId="0" xfId="0" applyAlignment="1" applyBorder="1" applyFont="1">
      <alignment horizontal="center" shrinkToFit="0" vertical="center" wrapText="1"/>
    </xf>
    <xf borderId="29" fillId="7" fontId="8" numFmtId="0" xfId="0" applyAlignment="1" applyBorder="1" applyFont="1">
      <alignment horizontal="right" shrinkToFit="0" vertical="center" wrapText="1"/>
    </xf>
    <xf borderId="29" fillId="7" fontId="8" numFmtId="164" xfId="0" applyAlignment="1" applyBorder="1" applyFont="1" applyNumberFormat="1">
      <alignment horizontal="center" shrinkToFit="0" vertical="center" wrapText="1"/>
    </xf>
    <xf borderId="29" fillId="7" fontId="8" numFmtId="164" xfId="0" applyAlignment="1" applyBorder="1" applyFont="1" applyNumberFormat="1">
      <alignment horizontal="center" shrinkToFit="0" vertical="top" wrapText="1"/>
    </xf>
    <xf borderId="29" fillId="5" fontId="8" numFmtId="164" xfId="0" applyBorder="1" applyFont="1" applyNumberFormat="1"/>
    <xf borderId="29" fillId="7" fontId="8" numFmtId="0" xfId="0" applyAlignment="1" applyBorder="1" applyFont="1">
      <alignment shrinkToFit="0" vertical="center" wrapText="1"/>
    </xf>
    <xf borderId="29" fillId="5" fontId="8" numFmtId="0" xfId="0" applyAlignment="1" applyBorder="1" applyFont="1">
      <alignment shrinkToFit="0" vertical="center" wrapText="1"/>
    </xf>
    <xf borderId="29" fillId="7" fontId="8" numFmtId="166" xfId="0" applyAlignment="1" applyBorder="1" applyFont="1" applyNumberFormat="1">
      <alignment shrinkToFit="0" vertical="top" wrapText="1"/>
    </xf>
    <xf borderId="29" fillId="7" fontId="10" numFmtId="166" xfId="0" applyAlignment="1" applyBorder="1" applyFont="1" applyNumberFormat="1">
      <alignment shrinkToFit="0" vertical="top" wrapText="1"/>
    </xf>
    <xf borderId="4" fillId="2" fontId="3" numFmtId="0" xfId="0" applyAlignment="1" applyBorder="1" applyFont="1">
      <alignment vertical="center"/>
    </xf>
    <xf borderId="29" fillId="0" fontId="3" numFmtId="170" xfId="0" applyAlignment="1" applyBorder="1" applyFont="1" applyNumberFormat="1">
      <alignment horizontal="center" shrinkToFit="0" vertical="top" wrapText="1"/>
    </xf>
    <xf borderId="32" fillId="0" fontId="3" numFmtId="0" xfId="0" applyAlignment="1" applyBorder="1" applyFont="1">
      <alignment shrinkToFit="0" vertical="center" wrapText="1"/>
    </xf>
    <xf borderId="29" fillId="0" fontId="3" numFmtId="0" xfId="0" applyAlignment="1" applyBorder="1" applyFont="1">
      <alignment horizontal="center" shrinkToFit="0" vertical="center" wrapText="1"/>
    </xf>
    <xf borderId="29" fillId="0" fontId="3" numFmtId="0" xfId="0" applyAlignment="1" applyBorder="1" applyFont="1">
      <alignment shrinkToFit="0" vertical="center" wrapText="1"/>
    </xf>
    <xf borderId="29" fillId="5" fontId="3" numFmtId="0" xfId="0" applyAlignment="1" applyBorder="1" applyFont="1">
      <alignment shrinkToFit="0" vertical="center" wrapText="1"/>
    </xf>
    <xf borderId="0" fillId="0" fontId="3" numFmtId="0" xfId="0" applyFont="1"/>
    <xf borderId="29" fillId="0" fontId="3" numFmtId="164" xfId="0" applyAlignment="1" applyBorder="1" applyFont="1" applyNumberFormat="1">
      <alignment shrinkToFit="0" vertical="center" wrapText="1"/>
    </xf>
    <xf borderId="32" fillId="6" fontId="8" numFmtId="0" xfId="0" applyAlignment="1" applyBorder="1" applyFont="1">
      <alignment horizontal="center" shrinkToFit="0" vertical="top" wrapText="1"/>
    </xf>
    <xf borderId="30" fillId="6" fontId="8" numFmtId="165" xfId="0" applyAlignment="1" applyBorder="1" applyFont="1" applyNumberFormat="1">
      <alignment shrinkToFit="0" vertical="top" wrapText="1"/>
    </xf>
    <xf borderId="29" fillId="0" fontId="3" numFmtId="0" xfId="0" applyAlignment="1" applyBorder="1" applyFont="1">
      <alignment vertical="top"/>
    </xf>
    <xf borderId="29" fillId="6" fontId="3" numFmtId="2" xfId="0" applyAlignment="1" applyBorder="1" applyFont="1" applyNumberFormat="1">
      <alignment horizontal="right" shrinkToFit="0" vertical="top" wrapText="1"/>
    </xf>
    <xf borderId="29" fillId="5" fontId="3" numFmtId="166" xfId="0" applyAlignment="1" applyBorder="1" applyFont="1" applyNumberFormat="1">
      <alignment horizontal="center" vertical="top"/>
    </xf>
    <xf borderId="29" fillId="0" fontId="3" numFmtId="1" xfId="0" applyAlignment="1" applyBorder="1" applyFont="1" applyNumberFormat="1">
      <alignment horizontal="center" shrinkToFit="0" vertical="top" wrapText="1"/>
    </xf>
    <xf borderId="29" fillId="5" fontId="14" numFmtId="164" xfId="0" applyAlignment="1" applyBorder="1" applyFont="1" applyNumberFormat="1">
      <alignment vertical="top"/>
    </xf>
    <xf borderId="29" fillId="5" fontId="14" numFmtId="167" xfId="0" applyAlignment="1" applyBorder="1" applyFont="1" applyNumberFormat="1">
      <alignment vertical="top"/>
    </xf>
    <xf borderId="29" fillId="0" fontId="3" numFmtId="165" xfId="0" applyAlignment="1" applyBorder="1" applyFont="1" applyNumberFormat="1">
      <alignment horizontal="center" shrinkToFit="0" vertical="top" wrapText="1"/>
    </xf>
    <xf borderId="29" fillId="0" fontId="3" numFmtId="164" xfId="0" applyAlignment="1" applyBorder="1" applyFont="1" applyNumberFormat="1">
      <alignment horizontal="left" shrinkToFit="0" vertical="top" wrapText="1"/>
    </xf>
    <xf borderId="29" fillId="0" fontId="3" numFmtId="171" xfId="0" applyAlignment="1" applyBorder="1" applyFont="1" applyNumberFormat="1">
      <alignment horizontal="center" shrinkToFit="0" vertical="top" wrapText="1"/>
    </xf>
    <xf borderId="29" fillId="6" fontId="12" numFmtId="166" xfId="0" applyAlignment="1" applyBorder="1" applyFont="1" applyNumberFormat="1">
      <alignment shrinkToFit="0" vertical="top" wrapText="1"/>
    </xf>
    <xf borderId="29" fillId="6" fontId="13" numFmtId="166" xfId="0" applyAlignment="1" applyBorder="1" applyFont="1" applyNumberFormat="1">
      <alignment shrinkToFit="0" vertical="top" wrapText="1"/>
    </xf>
    <xf borderId="29" fillId="6" fontId="15" numFmtId="166" xfId="0" applyAlignment="1" applyBorder="1" applyFont="1" applyNumberFormat="1">
      <alignment shrinkToFit="0" vertical="top" wrapText="1"/>
    </xf>
    <xf quotePrefix="1" borderId="29" fillId="0" fontId="3" numFmtId="2" xfId="0" applyAlignment="1" applyBorder="1" applyFont="1" applyNumberFormat="1">
      <alignment horizontal="center" shrinkToFit="0" vertical="top" wrapText="1"/>
    </xf>
    <xf borderId="29" fillId="0" fontId="15" numFmtId="166" xfId="0" applyAlignment="1" applyBorder="1" applyFont="1" applyNumberFormat="1">
      <alignment shrinkToFit="0" vertical="top" wrapText="1"/>
    </xf>
    <xf borderId="32" fillId="6" fontId="8" numFmtId="0" xfId="0" applyAlignment="1" applyBorder="1" applyFont="1">
      <alignment shrinkToFit="0" vertical="center" wrapText="1"/>
    </xf>
    <xf borderId="29" fillId="6" fontId="8" numFmtId="0" xfId="0" applyAlignment="1" applyBorder="1" applyFont="1">
      <alignment horizontal="center" shrinkToFit="0" wrapText="1"/>
    </xf>
    <xf borderId="29" fillId="6" fontId="8" numFmtId="0" xfId="0" applyAlignment="1" applyBorder="1" applyFont="1">
      <alignment shrinkToFit="0" vertical="center" wrapText="1"/>
    </xf>
    <xf borderId="30" fillId="6" fontId="8" numFmtId="0" xfId="0" applyAlignment="1" applyBorder="1" applyFont="1">
      <alignment shrinkToFit="0" vertical="top" wrapText="1"/>
    </xf>
    <xf borderId="34" fillId="2" fontId="8" numFmtId="0" xfId="0" applyAlignment="1" applyBorder="1" applyFont="1">
      <alignment vertical="top"/>
    </xf>
    <xf borderId="32" fillId="2" fontId="3" numFmtId="0" xfId="0" applyAlignment="1" applyBorder="1" applyFont="1">
      <alignment shrinkToFit="0" vertical="center" wrapText="1"/>
    </xf>
    <xf borderId="29" fillId="2" fontId="3" numFmtId="0" xfId="0" applyAlignment="1" applyBorder="1" applyFont="1">
      <alignment horizontal="center" shrinkToFit="0" vertical="center" wrapText="1"/>
    </xf>
    <xf borderId="29" fillId="2" fontId="3" numFmtId="0" xfId="0" applyAlignment="1" applyBorder="1" applyFont="1">
      <alignment shrinkToFit="0" vertical="center" wrapText="1"/>
    </xf>
    <xf borderId="29" fillId="6" fontId="3" numFmtId="0" xfId="0" applyAlignment="1" applyBorder="1" applyFont="1">
      <alignment horizontal="center" shrinkToFit="0" vertical="center" wrapText="1"/>
    </xf>
    <xf borderId="29" fillId="2" fontId="3" numFmtId="164" xfId="0" applyAlignment="1" applyBorder="1" applyFont="1" applyNumberFormat="1">
      <alignment horizontal="center" shrinkToFit="0" vertical="center" wrapText="1"/>
    </xf>
    <xf borderId="29" fillId="6" fontId="3" numFmtId="0" xfId="0" applyAlignment="1" applyBorder="1" applyFont="1">
      <alignment shrinkToFit="0" vertical="center" wrapText="1"/>
    </xf>
    <xf borderId="29" fillId="2" fontId="3" numFmtId="164" xfId="0" applyAlignment="1" applyBorder="1" applyFont="1" applyNumberFormat="1">
      <alignment shrinkToFit="0" vertical="center" wrapText="1"/>
    </xf>
    <xf borderId="29" fillId="5" fontId="3" numFmtId="164" xfId="0" applyAlignment="1" applyBorder="1" applyFont="1" applyNumberFormat="1">
      <alignment shrinkToFit="0" vertical="center" wrapText="1"/>
    </xf>
    <xf borderId="30" fillId="2" fontId="3" numFmtId="0" xfId="0" applyBorder="1" applyFont="1"/>
    <xf borderId="29" fillId="6" fontId="3" numFmtId="0" xfId="0" applyAlignment="1" applyBorder="1" applyFont="1">
      <alignment horizontal="right" shrinkToFit="0" vertical="center" wrapText="1"/>
    </xf>
    <xf borderId="29" fillId="2" fontId="3" numFmtId="166" xfId="0" applyAlignment="1" applyBorder="1" applyFont="1" applyNumberFormat="1">
      <alignment shrinkToFit="0" vertical="center" wrapText="1"/>
    </xf>
    <xf borderId="35" fillId="2" fontId="3" numFmtId="0" xfId="0" applyAlignment="1" applyBorder="1" applyFont="1">
      <alignment horizontal="right" shrinkToFit="0" vertical="center" wrapText="1"/>
    </xf>
    <xf borderId="29" fillId="2" fontId="3" numFmtId="0" xfId="0" applyAlignment="1" applyBorder="1" applyFont="1">
      <alignment horizontal="right" shrinkToFit="0" vertical="center" wrapText="1"/>
    </xf>
    <xf borderId="29" fillId="2" fontId="8" numFmtId="166" xfId="0" applyAlignment="1" applyBorder="1" applyFont="1" applyNumberFormat="1">
      <alignment shrinkToFit="0" vertical="center" wrapText="1"/>
    </xf>
    <xf borderId="29" fillId="2" fontId="8" numFmtId="0" xfId="0" applyAlignment="1" applyBorder="1" applyFont="1">
      <alignment horizontal="center" shrinkToFit="0" vertical="center" wrapText="1"/>
    </xf>
    <xf borderId="35" fillId="2" fontId="4" numFmtId="0" xfId="0" applyAlignment="1" applyBorder="1" applyFont="1">
      <alignment shrinkToFit="0" vertical="center" wrapText="1"/>
    </xf>
    <xf borderId="36" fillId="2" fontId="4" numFmtId="0" xfId="0" applyAlignment="1" applyBorder="1" applyFont="1">
      <alignment shrinkToFit="0" vertical="center" wrapText="1"/>
    </xf>
    <xf borderId="37" fillId="0" fontId="2" numFmtId="0" xfId="0" applyBorder="1" applyFont="1"/>
    <xf borderId="38" fillId="0" fontId="2" numFmtId="0" xfId="0" applyBorder="1" applyFont="1"/>
    <xf borderId="39" fillId="2" fontId="3" numFmtId="0" xfId="0" applyBorder="1" applyFont="1"/>
    <xf borderId="4" fillId="2" fontId="3" numFmtId="0" xfId="0" applyAlignment="1" applyBorder="1" applyFont="1">
      <alignment horizontal="center" vertical="top"/>
    </xf>
    <xf borderId="4" fillId="8" fontId="3" numFmtId="0" xfId="0" applyAlignment="1" applyBorder="1" applyFill="1" applyFont="1">
      <alignment horizontal="center"/>
    </xf>
    <xf borderId="4" fillId="2" fontId="3" numFmtId="164" xfId="0" applyAlignment="1" applyBorder="1" applyFont="1" applyNumberFormat="1">
      <alignment horizontal="center"/>
    </xf>
    <xf borderId="4" fillId="8" fontId="3" numFmtId="164" xfId="0" applyAlignment="1" applyBorder="1" applyFont="1" applyNumberFormat="1">
      <alignment horizontal="center"/>
    </xf>
    <xf borderId="4" fillId="2" fontId="3" numFmtId="164" xfId="0" applyBorder="1" applyFont="1" applyNumberFormat="1"/>
    <xf borderId="4" fillId="2" fontId="3" numFmtId="164" xfId="0" applyAlignment="1" applyBorder="1" applyFont="1" applyNumberFormat="1">
      <alignment horizontal="right"/>
    </xf>
    <xf borderId="4" fillId="2" fontId="3" numFmtId="0" xfId="0" applyAlignment="1" applyBorder="1" applyFont="1">
      <alignment horizontal="left" vertical="center"/>
    </xf>
    <xf borderId="4" fillId="2" fontId="3" numFmtId="0" xfId="0" applyAlignment="1" applyBorder="1" applyFont="1">
      <alignment horizontal="right" vertical="center"/>
    </xf>
    <xf borderId="4" fillId="2" fontId="16" numFmtId="0" xfId="0" applyAlignment="1" applyBorder="1" applyFont="1">
      <alignment vertical="center"/>
    </xf>
    <xf borderId="1" fillId="2" fontId="17" numFmtId="0" xfId="0" applyAlignment="1" applyBorder="1" applyFont="1">
      <alignment horizontal="center" vertical="center"/>
    </xf>
    <xf borderId="4" fillId="2" fontId="13" numFmtId="0" xfId="0" applyBorder="1" applyFont="1"/>
    <xf borderId="5" fillId="3" fontId="18" numFmtId="0" xfId="0" applyAlignment="1" applyBorder="1" applyFont="1">
      <alignment horizontal="center" shrinkToFit="0" vertical="center" wrapText="1"/>
    </xf>
    <xf borderId="6" fillId="3" fontId="18" numFmtId="0" xfId="0" applyAlignment="1" applyBorder="1" applyFont="1">
      <alignment horizontal="center" shrinkToFit="0" vertical="center" wrapText="1"/>
    </xf>
    <xf borderId="8" fillId="3" fontId="18" numFmtId="0" xfId="0" applyAlignment="1" applyBorder="1" applyFont="1">
      <alignment horizontal="center" shrinkToFit="0" vertical="center" wrapText="1"/>
    </xf>
    <xf borderId="8" fillId="3" fontId="19" numFmtId="0" xfId="0" applyAlignment="1" applyBorder="1" applyFont="1">
      <alignment horizontal="center" readingOrder="0" shrinkToFit="0" vertical="center" wrapText="1"/>
    </xf>
    <xf borderId="6" fillId="3" fontId="20"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6" fillId="5" fontId="8" numFmtId="0" xfId="0" applyAlignment="1" applyBorder="1" applyFont="1">
      <alignment horizontal="center" shrinkToFit="0" vertical="center" wrapText="1"/>
    </xf>
    <xf borderId="6" fillId="6" fontId="21" numFmtId="0" xfId="0" applyAlignment="1" applyBorder="1" applyFont="1">
      <alignment horizontal="center" shrinkToFit="0" vertical="center" wrapText="1"/>
    </xf>
    <xf borderId="10" fillId="3" fontId="18" numFmtId="0" xfId="0" applyAlignment="1" applyBorder="1" applyFont="1">
      <alignment horizontal="center" vertical="center"/>
    </xf>
    <xf borderId="21" fillId="4" fontId="21" numFmtId="0" xfId="0" applyAlignment="1" applyBorder="1" applyFont="1">
      <alignment horizontal="center" shrinkToFit="0" vertical="center" wrapText="1"/>
    </xf>
    <xf borderId="21" fillId="5" fontId="8" numFmtId="164" xfId="0" applyAlignment="1" applyBorder="1" applyFont="1" applyNumberFormat="1">
      <alignment horizontal="center" shrinkToFit="0" vertical="center" wrapText="1"/>
    </xf>
    <xf borderId="21" fillId="5" fontId="10" numFmtId="0" xfId="0" applyAlignment="1" applyBorder="1" applyFont="1">
      <alignment horizontal="center" shrinkToFit="0" vertical="center" wrapText="1"/>
    </xf>
    <xf borderId="21" fillId="6" fontId="21" numFmtId="0" xfId="0" applyAlignment="1" applyBorder="1" applyFont="1">
      <alignment horizontal="center" shrinkToFit="0" vertical="center" wrapText="1"/>
    </xf>
    <xf borderId="21" fillId="6" fontId="22" numFmtId="0" xfId="0" applyAlignment="1" applyBorder="1" applyFont="1">
      <alignment horizontal="center" shrinkToFit="0" vertical="center" wrapText="1"/>
    </xf>
    <xf borderId="24" fillId="3" fontId="18" numFmtId="0" xfId="0" applyAlignment="1" applyBorder="1" applyFont="1">
      <alignment horizontal="center" shrinkToFit="0" vertical="center" wrapText="1"/>
    </xf>
    <xf quotePrefix="1" borderId="25" fillId="3" fontId="18" numFmtId="0" xfId="0" applyAlignment="1" applyBorder="1" applyFont="1">
      <alignment horizontal="center" shrinkToFit="0" vertical="center" wrapText="1"/>
    </xf>
    <xf quotePrefix="1" borderId="25" fillId="3" fontId="20" numFmtId="0" xfId="0" applyAlignment="1" applyBorder="1" applyFont="1">
      <alignment horizontal="center" readingOrder="0" shrinkToFit="0" vertical="center" wrapText="1"/>
    </xf>
    <xf borderId="27" fillId="3" fontId="18" numFmtId="0" xfId="0" applyAlignment="1" applyBorder="1" applyFont="1">
      <alignment horizontal="center" shrinkToFit="0" vertical="center" wrapText="1"/>
    </xf>
    <xf borderId="21" fillId="3" fontId="18" numFmtId="0" xfId="0" applyAlignment="1" applyBorder="1" applyFont="1">
      <alignment horizontal="center" shrinkToFit="0" vertical="center" wrapText="1"/>
    </xf>
    <xf borderId="21" fillId="5" fontId="8" numFmtId="0" xfId="0" applyAlignment="1" applyBorder="1" applyFont="1">
      <alignment horizontal="center" shrinkToFit="0" vertical="center" wrapText="1"/>
    </xf>
    <xf quotePrefix="1" borderId="21" fillId="6" fontId="21" numFmtId="0" xfId="0" applyAlignment="1" applyBorder="1" applyFont="1">
      <alignment horizontal="center" shrinkToFit="0" vertical="center" wrapText="1"/>
    </xf>
    <xf quotePrefix="1" borderId="21" fillId="6" fontId="22" numFmtId="0" xfId="0" applyAlignment="1" applyBorder="1" applyFont="1">
      <alignment horizontal="center" shrinkToFit="0" vertical="center" wrapText="1"/>
    </xf>
    <xf quotePrefix="1" borderId="21" fillId="3" fontId="18" numFmtId="0" xfId="0" applyAlignment="1" applyBorder="1" applyFont="1">
      <alignment horizontal="center" shrinkToFit="0" vertical="center" wrapText="1"/>
    </xf>
    <xf quotePrefix="1" borderId="28" fillId="3" fontId="18" numFmtId="0" xfId="0" applyAlignment="1" applyBorder="1" applyFont="1">
      <alignment horizontal="center" vertical="center"/>
    </xf>
    <xf borderId="29" fillId="3" fontId="18" numFmtId="0" xfId="0" applyAlignment="1" applyBorder="1" applyFont="1">
      <alignment horizontal="center" shrinkToFit="0" vertical="center" wrapText="1"/>
    </xf>
    <xf borderId="29" fillId="4" fontId="21" numFmtId="0" xfId="0" applyAlignment="1" applyBorder="1" applyFont="1">
      <alignment horizontal="center" shrinkToFit="0" vertical="center" wrapText="1"/>
    </xf>
    <xf borderId="29" fillId="4" fontId="21" numFmtId="164" xfId="0" applyAlignment="1" applyBorder="1" applyFont="1" applyNumberFormat="1">
      <alignment horizontal="center" shrinkToFit="0" vertical="center" wrapText="1"/>
    </xf>
    <xf borderId="29" fillId="5" fontId="8" numFmtId="164" xfId="0" applyAlignment="1" applyBorder="1" applyFont="1" applyNumberFormat="1">
      <alignment horizontal="center" shrinkToFit="0" vertical="center" wrapText="1"/>
    </xf>
    <xf borderId="29" fillId="5" fontId="8" numFmtId="0" xfId="0" applyAlignment="1" applyBorder="1" applyFont="1">
      <alignment horizontal="center" shrinkToFit="0" vertical="center" wrapText="1"/>
    </xf>
    <xf borderId="29" fillId="6" fontId="21" numFmtId="0" xfId="0" applyAlignment="1" applyBorder="1" applyFont="1">
      <alignment horizontal="center" shrinkToFit="0" vertical="center" wrapText="1"/>
    </xf>
    <xf borderId="29" fillId="6" fontId="21" numFmtId="164" xfId="0" applyAlignment="1" applyBorder="1" applyFont="1" applyNumberFormat="1">
      <alignment horizontal="center" shrinkToFit="0" vertical="center" wrapText="1"/>
    </xf>
    <xf borderId="29" fillId="6" fontId="22" numFmtId="0" xfId="0" applyAlignment="1" applyBorder="1" applyFont="1">
      <alignment horizontal="center" shrinkToFit="0" vertical="center" wrapText="1"/>
    </xf>
    <xf borderId="30" fillId="3" fontId="18" numFmtId="0" xfId="0" applyAlignment="1" applyBorder="1" applyFont="1">
      <alignment horizontal="center" vertical="center"/>
    </xf>
    <xf borderId="29" fillId="2" fontId="10" numFmtId="0" xfId="0" applyAlignment="1" applyBorder="1" applyFont="1">
      <alignment horizontal="center" shrinkToFit="0" vertical="center" wrapText="1"/>
    </xf>
    <xf borderId="29" fillId="6" fontId="10" numFmtId="0" xfId="0" applyAlignment="1" applyBorder="1" applyFont="1">
      <alignment horizontal="center" shrinkToFit="0" vertical="center" wrapText="1"/>
    </xf>
    <xf borderId="29" fillId="6" fontId="9" numFmtId="165" xfId="0" applyAlignment="1" applyBorder="1" applyFont="1" applyNumberFormat="1">
      <alignment horizontal="center" shrinkToFit="0" vertical="center" wrapText="1"/>
    </xf>
    <xf borderId="30" fillId="6" fontId="9" numFmtId="0" xfId="0" applyAlignment="1" applyBorder="1" applyFont="1">
      <alignment horizontal="center" vertical="center"/>
    </xf>
    <xf borderId="31" fillId="7" fontId="9" numFmtId="0" xfId="0" applyAlignment="1" applyBorder="1" applyFont="1">
      <alignment horizontal="center" vertical="center"/>
    </xf>
    <xf borderId="29" fillId="2" fontId="13" numFmtId="166" xfId="0" applyAlignment="1" applyBorder="1" applyFont="1" applyNumberFormat="1">
      <alignment shrinkToFit="0" vertical="top" wrapText="1"/>
    </xf>
    <xf borderId="29" fillId="0" fontId="13" numFmtId="166" xfId="0" applyAlignment="1" applyBorder="1" applyFont="1" applyNumberFormat="1">
      <alignment shrinkToFit="0" vertical="top" wrapText="1"/>
    </xf>
    <xf borderId="29" fillId="6" fontId="9" numFmtId="166" xfId="0" applyAlignment="1" applyBorder="1" applyFont="1" applyNumberFormat="1">
      <alignment shrinkToFit="0" vertical="top" wrapText="1"/>
    </xf>
    <xf borderId="30" fillId="6" fontId="9" numFmtId="0" xfId="0" applyAlignment="1" applyBorder="1" applyFont="1">
      <alignment shrinkToFit="0" vertical="top" wrapText="1"/>
    </xf>
    <xf borderId="31" fillId="7" fontId="9" numFmtId="0" xfId="0" applyAlignment="1" applyBorder="1" applyFont="1">
      <alignment vertical="top"/>
    </xf>
    <xf borderId="29" fillId="0" fontId="12" numFmtId="0" xfId="0" applyAlignment="1" applyBorder="1" applyFont="1">
      <alignment horizontal="center" shrinkToFit="0" vertical="top" wrapText="1"/>
    </xf>
    <xf borderId="35" fillId="2" fontId="23" numFmtId="0" xfId="0" applyAlignment="1" applyBorder="1" applyFont="1">
      <alignment horizontal="right" shrinkToFit="0" vertical="center" wrapText="1"/>
    </xf>
    <xf borderId="29" fillId="2" fontId="24" numFmtId="0" xfId="0" applyAlignment="1" applyBorder="1" applyFont="1">
      <alignment horizontal="right" shrinkToFit="0" vertical="center" wrapText="1"/>
    </xf>
    <xf borderId="29" fillId="2" fontId="13" numFmtId="0" xfId="0" applyAlignment="1" applyBorder="1" applyFont="1">
      <alignment horizontal="right" shrinkToFit="0" vertical="center" wrapText="1"/>
    </xf>
    <xf borderId="29" fillId="2" fontId="25" numFmtId="166" xfId="0" applyAlignment="1" applyBorder="1" applyFont="1" applyNumberFormat="1">
      <alignment shrinkToFit="0" vertical="center" wrapText="1"/>
    </xf>
    <xf borderId="29" fillId="2" fontId="23" numFmtId="166" xfId="0" applyAlignment="1" applyBorder="1" applyFont="1" applyNumberFormat="1">
      <alignment shrinkToFit="0" vertical="center" wrapText="1"/>
    </xf>
    <xf borderId="30" fillId="2" fontId="24" numFmtId="0" xfId="0" applyBorder="1" applyFont="1"/>
    <xf borderId="4" fillId="2" fontId="24" numFmtId="0" xfId="0" applyBorder="1" applyFont="1"/>
    <xf borderId="4" fillId="2" fontId="24" numFmtId="165" xfId="0" applyAlignment="1" applyBorder="1" applyFont="1" applyNumberFormat="1">
      <alignment vertical="top"/>
    </xf>
    <xf borderId="29" fillId="2" fontId="4" numFmtId="0" xfId="0" applyAlignment="1" applyBorder="1" applyFont="1">
      <alignment shrinkToFit="0" vertical="center" wrapText="1"/>
    </xf>
    <xf borderId="29" fillId="2" fontId="23" numFmtId="0" xfId="0" applyAlignment="1" applyBorder="1" applyFont="1">
      <alignment horizontal="center" shrinkToFit="0" vertical="center" wrapText="1"/>
    </xf>
    <xf borderId="35" fillId="2" fontId="26" numFmtId="0" xfId="0" applyAlignment="1" applyBorder="1" applyFont="1">
      <alignment shrinkToFit="0" vertical="center" wrapText="1"/>
    </xf>
    <xf borderId="30" fillId="2" fontId="26" numFmtId="0" xfId="0" applyBorder="1" applyFont="1"/>
    <xf borderId="4" fillId="2" fontId="26" numFmtId="0" xfId="0" applyBorder="1" applyFont="1"/>
    <xf borderId="36" fillId="2" fontId="26" numFmtId="0" xfId="0" applyAlignment="1" applyBorder="1" applyFont="1">
      <alignment shrinkToFit="0" vertical="center" wrapText="1"/>
    </xf>
    <xf borderId="39" fillId="2" fontId="26" numFmtId="0" xfId="0" applyBorder="1" applyFont="1"/>
    <xf borderId="4" fillId="2" fontId="26" numFmtId="0" xfId="0" applyAlignment="1" applyBorder="1" applyFont="1">
      <alignment horizontal="center"/>
    </xf>
    <xf borderId="4" fillId="2" fontId="26" numFmtId="0" xfId="0" applyAlignment="1" applyBorder="1" applyFont="1">
      <alignment horizontal="center" vertical="top"/>
    </xf>
    <xf borderId="0" fillId="0" fontId="26" numFmtId="0" xfId="0" applyAlignment="1" applyFont="1">
      <alignment horizontal="center"/>
    </xf>
    <xf borderId="0" fillId="0" fontId="26" numFmtId="164" xfId="0" applyAlignment="1" applyFont="1" applyNumberFormat="1">
      <alignment horizontal="center"/>
    </xf>
    <xf borderId="4" fillId="2" fontId="26" numFmtId="164" xfId="0" applyBorder="1" applyFont="1" applyNumberFormat="1"/>
    <xf borderId="4" fillId="2" fontId="26" numFmtId="164" xfId="0" applyAlignment="1" applyBorder="1" applyFont="1" applyNumberFormat="1">
      <alignment horizontal="right"/>
    </xf>
    <xf borderId="0" fillId="0" fontId="26" numFmtId="0" xfId="0" applyAlignment="1" applyFont="1">
      <alignment vertical="center"/>
    </xf>
    <xf borderId="0" fillId="0" fontId="26" numFmtId="0" xfId="0" applyAlignment="1" applyFont="1">
      <alignment horizontal="center" vertical="center"/>
    </xf>
    <xf borderId="0" fillId="0" fontId="26" numFmtId="0" xfId="0" applyFont="1"/>
    <xf borderId="0" fillId="0" fontId="26" numFmtId="0" xfId="0" applyAlignment="1" applyFont="1">
      <alignment horizontal="center" vertical="top"/>
    </xf>
    <xf borderId="0" fillId="0" fontId="26" numFmtId="164" xfId="0" applyFont="1" applyNumberFormat="1"/>
    <xf borderId="0" fillId="0" fontId="26" numFmtId="164" xfId="0" applyAlignment="1" applyFont="1" applyNumberFormat="1">
      <alignment horizontal="right"/>
    </xf>
    <xf borderId="0" fillId="0" fontId="13" numFmtId="0" xfId="0" applyFont="1"/>
    <xf borderId="0" fillId="0" fontId="26" numFmtId="0" xfId="0" applyAlignment="1" applyFont="1">
      <alignment horizontal="left" vertical="center"/>
    </xf>
    <xf borderId="0" fillId="0" fontId="27" numFmtId="0" xfId="0" applyFont="1"/>
    <xf borderId="0" fillId="0" fontId="28" numFmtId="0" xfId="0" applyFont="1"/>
    <xf borderId="0" fillId="0" fontId="3" numFmtId="0" xfId="0" applyAlignment="1" applyFont="1">
      <alignment horizontal="left" vertical="center"/>
    </xf>
    <xf borderId="0" fillId="0" fontId="3" numFmtId="0" xfId="0" applyAlignment="1" applyFont="1">
      <alignment horizontal="center" vertical="center"/>
    </xf>
    <xf borderId="0" fillId="0" fontId="3" numFmtId="0" xfId="0" applyAlignment="1" applyFont="1">
      <alignment horizontal="center"/>
    </xf>
    <xf borderId="0" fillId="0" fontId="3" numFmtId="0" xfId="0" applyAlignment="1" applyFont="1">
      <alignment horizontal="center" vertical="top"/>
    </xf>
    <xf borderId="0" fillId="0" fontId="3" numFmtId="164" xfId="0" applyAlignment="1" applyFont="1" applyNumberFormat="1">
      <alignment horizontal="center"/>
    </xf>
    <xf borderId="0" fillId="0" fontId="3" numFmtId="164" xfId="0" applyFont="1" applyNumberFormat="1"/>
    <xf borderId="0" fillId="0" fontId="3" numFmtId="164" xfId="0" applyAlignment="1" applyFont="1" applyNumberFormat="1">
      <alignment horizontal="right"/>
    </xf>
    <xf borderId="0" fillId="0"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6"/>
    <col customWidth="1" min="2" max="2" width="2.57"/>
    <col customWidth="1" min="3" max="3" width="10.71"/>
    <col customWidth="1" min="4" max="4" width="2.71"/>
    <col customWidth="1" min="5" max="5" width="11.14"/>
    <col customWidth="1" min="6" max="6" width="2.71"/>
    <col customWidth="1" min="7" max="7" width="10.14"/>
    <col customWidth="1" min="8" max="8" width="12.71"/>
    <col customWidth="1" min="9" max="9" width="7.43"/>
    <col customWidth="1" min="10" max="10" width="9.43"/>
    <col customWidth="1" min="11" max="11" width="10.0"/>
    <col customWidth="1" min="12" max="12" width="6.43"/>
    <col customWidth="1" min="13" max="13" width="8.43"/>
    <col customWidth="1" min="14" max="14" width="7.14"/>
    <col customWidth="1" min="15" max="15" width="7.71"/>
    <col customWidth="1" min="16" max="16" width="7.0"/>
    <col customWidth="1" min="17" max="17" width="9.0"/>
    <col customWidth="1" min="18" max="18" width="6.86"/>
    <col customWidth="1" min="19" max="22" width="7.29"/>
    <col customWidth="1" min="23" max="23" width="7.86"/>
    <col customWidth="1" min="24" max="24" width="7.14"/>
    <col customWidth="1" min="25" max="25" width="7.57"/>
    <col customWidth="1" min="26" max="26" width="7.14"/>
    <col customWidth="1" min="27" max="27" width="7.43"/>
    <col customWidth="1" min="28" max="28" width="7.0"/>
    <col customWidth="1" min="29" max="29" width="7.14"/>
    <col customWidth="1" min="30" max="30" width="8.29"/>
    <col customWidth="1" min="31" max="32" width="2.29"/>
    <col customWidth="1" min="33" max="33" width="8.57"/>
    <col customWidth="1" min="34" max="34" width="7.29"/>
    <col customWidth="1" min="35" max="35" width="7.71"/>
    <col customWidth="1" min="36" max="36" width="6.57"/>
    <col customWidth="1" min="37" max="37" width="7.71"/>
    <col customWidth="1" min="38" max="39" width="6.71"/>
    <col customWidth="1" min="40" max="40" width="6.43"/>
    <col customWidth="1" min="41" max="42" width="2.57"/>
    <col customWidth="1" min="43" max="43" width="11.86"/>
    <col customWidth="1" min="44" max="44" width="11.43"/>
    <col customWidth="1" min="45" max="46" width="8.57"/>
    <col customWidth="1" min="47" max="47" width="9.14"/>
    <col customWidth="1" min="48" max="48" width="6.14"/>
    <col customWidth="1" min="49" max="49" width="12.0"/>
    <col customWidth="1" min="50" max="50" width="10.0"/>
    <col customWidth="1" min="51" max="51" width="11.0"/>
    <col customWidth="1" min="52" max="52" width="9.14"/>
  </cols>
  <sheetData>
    <row r="1" ht="15.7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3"/>
      <c r="AU1" s="4"/>
      <c r="AV1" s="4"/>
      <c r="AW1" s="4"/>
      <c r="AX1" s="4"/>
      <c r="AY1" s="4"/>
      <c r="AZ1" s="4"/>
    </row>
    <row r="2" ht="15.75" customHeight="1">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c r="AU2" s="4"/>
      <c r="AV2" s="4"/>
      <c r="AW2" s="4"/>
      <c r="AX2" s="4"/>
      <c r="AY2" s="4"/>
      <c r="AZ2" s="4"/>
    </row>
    <row r="3" ht="15.75" customHeight="1">
      <c r="A3" s="1"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3"/>
      <c r="AU3" s="4"/>
      <c r="AV3" s="4"/>
      <c r="AW3" s="4"/>
      <c r="AX3" s="4"/>
      <c r="AY3" s="4"/>
      <c r="AZ3" s="4"/>
    </row>
    <row r="4" ht="15.75" customHeight="1">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3"/>
      <c r="AU4" s="4"/>
      <c r="AV4" s="4"/>
      <c r="AW4" s="4"/>
      <c r="AX4" s="4"/>
      <c r="AY4" s="4"/>
      <c r="AZ4" s="4"/>
    </row>
    <row r="5" ht="15.75" customHeight="1">
      <c r="A5" s="5"/>
      <c r="B5" s="6"/>
      <c r="C5" s="7"/>
      <c r="D5" s="8"/>
      <c r="E5" s="7"/>
      <c r="F5" s="9"/>
      <c r="G5" s="7"/>
      <c r="H5" s="7"/>
      <c r="I5" s="7"/>
      <c r="J5" s="8"/>
      <c r="K5" s="8"/>
      <c r="L5" s="7"/>
      <c r="M5" s="10"/>
      <c r="N5" s="11"/>
      <c r="O5" s="10"/>
      <c r="P5" s="11"/>
      <c r="Q5" s="11"/>
      <c r="R5" s="11"/>
      <c r="S5" s="10"/>
      <c r="T5" s="11"/>
      <c r="U5" s="10"/>
      <c r="V5" s="12"/>
      <c r="W5" s="12"/>
      <c r="X5" s="12"/>
      <c r="Y5" s="12"/>
      <c r="Z5" s="12"/>
      <c r="AA5" s="12"/>
      <c r="AB5" s="12"/>
      <c r="AC5" s="12"/>
      <c r="AD5" s="12"/>
      <c r="AE5" s="7"/>
      <c r="AF5" s="7"/>
      <c r="AG5" s="7"/>
      <c r="AH5" s="13"/>
      <c r="AI5" s="7"/>
      <c r="AJ5" s="7"/>
      <c r="AK5" s="7"/>
      <c r="AL5" s="7"/>
      <c r="AM5" s="7"/>
      <c r="AN5" s="7"/>
      <c r="AO5" s="7"/>
      <c r="AP5" s="7"/>
      <c r="AQ5" s="7"/>
      <c r="AR5" s="7"/>
      <c r="AS5" s="7"/>
      <c r="AT5" s="7"/>
      <c r="AU5" s="4"/>
      <c r="AV5" s="4"/>
      <c r="AW5" s="4"/>
      <c r="AX5" s="4"/>
      <c r="AY5" s="4"/>
      <c r="AZ5" s="4"/>
    </row>
    <row r="6" ht="12.75" customHeight="1">
      <c r="A6" s="14" t="s">
        <v>4</v>
      </c>
      <c r="B6" s="15" t="s">
        <v>5</v>
      </c>
      <c r="C6" s="16"/>
      <c r="D6" s="15" t="s">
        <v>6</v>
      </c>
      <c r="E6" s="16"/>
      <c r="F6" s="15" t="s">
        <v>7</v>
      </c>
      <c r="G6" s="16"/>
      <c r="H6" s="17" t="s">
        <v>8</v>
      </c>
      <c r="I6" s="17" t="s">
        <v>9</v>
      </c>
      <c r="J6" s="17" t="s">
        <v>10</v>
      </c>
      <c r="K6" s="15" t="s">
        <v>11</v>
      </c>
      <c r="L6" s="16"/>
      <c r="M6" s="18" t="s">
        <v>12</v>
      </c>
      <c r="N6" s="19"/>
      <c r="O6" s="19"/>
      <c r="P6" s="19"/>
      <c r="Q6" s="19"/>
      <c r="R6" s="19"/>
      <c r="S6" s="19"/>
      <c r="T6" s="19"/>
      <c r="U6" s="19"/>
      <c r="V6" s="16"/>
      <c r="W6" s="20" t="s">
        <v>13</v>
      </c>
      <c r="X6" s="19"/>
      <c r="Y6" s="19"/>
      <c r="Z6" s="19"/>
      <c r="AA6" s="19"/>
      <c r="AB6" s="19"/>
      <c r="AC6" s="19"/>
      <c r="AD6" s="19"/>
      <c r="AE6" s="19"/>
      <c r="AF6" s="16"/>
      <c r="AG6" s="21" t="s">
        <v>14</v>
      </c>
      <c r="AH6" s="19"/>
      <c r="AI6" s="19"/>
      <c r="AJ6" s="19"/>
      <c r="AK6" s="19"/>
      <c r="AL6" s="19"/>
      <c r="AM6" s="19"/>
      <c r="AN6" s="19"/>
      <c r="AO6" s="19"/>
      <c r="AP6" s="16"/>
      <c r="AQ6" s="15" t="s">
        <v>15</v>
      </c>
      <c r="AR6" s="16"/>
      <c r="AS6" s="15" t="s">
        <v>16</v>
      </c>
      <c r="AT6" s="16"/>
      <c r="AU6" s="22" t="s">
        <v>17</v>
      </c>
      <c r="AV6" s="23"/>
      <c r="AW6" s="23"/>
      <c r="AX6" s="23"/>
      <c r="AY6" s="23"/>
      <c r="AZ6" s="23"/>
    </row>
    <row r="7" ht="28.5" customHeight="1">
      <c r="A7" s="24"/>
      <c r="B7" s="25"/>
      <c r="C7" s="26"/>
      <c r="D7" s="25"/>
      <c r="E7" s="26"/>
      <c r="F7" s="25"/>
      <c r="G7" s="26"/>
      <c r="H7" s="27"/>
      <c r="I7" s="27"/>
      <c r="J7" s="27"/>
      <c r="K7" s="25"/>
      <c r="L7" s="26"/>
      <c r="M7" s="28"/>
      <c r="N7" s="29"/>
      <c r="O7" s="29"/>
      <c r="P7" s="29"/>
      <c r="Q7" s="29"/>
      <c r="R7" s="29"/>
      <c r="S7" s="29"/>
      <c r="T7" s="29"/>
      <c r="U7" s="29"/>
      <c r="V7" s="30"/>
      <c r="W7" s="28"/>
      <c r="X7" s="29"/>
      <c r="Y7" s="29"/>
      <c r="Z7" s="29"/>
      <c r="AA7" s="29"/>
      <c r="AB7" s="29"/>
      <c r="AC7" s="29"/>
      <c r="AD7" s="29"/>
      <c r="AE7" s="29"/>
      <c r="AF7" s="30"/>
      <c r="AG7" s="28"/>
      <c r="AH7" s="29"/>
      <c r="AI7" s="29"/>
      <c r="AJ7" s="29"/>
      <c r="AK7" s="29"/>
      <c r="AL7" s="29"/>
      <c r="AM7" s="29"/>
      <c r="AN7" s="29"/>
      <c r="AO7" s="29"/>
      <c r="AP7" s="30"/>
      <c r="AQ7" s="25"/>
      <c r="AR7" s="26"/>
      <c r="AS7" s="25"/>
      <c r="AT7" s="26"/>
      <c r="AU7" s="31"/>
      <c r="AV7" s="23"/>
      <c r="AW7" s="23"/>
      <c r="AX7" s="23"/>
      <c r="AY7" s="23"/>
      <c r="AZ7" s="23"/>
    </row>
    <row r="8" ht="23.25" customHeight="1">
      <c r="A8" s="32"/>
      <c r="B8" s="28"/>
      <c r="C8" s="30"/>
      <c r="D8" s="28"/>
      <c r="E8" s="30"/>
      <c r="F8" s="28"/>
      <c r="G8" s="30"/>
      <c r="H8" s="33"/>
      <c r="I8" s="27"/>
      <c r="J8" s="27"/>
      <c r="K8" s="28"/>
      <c r="L8" s="30"/>
      <c r="M8" s="34" t="s">
        <v>18</v>
      </c>
      <c r="N8" s="35"/>
      <c r="O8" s="34" t="s">
        <v>19</v>
      </c>
      <c r="P8" s="35"/>
      <c r="Q8" s="34" t="s">
        <v>20</v>
      </c>
      <c r="R8" s="35"/>
      <c r="S8" s="34" t="s">
        <v>21</v>
      </c>
      <c r="T8" s="35"/>
      <c r="U8" s="34" t="s">
        <v>22</v>
      </c>
      <c r="V8" s="35"/>
      <c r="W8" s="36" t="s">
        <v>18</v>
      </c>
      <c r="X8" s="35"/>
      <c r="Y8" s="36"/>
      <c r="Z8" s="35"/>
      <c r="AA8" s="36" t="s">
        <v>20</v>
      </c>
      <c r="AB8" s="35"/>
      <c r="AC8" s="36" t="s">
        <v>23</v>
      </c>
      <c r="AD8" s="35"/>
      <c r="AE8" s="37" t="s">
        <v>22</v>
      </c>
      <c r="AF8" s="35"/>
      <c r="AG8" s="38" t="s">
        <v>18</v>
      </c>
      <c r="AH8" s="35"/>
      <c r="AI8" s="38" t="s">
        <v>19</v>
      </c>
      <c r="AJ8" s="35"/>
      <c r="AK8" s="38" t="s">
        <v>20</v>
      </c>
      <c r="AL8" s="35"/>
      <c r="AM8" s="38" t="s">
        <v>21</v>
      </c>
      <c r="AN8" s="35"/>
      <c r="AO8" s="38" t="s">
        <v>22</v>
      </c>
      <c r="AP8" s="35"/>
      <c r="AQ8" s="28"/>
      <c r="AR8" s="30"/>
      <c r="AS8" s="28"/>
      <c r="AT8" s="30"/>
      <c r="AU8" s="39"/>
      <c r="AV8" s="23"/>
      <c r="AW8" s="23"/>
      <c r="AX8" s="23" t="s">
        <v>24</v>
      </c>
      <c r="AY8" s="23"/>
      <c r="AZ8" s="23"/>
    </row>
    <row r="9" ht="26.25" customHeight="1">
      <c r="A9" s="40">
        <v>1.0</v>
      </c>
      <c r="B9" s="41" t="s">
        <v>25</v>
      </c>
      <c r="C9" s="42"/>
      <c r="D9" s="41" t="s">
        <v>26</v>
      </c>
      <c r="E9" s="42"/>
      <c r="F9" s="41" t="s">
        <v>27</v>
      </c>
      <c r="G9" s="42"/>
      <c r="H9" s="43">
        <v>3.0</v>
      </c>
      <c r="I9" s="27"/>
      <c r="J9" s="27"/>
      <c r="K9" s="44">
        <v>5.0</v>
      </c>
      <c r="L9" s="35"/>
      <c r="M9" s="34">
        <v>6.0</v>
      </c>
      <c r="N9" s="35"/>
      <c r="O9" s="34">
        <v>7.0</v>
      </c>
      <c r="P9" s="35"/>
      <c r="Q9" s="34">
        <v>8.0</v>
      </c>
      <c r="R9" s="35"/>
      <c r="S9" s="34">
        <v>9.0</v>
      </c>
      <c r="T9" s="35"/>
      <c r="U9" s="34">
        <v>10.0</v>
      </c>
      <c r="V9" s="35"/>
      <c r="W9" s="37">
        <v>11.0</v>
      </c>
      <c r="X9" s="35"/>
      <c r="Y9" s="37">
        <v>12.0</v>
      </c>
      <c r="Z9" s="35"/>
      <c r="AA9" s="37">
        <v>13.0</v>
      </c>
      <c r="AB9" s="35"/>
      <c r="AC9" s="37">
        <v>14.0</v>
      </c>
      <c r="AD9" s="35"/>
      <c r="AE9" s="37">
        <v>15.0</v>
      </c>
      <c r="AF9" s="35"/>
      <c r="AG9" s="45" t="s">
        <v>28</v>
      </c>
      <c r="AH9" s="35"/>
      <c r="AI9" s="45" t="s">
        <v>29</v>
      </c>
      <c r="AJ9" s="35"/>
      <c r="AK9" s="45" t="s">
        <v>30</v>
      </c>
      <c r="AL9" s="35"/>
      <c r="AM9" s="45" t="s">
        <v>31</v>
      </c>
      <c r="AN9" s="35"/>
      <c r="AO9" s="45" t="s">
        <v>32</v>
      </c>
      <c r="AP9" s="35"/>
      <c r="AQ9" s="46" t="s">
        <v>33</v>
      </c>
      <c r="AR9" s="35"/>
      <c r="AS9" s="46" t="s">
        <v>34</v>
      </c>
      <c r="AT9" s="35"/>
      <c r="AU9" s="47" t="s">
        <v>35</v>
      </c>
      <c r="AV9" s="23"/>
      <c r="AW9" s="23"/>
      <c r="AX9" s="23"/>
      <c r="AY9" s="23"/>
      <c r="AZ9" s="23"/>
    </row>
    <row r="10" ht="8.25" customHeight="1">
      <c r="A10" s="32"/>
      <c r="B10" s="28"/>
      <c r="C10" s="30"/>
      <c r="D10" s="28"/>
      <c r="E10" s="30"/>
      <c r="F10" s="28"/>
      <c r="G10" s="30"/>
      <c r="H10" s="33"/>
      <c r="I10" s="33"/>
      <c r="J10" s="33"/>
      <c r="K10" s="48" t="s">
        <v>36</v>
      </c>
      <c r="L10" s="48" t="s">
        <v>37</v>
      </c>
      <c r="M10" s="49" t="s">
        <v>36</v>
      </c>
      <c r="N10" s="50" t="s">
        <v>37</v>
      </c>
      <c r="O10" s="49" t="s">
        <v>36</v>
      </c>
      <c r="P10" s="50" t="s">
        <v>37</v>
      </c>
      <c r="Q10" s="50" t="s">
        <v>36</v>
      </c>
      <c r="R10" s="50" t="s">
        <v>37</v>
      </c>
      <c r="S10" s="49" t="s">
        <v>36</v>
      </c>
      <c r="T10" s="50" t="s">
        <v>37</v>
      </c>
      <c r="U10" s="49" t="s">
        <v>36</v>
      </c>
      <c r="V10" s="50" t="s">
        <v>37</v>
      </c>
      <c r="W10" s="51" t="s">
        <v>36</v>
      </c>
      <c r="X10" s="51" t="s">
        <v>37</v>
      </c>
      <c r="Y10" s="51" t="s">
        <v>36</v>
      </c>
      <c r="Z10" s="51" t="s">
        <v>37</v>
      </c>
      <c r="AA10" s="51" t="s">
        <v>36</v>
      </c>
      <c r="AB10" s="51" t="s">
        <v>37</v>
      </c>
      <c r="AC10" s="51" t="s">
        <v>36</v>
      </c>
      <c r="AD10" s="51" t="s">
        <v>37</v>
      </c>
      <c r="AE10" s="52" t="s">
        <v>36</v>
      </c>
      <c r="AF10" s="52" t="s">
        <v>37</v>
      </c>
      <c r="AG10" s="53" t="s">
        <v>36</v>
      </c>
      <c r="AH10" s="54" t="s">
        <v>37</v>
      </c>
      <c r="AI10" s="53" t="s">
        <v>36</v>
      </c>
      <c r="AJ10" s="53" t="s">
        <v>37</v>
      </c>
      <c r="AK10" s="53" t="s">
        <v>36</v>
      </c>
      <c r="AL10" s="53" t="s">
        <v>37</v>
      </c>
      <c r="AM10" s="53" t="s">
        <v>36</v>
      </c>
      <c r="AN10" s="53" t="s">
        <v>37</v>
      </c>
      <c r="AO10" s="53" t="s">
        <v>36</v>
      </c>
      <c r="AP10" s="53" t="s">
        <v>37</v>
      </c>
      <c r="AQ10" s="48" t="s">
        <v>36</v>
      </c>
      <c r="AR10" s="48" t="s">
        <v>37</v>
      </c>
      <c r="AS10" s="48" t="s">
        <v>36</v>
      </c>
      <c r="AT10" s="48" t="s">
        <v>37</v>
      </c>
      <c r="AU10" s="55"/>
      <c r="AV10" s="56"/>
      <c r="AW10" s="57"/>
      <c r="AX10" s="58"/>
      <c r="AY10" s="58"/>
      <c r="AZ10" s="58"/>
    </row>
    <row r="11" ht="8.25" customHeight="1">
      <c r="A11" s="59"/>
      <c r="B11" s="60"/>
      <c r="C11" s="60"/>
      <c r="D11" s="60"/>
      <c r="E11" s="60"/>
      <c r="F11" s="61"/>
      <c r="G11" s="60"/>
      <c r="H11" s="60"/>
      <c r="I11" s="60"/>
      <c r="J11" s="60"/>
      <c r="K11" s="60"/>
      <c r="L11" s="60"/>
      <c r="M11" s="62"/>
      <c r="N11" s="63"/>
      <c r="O11" s="62"/>
      <c r="P11" s="63"/>
      <c r="Q11" s="64"/>
      <c r="R11" s="63"/>
      <c r="S11" s="62"/>
      <c r="T11" s="63"/>
      <c r="U11" s="62"/>
      <c r="V11" s="63"/>
      <c r="W11" s="65"/>
      <c r="X11" s="51"/>
      <c r="Y11" s="65"/>
      <c r="Z11" s="51"/>
      <c r="AA11" s="65"/>
      <c r="AB11" s="51"/>
      <c r="AC11" s="65"/>
      <c r="AD11" s="51"/>
      <c r="AE11" s="60"/>
      <c r="AF11" s="52"/>
      <c r="AG11" s="60"/>
      <c r="AH11" s="66"/>
      <c r="AI11" s="60"/>
      <c r="AJ11" s="67"/>
      <c r="AK11" s="60"/>
      <c r="AL11" s="67"/>
      <c r="AM11" s="60"/>
      <c r="AN11" s="67"/>
      <c r="AO11" s="60"/>
      <c r="AP11" s="67"/>
      <c r="AQ11" s="60"/>
      <c r="AR11" s="60"/>
      <c r="AS11" s="60"/>
      <c r="AT11" s="60"/>
      <c r="AU11" s="68"/>
      <c r="AV11" s="56"/>
      <c r="AW11" s="57"/>
      <c r="AX11" s="58"/>
      <c r="AY11" s="58"/>
      <c r="AZ11" s="58"/>
    </row>
    <row r="12" ht="85.5" customHeight="1">
      <c r="A12" s="69"/>
      <c r="B12" s="70" t="s">
        <v>38</v>
      </c>
      <c r="C12" s="71"/>
      <c r="D12" s="71"/>
      <c r="E12" s="71"/>
      <c r="F12" s="71"/>
      <c r="G12" s="71"/>
      <c r="H12" s="35"/>
      <c r="I12" s="72"/>
      <c r="J12" s="73"/>
      <c r="K12" s="73"/>
      <c r="L12" s="74"/>
      <c r="M12" s="72"/>
      <c r="N12" s="72"/>
      <c r="O12" s="72"/>
      <c r="P12" s="72"/>
      <c r="Q12" s="74"/>
      <c r="R12" s="72"/>
      <c r="S12" s="72"/>
      <c r="T12" s="72"/>
      <c r="U12" s="72"/>
      <c r="V12" s="72"/>
      <c r="W12" s="74"/>
      <c r="X12" s="74"/>
      <c r="Y12" s="74"/>
      <c r="Z12" s="74"/>
      <c r="AA12" s="74"/>
      <c r="AB12" s="74"/>
      <c r="AC12" s="74"/>
      <c r="AD12" s="74"/>
      <c r="AE12" s="72"/>
      <c r="AF12" s="72"/>
      <c r="AG12" s="72"/>
      <c r="AH12" s="75"/>
      <c r="AI12" s="72"/>
      <c r="AJ12" s="72"/>
      <c r="AK12" s="72"/>
      <c r="AL12" s="72"/>
      <c r="AM12" s="72"/>
      <c r="AN12" s="72"/>
      <c r="AO12" s="72"/>
      <c r="AP12" s="72"/>
      <c r="AQ12" s="76">
        <f>SUM(AQ13:AQ182)/66</f>
        <v>134805.3071</v>
      </c>
      <c r="AR12" s="76">
        <f>SUM(AR13:AR182)</f>
        <v>98074.484</v>
      </c>
      <c r="AS12" s="76">
        <f t="shared" ref="AS12:AT12" si="1">SUM(AS13:AS182)/66</f>
        <v>91.87556246</v>
      </c>
      <c r="AT12" s="77">
        <f t="shared" si="1"/>
        <v>32.63865156</v>
      </c>
      <c r="AU12" s="78"/>
      <c r="AV12" s="79"/>
      <c r="AW12" s="80"/>
      <c r="AX12" s="81"/>
      <c r="AY12" s="82"/>
      <c r="AZ12" s="82"/>
    </row>
    <row r="13" ht="15.75" customHeight="1">
      <c r="A13" s="83"/>
      <c r="B13" s="84">
        <v>1.0</v>
      </c>
      <c r="C13" s="85" t="s">
        <v>39</v>
      </c>
      <c r="D13" s="84">
        <v>1.0</v>
      </c>
      <c r="E13" s="85" t="s">
        <v>40</v>
      </c>
      <c r="F13" s="84">
        <v>1.0</v>
      </c>
      <c r="G13" s="86" t="s">
        <v>41</v>
      </c>
      <c r="H13" s="85" t="s">
        <v>42</v>
      </c>
      <c r="I13" s="85" t="s">
        <v>43</v>
      </c>
      <c r="J13" s="87">
        <v>4124.0</v>
      </c>
      <c r="K13" s="87">
        <f t="shared" ref="K13:K15" si="6">M13+O13+Q13+S13+U13+J13</f>
        <v>106209</v>
      </c>
      <c r="L13" s="88">
        <f t="shared" ref="L13:L22" si="7">N13+P13+R13+T13+V13</f>
        <v>8290</v>
      </c>
      <c r="M13" s="87">
        <v>20417.0</v>
      </c>
      <c r="N13" s="89">
        <v>1213.0</v>
      </c>
      <c r="O13" s="87">
        <v>20417.0</v>
      </c>
      <c r="P13" s="89">
        <v>1675.0</v>
      </c>
      <c r="Q13" s="87">
        <v>20417.0</v>
      </c>
      <c r="R13" s="89">
        <v>1748.0</v>
      </c>
      <c r="S13" s="87">
        <v>20417.0</v>
      </c>
      <c r="T13" s="90">
        <v>1800.0</v>
      </c>
      <c r="U13" s="87">
        <v>20417.0</v>
      </c>
      <c r="V13" s="91">
        <v>1854.0</v>
      </c>
      <c r="W13" s="92">
        <v>1440.0</v>
      </c>
      <c r="X13" s="93">
        <v>258.643</v>
      </c>
      <c r="Y13" s="94">
        <v>9240.0</v>
      </c>
      <c r="Z13" s="93">
        <v>1616.047</v>
      </c>
      <c r="AA13" s="92">
        <v>28966.0</v>
      </c>
      <c r="AB13" s="95">
        <v>339.594</v>
      </c>
      <c r="AC13" s="92">
        <v>37426.0</v>
      </c>
      <c r="AD13" s="93">
        <v>334.346</v>
      </c>
      <c r="AE13" s="85"/>
      <c r="AF13" s="96"/>
      <c r="AG13" s="97">
        <f t="shared" ref="AG13:AP13" si="2">IFERROR(W13/M13,0)*100</f>
        <v>7.052946074</v>
      </c>
      <c r="AH13" s="98">
        <f t="shared" si="2"/>
        <v>21.32258862</v>
      </c>
      <c r="AI13" s="97">
        <f t="shared" si="2"/>
        <v>45.25640398</v>
      </c>
      <c r="AJ13" s="98">
        <f t="shared" si="2"/>
        <v>96.48041791</v>
      </c>
      <c r="AK13" s="97">
        <f t="shared" si="2"/>
        <v>141.8719694</v>
      </c>
      <c r="AL13" s="98">
        <f t="shared" si="2"/>
        <v>19.42757437</v>
      </c>
      <c r="AM13" s="97">
        <f t="shared" si="2"/>
        <v>183.3080276</v>
      </c>
      <c r="AN13" s="98">
        <f t="shared" si="2"/>
        <v>18.57477778</v>
      </c>
      <c r="AO13" s="97">
        <f t="shared" si="2"/>
        <v>0</v>
      </c>
      <c r="AP13" s="98">
        <f t="shared" si="2"/>
        <v>0</v>
      </c>
      <c r="AQ13" s="97">
        <f t="shared" ref="AQ13:AR13" si="3">W13+Y13+AA13+AC13+AE13</f>
        <v>77072</v>
      </c>
      <c r="AR13" s="99">
        <f t="shared" si="3"/>
        <v>2548.63</v>
      </c>
      <c r="AS13" s="99">
        <f t="shared" ref="AS13:AT13" si="4">AQ13/K13*100</f>
        <v>72.56635502</v>
      </c>
      <c r="AT13" s="99">
        <f t="shared" si="4"/>
        <v>30.74342581</v>
      </c>
      <c r="AU13" s="100" t="s">
        <v>44</v>
      </c>
      <c r="AV13" s="101"/>
      <c r="AW13" s="102">
        <f>W13+Y13+AA13+AC13+AE13</f>
        <v>77072</v>
      </c>
      <c r="AX13" s="103">
        <f t="shared" ref="AX13:AY13" si="5">AG13+AI13+AK13+AM13+AO13</f>
        <v>377.4893471</v>
      </c>
      <c r="AY13" s="103">
        <f t="shared" si="5"/>
        <v>155.8053587</v>
      </c>
      <c r="AZ13" s="104"/>
    </row>
    <row r="14" ht="15.75" customHeight="1">
      <c r="A14" s="105"/>
      <c r="B14" s="106"/>
      <c r="C14" s="107"/>
      <c r="D14" s="106">
        <v>2.0</v>
      </c>
      <c r="E14" s="86" t="s">
        <v>45</v>
      </c>
      <c r="F14" s="106">
        <v>2.0</v>
      </c>
      <c r="G14" s="108" t="s">
        <v>46</v>
      </c>
      <c r="H14" s="108" t="s">
        <v>47</v>
      </c>
      <c r="I14" s="108" t="s">
        <v>48</v>
      </c>
      <c r="J14" s="109">
        <v>12013.0</v>
      </c>
      <c r="K14" s="109">
        <f t="shared" si="6"/>
        <v>40813</v>
      </c>
      <c r="L14" s="110">
        <f t="shared" si="7"/>
        <v>6220</v>
      </c>
      <c r="M14" s="109">
        <v>5760.0</v>
      </c>
      <c r="N14" s="89">
        <v>946.0</v>
      </c>
      <c r="O14" s="109">
        <v>5760.0</v>
      </c>
      <c r="P14" s="89">
        <v>2138.0</v>
      </c>
      <c r="Q14" s="109">
        <v>5760.0</v>
      </c>
      <c r="R14" s="89">
        <v>934.0</v>
      </c>
      <c r="S14" s="109">
        <v>5760.0</v>
      </c>
      <c r="T14" s="89">
        <v>962.0</v>
      </c>
      <c r="U14" s="109">
        <v>5760.0</v>
      </c>
      <c r="V14" s="91">
        <v>1240.0</v>
      </c>
      <c r="W14" s="111">
        <v>10395.0</v>
      </c>
      <c r="X14" s="112">
        <v>482.773</v>
      </c>
      <c r="Y14" s="111">
        <v>4733.0</v>
      </c>
      <c r="Z14" s="112">
        <v>405.731</v>
      </c>
      <c r="AA14" s="111">
        <v>5023.0</v>
      </c>
      <c r="AB14" s="112">
        <v>185.706</v>
      </c>
      <c r="AC14" s="111">
        <v>8145.0</v>
      </c>
      <c r="AD14" s="112">
        <v>134.282</v>
      </c>
      <c r="AE14" s="108"/>
      <c r="AF14" s="96"/>
      <c r="AG14" s="113">
        <f t="shared" ref="AG14:AP14" si="8">IFERROR(W14/M14,0)*100</f>
        <v>180.46875</v>
      </c>
      <c r="AH14" s="98">
        <f t="shared" si="8"/>
        <v>51.03308668</v>
      </c>
      <c r="AI14" s="113">
        <f t="shared" si="8"/>
        <v>82.17013889</v>
      </c>
      <c r="AJ14" s="98">
        <f t="shared" si="8"/>
        <v>18.97712816</v>
      </c>
      <c r="AK14" s="113">
        <f t="shared" si="8"/>
        <v>87.20486111</v>
      </c>
      <c r="AL14" s="98">
        <f t="shared" si="8"/>
        <v>19.88286938</v>
      </c>
      <c r="AM14" s="113">
        <f t="shared" si="8"/>
        <v>141.40625</v>
      </c>
      <c r="AN14" s="98">
        <f t="shared" si="8"/>
        <v>13.95862786</v>
      </c>
      <c r="AO14" s="113">
        <f t="shared" si="8"/>
        <v>0</v>
      </c>
      <c r="AP14" s="98">
        <f t="shared" si="8"/>
        <v>0</v>
      </c>
      <c r="AQ14" s="113">
        <f t="shared" ref="AQ14:AR14" si="9">W14+Y14+AA14+AC14+AE14</f>
        <v>28296</v>
      </c>
      <c r="AR14" s="114">
        <f t="shared" si="9"/>
        <v>1208.492</v>
      </c>
      <c r="AS14" s="114">
        <f t="shared" ref="AS14:AT14" si="10">AQ14/K14*100</f>
        <v>69.33085046</v>
      </c>
      <c r="AT14" s="114">
        <f t="shared" si="10"/>
        <v>19.42913183</v>
      </c>
      <c r="AU14" s="115" t="s">
        <v>44</v>
      </c>
      <c r="AV14" s="116"/>
      <c r="AW14" s="117"/>
      <c r="AX14" s="118">
        <f t="shared" ref="AX14:AY14" si="11">AG14+AI14+AK14+AM14+AO14</f>
        <v>491.25</v>
      </c>
      <c r="AY14" s="118">
        <f t="shared" si="11"/>
        <v>103.8517121</v>
      </c>
      <c r="AZ14" s="117"/>
    </row>
    <row r="15" ht="15.75" customHeight="1">
      <c r="A15" s="119"/>
      <c r="B15" s="106"/>
      <c r="C15" s="108"/>
      <c r="D15" s="106"/>
      <c r="E15" s="108"/>
      <c r="F15" s="106">
        <v>3.0</v>
      </c>
      <c r="G15" s="108" t="s">
        <v>49</v>
      </c>
      <c r="H15" s="108" t="s">
        <v>50</v>
      </c>
      <c r="I15" s="108" t="s">
        <v>43</v>
      </c>
      <c r="J15" s="106">
        <v>720.0</v>
      </c>
      <c r="K15" s="109">
        <f t="shared" si="6"/>
        <v>1895</v>
      </c>
      <c r="L15" s="110">
        <f t="shared" si="7"/>
        <v>1584</v>
      </c>
      <c r="M15" s="106">
        <v>235.0</v>
      </c>
      <c r="N15" s="89">
        <v>70.0</v>
      </c>
      <c r="O15" s="106">
        <v>235.0</v>
      </c>
      <c r="P15" s="89">
        <v>362.0</v>
      </c>
      <c r="Q15" s="106">
        <v>235.0</v>
      </c>
      <c r="R15" s="89">
        <v>373.0</v>
      </c>
      <c r="S15" s="106">
        <v>235.0</v>
      </c>
      <c r="T15" s="89">
        <v>384.0</v>
      </c>
      <c r="U15" s="106">
        <v>235.0</v>
      </c>
      <c r="V15" s="91">
        <v>395.0</v>
      </c>
      <c r="W15" s="111">
        <v>275.0</v>
      </c>
      <c r="X15" s="112">
        <v>69.6</v>
      </c>
      <c r="Y15" s="111">
        <v>108.0</v>
      </c>
      <c r="Z15" s="112">
        <v>14.055</v>
      </c>
      <c r="AA15" s="111">
        <v>179.0</v>
      </c>
      <c r="AB15" s="112">
        <v>107.984</v>
      </c>
      <c r="AC15" s="111">
        <v>415.0</v>
      </c>
      <c r="AD15" s="112">
        <v>107.984</v>
      </c>
      <c r="AE15" s="108"/>
      <c r="AF15" s="96"/>
      <c r="AG15" s="113">
        <f t="shared" ref="AG15:AP15" si="12">IFERROR(W15/M15,0)*100</f>
        <v>117.0212766</v>
      </c>
      <c r="AH15" s="98">
        <f t="shared" si="12"/>
        <v>99.42857143</v>
      </c>
      <c r="AI15" s="113">
        <f t="shared" si="12"/>
        <v>45.95744681</v>
      </c>
      <c r="AJ15" s="98">
        <f t="shared" si="12"/>
        <v>3.882596685</v>
      </c>
      <c r="AK15" s="113">
        <f t="shared" si="12"/>
        <v>76.17021277</v>
      </c>
      <c r="AL15" s="98">
        <f t="shared" si="12"/>
        <v>28.95013405</v>
      </c>
      <c r="AM15" s="113">
        <f t="shared" si="12"/>
        <v>176.5957447</v>
      </c>
      <c r="AN15" s="98">
        <f t="shared" si="12"/>
        <v>28.12083333</v>
      </c>
      <c r="AO15" s="113">
        <f t="shared" si="12"/>
        <v>0</v>
      </c>
      <c r="AP15" s="98">
        <f t="shared" si="12"/>
        <v>0</v>
      </c>
      <c r="AQ15" s="113">
        <f t="shared" ref="AQ15:AR15" si="13">W15+Y15+AA15+AC15+AE15</f>
        <v>977</v>
      </c>
      <c r="AR15" s="114">
        <f t="shared" si="13"/>
        <v>299.623</v>
      </c>
      <c r="AS15" s="114">
        <f t="shared" ref="AS15:AT15" si="14">AQ15/K15*100</f>
        <v>51.55672823</v>
      </c>
      <c r="AT15" s="114">
        <f t="shared" si="14"/>
        <v>18.91559343</v>
      </c>
      <c r="AU15" s="115" t="s">
        <v>44</v>
      </c>
      <c r="AV15" s="116"/>
      <c r="AW15" s="117" t="s">
        <v>51</v>
      </c>
      <c r="AX15" s="118">
        <f t="shared" ref="AX15:AY15" si="15">AG15+AI15+AK15+AM15+AO15</f>
        <v>415.7446809</v>
      </c>
      <c r="AY15" s="118">
        <f t="shared" si="15"/>
        <v>160.3821355</v>
      </c>
      <c r="AZ15" s="117"/>
    </row>
    <row r="16" ht="15.75" customHeight="1">
      <c r="A16" s="119"/>
      <c r="B16" s="106"/>
      <c r="C16" s="108"/>
      <c r="D16" s="106"/>
      <c r="E16" s="108"/>
      <c r="F16" s="106">
        <v>4.0</v>
      </c>
      <c r="G16" s="108" t="s">
        <v>52</v>
      </c>
      <c r="H16" s="108" t="s">
        <v>53</v>
      </c>
      <c r="I16" s="108" t="s">
        <v>54</v>
      </c>
      <c r="J16" s="106">
        <v>5.0</v>
      </c>
      <c r="K16" s="106">
        <v>5.0</v>
      </c>
      <c r="L16" s="110">
        <f t="shared" si="7"/>
        <v>7350</v>
      </c>
      <c r="M16" s="106">
        <v>5.0</v>
      </c>
      <c r="N16" s="89">
        <v>1121.0</v>
      </c>
      <c r="O16" s="106">
        <v>5.0</v>
      </c>
      <c r="P16" s="89">
        <v>1804.0</v>
      </c>
      <c r="Q16" s="106">
        <v>5.0</v>
      </c>
      <c r="R16" s="89">
        <v>1439.0</v>
      </c>
      <c r="S16" s="106">
        <v>5.0</v>
      </c>
      <c r="T16" s="89">
        <v>1475.0</v>
      </c>
      <c r="U16" s="106">
        <v>5.0</v>
      </c>
      <c r="V16" s="120">
        <v>1511.0</v>
      </c>
      <c r="W16" s="111">
        <v>5.0</v>
      </c>
      <c r="X16" s="112">
        <v>951.349</v>
      </c>
      <c r="Y16" s="111">
        <v>0.0</v>
      </c>
      <c r="Z16" s="112">
        <v>0.0</v>
      </c>
      <c r="AA16" s="121">
        <v>0.0</v>
      </c>
      <c r="AB16" s="112">
        <v>0.0</v>
      </c>
      <c r="AC16" s="121">
        <v>0.0</v>
      </c>
      <c r="AD16" s="112">
        <v>0.0</v>
      </c>
      <c r="AE16" s="108"/>
      <c r="AF16" s="96"/>
      <c r="AG16" s="113">
        <f t="shared" ref="AG16:AP16" si="16">IFERROR(W16/M16,0)*100</f>
        <v>100</v>
      </c>
      <c r="AH16" s="98">
        <f t="shared" si="16"/>
        <v>84.86610169</v>
      </c>
      <c r="AI16" s="113">
        <f t="shared" si="16"/>
        <v>0</v>
      </c>
      <c r="AJ16" s="98">
        <f t="shared" si="16"/>
        <v>0</v>
      </c>
      <c r="AK16" s="113">
        <f t="shared" si="16"/>
        <v>0</v>
      </c>
      <c r="AL16" s="98">
        <f t="shared" si="16"/>
        <v>0</v>
      </c>
      <c r="AM16" s="113">
        <f t="shared" si="16"/>
        <v>0</v>
      </c>
      <c r="AN16" s="98">
        <f t="shared" si="16"/>
        <v>0</v>
      </c>
      <c r="AO16" s="113">
        <f t="shared" si="16"/>
        <v>0</v>
      </c>
      <c r="AP16" s="98">
        <f t="shared" si="16"/>
        <v>0</v>
      </c>
      <c r="AQ16" s="122">
        <v>0.0</v>
      </c>
      <c r="AR16" s="123">
        <v>0.0</v>
      </c>
      <c r="AS16" s="114">
        <f t="shared" ref="AS16:AT16" si="17">AQ16/K16*100</f>
        <v>0</v>
      </c>
      <c r="AT16" s="114">
        <f t="shared" si="17"/>
        <v>0</v>
      </c>
      <c r="AU16" s="115" t="s">
        <v>44</v>
      </c>
      <c r="AV16" s="116"/>
      <c r="AW16" s="117"/>
      <c r="AX16" s="118">
        <f t="shared" ref="AX16:AY16" si="18">AG16+AI16+AK16+AM16+AO16</f>
        <v>100</v>
      </c>
      <c r="AY16" s="118">
        <f t="shared" si="18"/>
        <v>84.86610169</v>
      </c>
      <c r="AZ16" s="117"/>
    </row>
    <row r="17" ht="15.75" customHeight="1">
      <c r="A17" s="119"/>
      <c r="B17" s="106"/>
      <c r="C17" s="108"/>
      <c r="D17" s="106"/>
      <c r="E17" s="108"/>
      <c r="F17" s="106">
        <v>5.0</v>
      </c>
      <c r="G17" s="86" t="s">
        <v>55</v>
      </c>
      <c r="H17" s="86" t="s">
        <v>56</v>
      </c>
      <c r="I17" s="86" t="s">
        <v>43</v>
      </c>
      <c r="J17" s="106">
        <v>202.0</v>
      </c>
      <c r="K17" s="109">
        <f t="shared" ref="K17:K18" si="23">M17+O17+Q17+S17+U17+J17</f>
        <v>477</v>
      </c>
      <c r="L17" s="110">
        <f t="shared" si="7"/>
        <v>1349</v>
      </c>
      <c r="M17" s="106">
        <v>35.0</v>
      </c>
      <c r="N17" s="89">
        <v>32.0</v>
      </c>
      <c r="O17" s="106">
        <v>60.0</v>
      </c>
      <c r="P17" s="89">
        <v>315.0</v>
      </c>
      <c r="Q17" s="106">
        <v>60.0</v>
      </c>
      <c r="R17" s="89">
        <v>324.0</v>
      </c>
      <c r="S17" s="106">
        <v>60.0</v>
      </c>
      <c r="T17" s="89">
        <v>334.0</v>
      </c>
      <c r="U17" s="106">
        <v>60.0</v>
      </c>
      <c r="V17" s="91">
        <v>344.0</v>
      </c>
      <c r="W17" s="111">
        <v>73.0</v>
      </c>
      <c r="X17" s="112">
        <v>55.889</v>
      </c>
      <c r="Y17" s="111">
        <v>82.0</v>
      </c>
      <c r="Z17" s="112">
        <v>148.249</v>
      </c>
      <c r="AA17" s="111">
        <v>41.0</v>
      </c>
      <c r="AB17" s="112">
        <v>183.789</v>
      </c>
      <c r="AC17" s="111">
        <v>41.0</v>
      </c>
      <c r="AD17" s="112">
        <v>45.661</v>
      </c>
      <c r="AE17" s="108"/>
      <c r="AF17" s="96"/>
      <c r="AG17" s="113">
        <f t="shared" ref="AG17:AP17" si="19">IFERROR(W17/M17,0)*100</f>
        <v>208.5714286</v>
      </c>
      <c r="AH17" s="98">
        <f t="shared" si="19"/>
        <v>174.653125</v>
      </c>
      <c r="AI17" s="113">
        <f t="shared" si="19"/>
        <v>136.6666667</v>
      </c>
      <c r="AJ17" s="98">
        <f t="shared" si="19"/>
        <v>47.0631746</v>
      </c>
      <c r="AK17" s="113">
        <f t="shared" si="19"/>
        <v>68.33333333</v>
      </c>
      <c r="AL17" s="98">
        <f t="shared" si="19"/>
        <v>56.725</v>
      </c>
      <c r="AM17" s="113">
        <f t="shared" si="19"/>
        <v>68.33333333</v>
      </c>
      <c r="AN17" s="98">
        <f t="shared" si="19"/>
        <v>13.67095808</v>
      </c>
      <c r="AO17" s="113">
        <f t="shared" si="19"/>
        <v>0</v>
      </c>
      <c r="AP17" s="98">
        <f t="shared" si="19"/>
        <v>0</v>
      </c>
      <c r="AQ17" s="113">
        <f t="shared" ref="AQ17:AR17" si="20">W17+Y17+AA17+AC17+AE17</f>
        <v>237</v>
      </c>
      <c r="AR17" s="114">
        <f t="shared" si="20"/>
        <v>433.588</v>
      </c>
      <c r="AS17" s="114">
        <f t="shared" ref="AS17:AT17" si="21">AQ17/K17*100</f>
        <v>49.68553459</v>
      </c>
      <c r="AT17" s="114">
        <f t="shared" si="21"/>
        <v>32.1414381</v>
      </c>
      <c r="AU17" s="115" t="s">
        <v>44</v>
      </c>
      <c r="AV17" s="116"/>
      <c r="AW17" s="117"/>
      <c r="AX17" s="118">
        <f t="shared" ref="AX17:AY17" si="22">AG17+AI17+AK17+AM17+AO17</f>
        <v>481.9047619</v>
      </c>
      <c r="AY17" s="118">
        <f t="shared" si="22"/>
        <v>292.1122577</v>
      </c>
      <c r="AZ17" s="117"/>
    </row>
    <row r="18" ht="15.75" customHeight="1">
      <c r="A18" s="105"/>
      <c r="B18" s="106"/>
      <c r="C18" s="108"/>
      <c r="D18" s="106"/>
      <c r="E18" s="108"/>
      <c r="F18" s="106">
        <v>6.0</v>
      </c>
      <c r="G18" s="86" t="s">
        <v>57</v>
      </c>
      <c r="H18" s="86" t="s">
        <v>58</v>
      </c>
      <c r="I18" s="86" t="s">
        <v>43</v>
      </c>
      <c r="J18" s="106">
        <v>55.0</v>
      </c>
      <c r="K18" s="109">
        <f t="shared" si="23"/>
        <v>155</v>
      </c>
      <c r="L18" s="110">
        <f t="shared" si="7"/>
        <v>940</v>
      </c>
      <c r="M18" s="106">
        <v>0.0</v>
      </c>
      <c r="N18" s="89">
        <v>0.0</v>
      </c>
      <c r="O18" s="106">
        <v>25.0</v>
      </c>
      <c r="P18" s="89">
        <v>235.0</v>
      </c>
      <c r="Q18" s="106">
        <v>25.0</v>
      </c>
      <c r="R18" s="89">
        <v>235.0</v>
      </c>
      <c r="S18" s="106">
        <v>25.0</v>
      </c>
      <c r="T18" s="89">
        <v>235.0</v>
      </c>
      <c r="U18" s="106">
        <v>25.0</v>
      </c>
      <c r="V18" s="89">
        <v>235.0</v>
      </c>
      <c r="W18" s="111">
        <v>0.0</v>
      </c>
      <c r="X18" s="112">
        <v>0.0</v>
      </c>
      <c r="Y18" s="111">
        <v>0.0</v>
      </c>
      <c r="Z18" s="112">
        <v>0.0</v>
      </c>
      <c r="AA18" s="111">
        <v>0.0</v>
      </c>
      <c r="AB18" s="112">
        <v>0.0</v>
      </c>
      <c r="AC18" s="111">
        <v>0.0</v>
      </c>
      <c r="AD18" s="112">
        <v>0.0</v>
      </c>
      <c r="AE18" s="108"/>
      <c r="AF18" s="96"/>
      <c r="AG18" s="113">
        <f t="shared" ref="AG18:AP18" si="24">IFERROR(W18/M18,0)*100</f>
        <v>0</v>
      </c>
      <c r="AH18" s="98">
        <f t="shared" si="24"/>
        <v>0</v>
      </c>
      <c r="AI18" s="113">
        <f t="shared" si="24"/>
        <v>0</v>
      </c>
      <c r="AJ18" s="98">
        <f t="shared" si="24"/>
        <v>0</v>
      </c>
      <c r="AK18" s="113">
        <f t="shared" si="24"/>
        <v>0</v>
      </c>
      <c r="AL18" s="98">
        <f t="shared" si="24"/>
        <v>0</v>
      </c>
      <c r="AM18" s="113">
        <f t="shared" si="24"/>
        <v>0</v>
      </c>
      <c r="AN18" s="98">
        <f t="shared" si="24"/>
        <v>0</v>
      </c>
      <c r="AO18" s="113">
        <f t="shared" si="24"/>
        <v>0</v>
      </c>
      <c r="AP18" s="98">
        <f t="shared" si="24"/>
        <v>0</v>
      </c>
      <c r="AQ18" s="113">
        <f>IFERROR(AX18/K18,0)*100</f>
        <v>0</v>
      </c>
      <c r="AR18" s="108"/>
      <c r="AS18" s="108"/>
      <c r="AT18" s="108"/>
      <c r="AU18" s="115" t="s">
        <v>44</v>
      </c>
      <c r="AV18" s="116"/>
      <c r="AW18" s="117"/>
      <c r="AX18" s="118">
        <f t="shared" ref="AX18:AY18" si="25">AG18+AI18+AK18+AM18+AO18</f>
        <v>0</v>
      </c>
      <c r="AY18" s="118">
        <f t="shared" si="25"/>
        <v>0</v>
      </c>
      <c r="AZ18" s="117"/>
    </row>
    <row r="19" ht="15.75" customHeight="1">
      <c r="A19" s="105"/>
      <c r="B19" s="106"/>
      <c r="C19" s="108"/>
      <c r="D19" s="106"/>
      <c r="E19" s="108"/>
      <c r="F19" s="106">
        <v>7.0</v>
      </c>
      <c r="G19" s="86" t="s">
        <v>59</v>
      </c>
      <c r="H19" s="86" t="s">
        <v>60</v>
      </c>
      <c r="I19" s="86" t="s">
        <v>61</v>
      </c>
      <c r="J19" s="106">
        <v>72.0</v>
      </c>
      <c r="K19" s="106">
        <v>100.0</v>
      </c>
      <c r="L19" s="110">
        <f t="shared" si="7"/>
        <v>2997</v>
      </c>
      <c r="M19" s="106">
        <v>83.0</v>
      </c>
      <c r="N19" s="89">
        <v>146.0</v>
      </c>
      <c r="O19" s="106">
        <v>88.0</v>
      </c>
      <c r="P19" s="89">
        <v>1371.0</v>
      </c>
      <c r="Q19" s="111">
        <v>90.0</v>
      </c>
      <c r="R19" s="89">
        <v>682.0</v>
      </c>
      <c r="S19" s="106">
        <v>95.0</v>
      </c>
      <c r="T19" s="89">
        <v>393.0</v>
      </c>
      <c r="U19" s="106">
        <v>100.0</v>
      </c>
      <c r="V19" s="91">
        <v>405.0</v>
      </c>
      <c r="W19" s="111">
        <v>6.0</v>
      </c>
      <c r="X19" s="93">
        <v>130.93</v>
      </c>
      <c r="Y19" s="111">
        <v>82.0</v>
      </c>
      <c r="Z19" s="112">
        <v>153.11</v>
      </c>
      <c r="AA19" s="111">
        <v>7.0</v>
      </c>
      <c r="AB19" s="112">
        <v>132.201</v>
      </c>
      <c r="AC19" s="111">
        <v>4.0</v>
      </c>
      <c r="AD19" s="112">
        <v>73.383</v>
      </c>
      <c r="AE19" s="108"/>
      <c r="AF19" s="96"/>
      <c r="AG19" s="113">
        <f t="shared" ref="AG19:AP19" si="26">IFERROR(W19/M19,0)*100</f>
        <v>7.228915663</v>
      </c>
      <c r="AH19" s="98">
        <f t="shared" si="26"/>
        <v>89.67808219</v>
      </c>
      <c r="AI19" s="113">
        <f t="shared" si="26"/>
        <v>93.18181818</v>
      </c>
      <c r="AJ19" s="98">
        <f t="shared" si="26"/>
        <v>11.16776076</v>
      </c>
      <c r="AK19" s="113">
        <f t="shared" si="26"/>
        <v>7.777777778</v>
      </c>
      <c r="AL19" s="98">
        <f t="shared" si="26"/>
        <v>19.38431085</v>
      </c>
      <c r="AM19" s="113">
        <f t="shared" si="26"/>
        <v>4.210526316</v>
      </c>
      <c r="AN19" s="98">
        <f t="shared" si="26"/>
        <v>18.67251908</v>
      </c>
      <c r="AO19" s="113">
        <f t="shared" si="26"/>
        <v>0</v>
      </c>
      <c r="AP19" s="98">
        <f t="shared" si="26"/>
        <v>0</v>
      </c>
      <c r="AQ19" s="124">
        <v>4.0</v>
      </c>
      <c r="AR19" s="123">
        <v>73.383</v>
      </c>
      <c r="AS19" s="114">
        <f t="shared" ref="AS19:AT19" si="27">AQ19/K19*100</f>
        <v>4</v>
      </c>
      <c r="AT19" s="114">
        <f t="shared" si="27"/>
        <v>2.448548549</v>
      </c>
      <c r="AU19" s="115" t="s">
        <v>44</v>
      </c>
      <c r="AV19" s="116"/>
      <c r="AW19" s="117"/>
      <c r="AX19" s="118">
        <f t="shared" ref="AX19:AY19" si="28">AG19+AI19+AK19+AM19+AO19</f>
        <v>112.3990379</v>
      </c>
      <c r="AY19" s="118">
        <f t="shared" si="28"/>
        <v>138.9026729</v>
      </c>
      <c r="AZ19" s="117"/>
    </row>
    <row r="20" ht="15.75" customHeight="1">
      <c r="A20" s="105"/>
      <c r="B20" s="106"/>
      <c r="C20" s="108"/>
      <c r="D20" s="106"/>
      <c r="E20" s="108"/>
      <c r="F20" s="106">
        <v>8.0</v>
      </c>
      <c r="G20" s="86" t="s">
        <v>62</v>
      </c>
      <c r="H20" s="86" t="s">
        <v>63</v>
      </c>
      <c r="I20" s="86" t="s">
        <v>64</v>
      </c>
      <c r="J20" s="109">
        <v>11320.0</v>
      </c>
      <c r="K20" s="109">
        <v>22573.0</v>
      </c>
      <c r="L20" s="110">
        <f t="shared" si="7"/>
        <v>5383</v>
      </c>
      <c r="M20" s="109">
        <v>20143.0</v>
      </c>
      <c r="N20" s="89">
        <v>1014.0</v>
      </c>
      <c r="O20" s="106">
        <v>22573.0</v>
      </c>
      <c r="P20" s="89">
        <v>1044.0</v>
      </c>
      <c r="Q20" s="106">
        <v>22573.0</v>
      </c>
      <c r="R20" s="89">
        <v>1076.0</v>
      </c>
      <c r="S20" s="106">
        <v>22573.0</v>
      </c>
      <c r="T20" s="89">
        <v>1108.0</v>
      </c>
      <c r="U20" s="106">
        <v>22573.0</v>
      </c>
      <c r="V20" s="91">
        <v>1141.0</v>
      </c>
      <c r="W20" s="111">
        <v>21771.0</v>
      </c>
      <c r="X20" s="93">
        <v>962.81</v>
      </c>
      <c r="Y20" s="111">
        <v>24168.0</v>
      </c>
      <c r="Z20" s="112">
        <v>814.241</v>
      </c>
      <c r="AA20" s="111">
        <v>24466.0</v>
      </c>
      <c r="AB20" s="112">
        <v>1090.796</v>
      </c>
      <c r="AC20" s="111">
        <v>24466.0</v>
      </c>
      <c r="AD20" s="112">
        <v>629.603</v>
      </c>
      <c r="AE20" s="108"/>
      <c r="AF20" s="96"/>
      <c r="AG20" s="113">
        <f t="shared" ref="AG20:AP20" si="29">IFERROR(W20/M20,0)*100</f>
        <v>108.0822122</v>
      </c>
      <c r="AH20" s="98">
        <f t="shared" si="29"/>
        <v>94.95167653</v>
      </c>
      <c r="AI20" s="113">
        <f t="shared" si="29"/>
        <v>107.0659638</v>
      </c>
      <c r="AJ20" s="98">
        <f t="shared" si="29"/>
        <v>77.99243295</v>
      </c>
      <c r="AK20" s="113">
        <f t="shared" si="29"/>
        <v>108.386125</v>
      </c>
      <c r="AL20" s="98">
        <f t="shared" si="29"/>
        <v>101.3750929</v>
      </c>
      <c r="AM20" s="113">
        <f t="shared" si="29"/>
        <v>108.386125</v>
      </c>
      <c r="AN20" s="98">
        <f t="shared" si="29"/>
        <v>56.82337545</v>
      </c>
      <c r="AO20" s="113">
        <f t="shared" si="29"/>
        <v>0</v>
      </c>
      <c r="AP20" s="98">
        <f t="shared" si="29"/>
        <v>0</v>
      </c>
      <c r="AQ20" s="124">
        <v>24466.0</v>
      </c>
      <c r="AR20" s="123">
        <v>629.603</v>
      </c>
      <c r="AS20" s="114">
        <f t="shared" ref="AS20:AT20" si="30">AQ20/K20*100</f>
        <v>108.386125</v>
      </c>
      <c r="AT20" s="114">
        <f t="shared" si="30"/>
        <v>11.69613598</v>
      </c>
      <c r="AU20" s="115" t="s">
        <v>44</v>
      </c>
      <c r="AV20" s="116"/>
      <c r="AW20" s="117"/>
      <c r="AX20" s="118">
        <f t="shared" ref="AX20:AY20" si="31">AG20+AI20+AK20+AM20+AO20</f>
        <v>431.920426</v>
      </c>
      <c r="AY20" s="118">
        <f t="shared" si="31"/>
        <v>331.1425779</v>
      </c>
      <c r="AZ20" s="117"/>
    </row>
    <row r="21" ht="84.0" customHeight="1">
      <c r="A21" s="105"/>
      <c r="B21" s="106"/>
      <c r="C21" s="108"/>
      <c r="D21" s="106">
        <v>3.0</v>
      </c>
      <c r="E21" s="108" t="s">
        <v>65</v>
      </c>
      <c r="F21" s="106">
        <v>1.0</v>
      </c>
      <c r="G21" s="86" t="s">
        <v>66</v>
      </c>
      <c r="H21" s="86" t="s">
        <v>67</v>
      </c>
      <c r="I21" s="86" t="s">
        <v>68</v>
      </c>
      <c r="J21" s="106">
        <v>336.0</v>
      </c>
      <c r="K21" s="109">
        <f>M21+O21+Q21+S21+U21+J21</f>
        <v>1394</v>
      </c>
      <c r="L21" s="110">
        <f t="shared" si="7"/>
        <v>4812</v>
      </c>
      <c r="M21" s="106">
        <v>162.0</v>
      </c>
      <c r="N21" s="89">
        <v>460.0</v>
      </c>
      <c r="O21" s="106">
        <v>224.0</v>
      </c>
      <c r="P21" s="89">
        <v>1268.0</v>
      </c>
      <c r="Q21" s="111">
        <v>224.0</v>
      </c>
      <c r="R21" s="89">
        <v>998.0</v>
      </c>
      <c r="S21" s="106">
        <v>224.0</v>
      </c>
      <c r="T21" s="89">
        <v>1028.0</v>
      </c>
      <c r="U21" s="106">
        <v>224.0</v>
      </c>
      <c r="V21" s="91">
        <v>1058.0</v>
      </c>
      <c r="W21" s="111">
        <v>70.0</v>
      </c>
      <c r="X21" s="112">
        <v>441.615</v>
      </c>
      <c r="Y21" s="111"/>
      <c r="Z21" s="112">
        <v>0.0</v>
      </c>
      <c r="AA21" s="111">
        <v>144.0</v>
      </c>
      <c r="AB21" s="112">
        <v>50.0</v>
      </c>
      <c r="AC21" s="111"/>
      <c r="AD21" s="112">
        <v>0.0</v>
      </c>
      <c r="AE21" s="108"/>
      <c r="AF21" s="96"/>
      <c r="AG21" s="113">
        <f t="shared" ref="AG21:AP21" si="32">IFERROR(W21/M21,0)*100</f>
        <v>43.20987654</v>
      </c>
      <c r="AH21" s="98">
        <f t="shared" si="32"/>
        <v>96.00326087</v>
      </c>
      <c r="AI21" s="113">
        <f t="shared" si="32"/>
        <v>0</v>
      </c>
      <c r="AJ21" s="98">
        <f t="shared" si="32"/>
        <v>0</v>
      </c>
      <c r="AK21" s="113">
        <f t="shared" si="32"/>
        <v>64.28571429</v>
      </c>
      <c r="AL21" s="98">
        <f t="shared" si="32"/>
        <v>5.01002004</v>
      </c>
      <c r="AM21" s="113">
        <f t="shared" si="32"/>
        <v>0</v>
      </c>
      <c r="AN21" s="98">
        <f t="shared" si="32"/>
        <v>0</v>
      </c>
      <c r="AO21" s="113">
        <f t="shared" si="32"/>
        <v>0</v>
      </c>
      <c r="AP21" s="98">
        <f t="shared" si="32"/>
        <v>0</v>
      </c>
      <c r="AQ21" s="113">
        <f t="shared" ref="AQ21:AR21" si="33">W21+Y21+AA21+AC21+AE21</f>
        <v>214</v>
      </c>
      <c r="AR21" s="114">
        <f t="shared" si="33"/>
        <v>491.615</v>
      </c>
      <c r="AS21" s="114">
        <f t="shared" ref="AS21:AT21" si="34">AQ21/K21*100</f>
        <v>15.35150646</v>
      </c>
      <c r="AT21" s="114">
        <f t="shared" si="34"/>
        <v>10.21643807</v>
      </c>
      <c r="AU21" s="115" t="s">
        <v>69</v>
      </c>
      <c r="AV21" s="116"/>
      <c r="AW21" s="117"/>
      <c r="AX21" s="118">
        <f t="shared" ref="AX21:AY21" si="35">AG21+AI21+AK21+AM21+AO21</f>
        <v>107.4955908</v>
      </c>
      <c r="AY21" s="118">
        <f t="shared" si="35"/>
        <v>101.0132809</v>
      </c>
      <c r="AZ21" s="117"/>
    </row>
    <row r="22" ht="15.75" customHeight="1">
      <c r="A22" s="105"/>
      <c r="B22" s="106"/>
      <c r="C22" s="108"/>
      <c r="D22" s="106"/>
      <c r="E22" s="108"/>
      <c r="F22" s="106">
        <v>2.0</v>
      </c>
      <c r="G22" s="86" t="s">
        <v>70</v>
      </c>
      <c r="H22" s="86" t="s">
        <v>71</v>
      </c>
      <c r="I22" s="125" t="s">
        <v>72</v>
      </c>
      <c r="J22" s="106">
        <v>24.0</v>
      </c>
      <c r="K22" s="106">
        <v>50.85</v>
      </c>
      <c r="L22" s="110">
        <f t="shared" si="7"/>
        <v>4638</v>
      </c>
      <c r="M22" s="106">
        <v>42.22</v>
      </c>
      <c r="N22" s="89">
        <v>200.0</v>
      </c>
      <c r="O22" s="106">
        <v>51.88</v>
      </c>
      <c r="P22" s="89">
        <v>1061.0</v>
      </c>
      <c r="Q22" s="124">
        <v>51.75</v>
      </c>
      <c r="R22" s="89">
        <v>1093.0</v>
      </c>
      <c r="S22" s="106">
        <v>48.05</v>
      </c>
      <c r="T22" s="89">
        <v>1125.0</v>
      </c>
      <c r="U22" s="106">
        <v>50.85</v>
      </c>
      <c r="V22" s="91">
        <v>1159.0</v>
      </c>
      <c r="W22" s="124">
        <v>42.22</v>
      </c>
      <c r="X22" s="112">
        <v>224.775</v>
      </c>
      <c r="Y22" s="111">
        <v>0.0</v>
      </c>
      <c r="Z22" s="112">
        <v>0.0</v>
      </c>
      <c r="AA22" s="111">
        <v>0.0</v>
      </c>
      <c r="AB22" s="112">
        <v>0.0</v>
      </c>
      <c r="AC22" s="124">
        <v>0.0</v>
      </c>
      <c r="AD22" s="112">
        <v>0.0</v>
      </c>
      <c r="AE22" s="108"/>
      <c r="AF22" s="96"/>
      <c r="AG22" s="113">
        <f t="shared" ref="AG22:AP22" si="36">IFERROR(W22/M22,0)*100</f>
        <v>100</v>
      </c>
      <c r="AH22" s="98">
        <f t="shared" si="36"/>
        <v>112.3875</v>
      </c>
      <c r="AI22" s="113">
        <f t="shared" si="36"/>
        <v>0</v>
      </c>
      <c r="AJ22" s="98">
        <f t="shared" si="36"/>
        <v>0</v>
      </c>
      <c r="AK22" s="113">
        <f t="shared" si="36"/>
        <v>0</v>
      </c>
      <c r="AL22" s="98">
        <f t="shared" si="36"/>
        <v>0</v>
      </c>
      <c r="AM22" s="113">
        <f t="shared" si="36"/>
        <v>0</v>
      </c>
      <c r="AN22" s="98">
        <f t="shared" si="36"/>
        <v>0</v>
      </c>
      <c r="AO22" s="113">
        <f t="shared" si="36"/>
        <v>0</v>
      </c>
      <c r="AP22" s="98">
        <f t="shared" si="36"/>
        <v>0</v>
      </c>
      <c r="AQ22" s="124">
        <v>42.22</v>
      </c>
      <c r="AR22" s="126">
        <v>0.0</v>
      </c>
      <c r="AS22" s="114">
        <f t="shared" ref="AS22:AT22" si="37">AQ22/K22*100</f>
        <v>83.02851524</v>
      </c>
      <c r="AT22" s="114">
        <f t="shared" si="37"/>
        <v>0</v>
      </c>
      <c r="AU22" s="115" t="s">
        <v>69</v>
      </c>
      <c r="AV22" s="116"/>
      <c r="AW22" s="117"/>
      <c r="AX22" s="118">
        <f t="shared" ref="AX22:AY22" si="38">AG22+AI22+AK22+AM22+AO22</f>
        <v>100</v>
      </c>
      <c r="AY22" s="118">
        <f t="shared" si="38"/>
        <v>112.3875</v>
      </c>
      <c r="AZ22" s="117"/>
    </row>
    <row r="23" ht="15.75" customHeight="1">
      <c r="A23" s="105"/>
      <c r="B23" s="106"/>
      <c r="C23" s="108"/>
      <c r="D23" s="106"/>
      <c r="E23" s="108"/>
      <c r="F23" s="106"/>
      <c r="G23" s="86"/>
      <c r="H23" s="86"/>
      <c r="I23" s="86"/>
      <c r="J23" s="127" t="s">
        <v>73</v>
      </c>
      <c r="K23" s="106" t="s">
        <v>74</v>
      </c>
      <c r="L23" s="128"/>
      <c r="M23" s="106" t="s">
        <v>75</v>
      </c>
      <c r="N23" s="89"/>
      <c r="O23" s="106" t="s">
        <v>76</v>
      </c>
      <c r="P23" s="89"/>
      <c r="Q23" s="106" t="s">
        <v>77</v>
      </c>
      <c r="R23" s="89"/>
      <c r="S23" s="106" t="s">
        <v>78</v>
      </c>
      <c r="T23" s="89"/>
      <c r="U23" s="106" t="s">
        <v>74</v>
      </c>
      <c r="V23" s="91"/>
      <c r="W23" s="111"/>
      <c r="X23" s="112"/>
      <c r="Y23" s="111"/>
      <c r="Z23" s="112"/>
      <c r="AA23" s="111"/>
      <c r="AB23" s="112"/>
      <c r="AC23" s="111"/>
      <c r="AD23" s="112"/>
      <c r="AE23" s="108"/>
      <c r="AF23" s="96"/>
      <c r="AG23" s="113"/>
      <c r="AH23" s="98"/>
      <c r="AI23" s="113"/>
      <c r="AJ23" s="98"/>
      <c r="AK23" s="113"/>
      <c r="AL23" s="98"/>
      <c r="AM23" s="113"/>
      <c r="AN23" s="98"/>
      <c r="AO23" s="113"/>
      <c r="AP23" s="98"/>
      <c r="AQ23" s="113"/>
      <c r="AR23" s="108"/>
      <c r="AS23" s="108"/>
      <c r="AT23" s="108"/>
      <c r="AU23" s="115"/>
      <c r="AV23" s="116"/>
      <c r="AW23" s="117"/>
      <c r="AX23" s="118">
        <f t="shared" ref="AX23:AY23" si="39">AG23+AI23+AK23+AM23+AO23</f>
        <v>0</v>
      </c>
      <c r="AY23" s="118">
        <f t="shared" si="39"/>
        <v>0</v>
      </c>
      <c r="AZ23" s="117"/>
    </row>
    <row r="24" ht="81.75" customHeight="1">
      <c r="A24" s="105"/>
      <c r="B24" s="106"/>
      <c r="C24" s="108"/>
      <c r="D24" s="106"/>
      <c r="E24" s="108"/>
      <c r="F24" s="106">
        <v>3.0</v>
      </c>
      <c r="G24" s="86" t="s">
        <v>79</v>
      </c>
      <c r="H24" s="86" t="s">
        <v>80</v>
      </c>
      <c r="I24" s="86" t="s">
        <v>81</v>
      </c>
      <c r="J24" s="106">
        <v>73.53</v>
      </c>
      <c r="K24" s="106">
        <v>88.23</v>
      </c>
      <c r="L24" s="110">
        <f>N24+P24+R24+T24+V24</f>
        <v>2157.675</v>
      </c>
      <c r="M24" s="106">
        <v>73.53</v>
      </c>
      <c r="N24" s="89">
        <v>101.0</v>
      </c>
      <c r="O24" s="106">
        <v>77.21</v>
      </c>
      <c r="P24" s="89">
        <v>491.675</v>
      </c>
      <c r="Q24" s="124">
        <v>80.88</v>
      </c>
      <c r="R24" s="89">
        <v>506.0</v>
      </c>
      <c r="S24" s="106">
        <v>84.55</v>
      </c>
      <c r="T24" s="89">
        <v>522.0</v>
      </c>
      <c r="U24" s="106">
        <v>88.23</v>
      </c>
      <c r="V24" s="91">
        <v>537.0</v>
      </c>
      <c r="W24" s="111">
        <v>73.53</v>
      </c>
      <c r="X24" s="112">
        <v>147.18</v>
      </c>
      <c r="Y24" s="111">
        <v>77.21</v>
      </c>
      <c r="Z24" s="112">
        <v>162.991</v>
      </c>
      <c r="AA24" s="111">
        <v>82.35</v>
      </c>
      <c r="AB24" s="112">
        <v>103.812</v>
      </c>
      <c r="AC24" s="111">
        <v>84.9</v>
      </c>
      <c r="AD24" s="112">
        <v>0.0</v>
      </c>
      <c r="AE24" s="108"/>
      <c r="AF24" s="96"/>
      <c r="AG24" s="113">
        <f t="shared" ref="AG24:AP24" si="40">IFERROR(W24/M24,0)*100</f>
        <v>100</v>
      </c>
      <c r="AH24" s="98">
        <f t="shared" si="40"/>
        <v>145.7227723</v>
      </c>
      <c r="AI24" s="113">
        <f t="shared" si="40"/>
        <v>100</v>
      </c>
      <c r="AJ24" s="98">
        <f t="shared" si="40"/>
        <v>33.15015</v>
      </c>
      <c r="AK24" s="113">
        <f t="shared" si="40"/>
        <v>101.8175074</v>
      </c>
      <c r="AL24" s="98">
        <f t="shared" si="40"/>
        <v>20.51620553</v>
      </c>
      <c r="AM24" s="113">
        <f t="shared" si="40"/>
        <v>100.4139562</v>
      </c>
      <c r="AN24" s="98">
        <f t="shared" si="40"/>
        <v>0</v>
      </c>
      <c r="AO24" s="113">
        <f t="shared" si="40"/>
        <v>0</v>
      </c>
      <c r="AP24" s="98">
        <f t="shared" si="40"/>
        <v>0</v>
      </c>
      <c r="AQ24" s="124">
        <v>84.9</v>
      </c>
      <c r="AR24" s="126">
        <v>0.0</v>
      </c>
      <c r="AS24" s="114">
        <f t="shared" ref="AS24:AT24" si="41">AQ24/K24*100</f>
        <v>96.22577355</v>
      </c>
      <c r="AT24" s="114">
        <f t="shared" si="41"/>
        <v>0</v>
      </c>
      <c r="AU24" s="115" t="s">
        <v>69</v>
      </c>
      <c r="AV24" s="116"/>
      <c r="AW24" s="117"/>
      <c r="AX24" s="118">
        <f t="shared" ref="AX24:AY24" si="42">AG24+AI24+AK24+AM24+AO24</f>
        <v>402.2314637</v>
      </c>
      <c r="AY24" s="118">
        <f t="shared" si="42"/>
        <v>199.3891278</v>
      </c>
      <c r="AZ24" s="117"/>
    </row>
    <row r="25" ht="15.75" customHeight="1">
      <c r="A25" s="105"/>
      <c r="B25" s="106"/>
      <c r="C25" s="108"/>
      <c r="D25" s="106"/>
      <c r="E25" s="108"/>
      <c r="F25" s="106"/>
      <c r="G25" s="86"/>
      <c r="H25" s="86"/>
      <c r="I25" s="86"/>
      <c r="J25" s="106" t="s">
        <v>82</v>
      </c>
      <c r="K25" s="106" t="s">
        <v>83</v>
      </c>
      <c r="L25" s="128"/>
      <c r="M25" s="106" t="s">
        <v>82</v>
      </c>
      <c r="N25" s="89"/>
      <c r="O25" s="106" t="s">
        <v>84</v>
      </c>
      <c r="P25" s="89"/>
      <c r="Q25" s="106" t="s">
        <v>85</v>
      </c>
      <c r="R25" s="89"/>
      <c r="S25" s="106" t="s">
        <v>86</v>
      </c>
      <c r="T25" s="89"/>
      <c r="U25" s="106" t="s">
        <v>83</v>
      </c>
      <c r="V25" s="91"/>
      <c r="W25" s="111"/>
      <c r="X25" s="112"/>
      <c r="Y25" s="111"/>
      <c r="Z25" s="112"/>
      <c r="AA25" s="111"/>
      <c r="AB25" s="112"/>
      <c r="AC25" s="111"/>
      <c r="AD25" s="112"/>
      <c r="AE25" s="108"/>
      <c r="AF25" s="96"/>
      <c r="AG25" s="113"/>
      <c r="AH25" s="98"/>
      <c r="AI25" s="113"/>
      <c r="AJ25" s="98"/>
      <c r="AK25" s="113"/>
      <c r="AL25" s="98"/>
      <c r="AM25" s="113"/>
      <c r="AN25" s="98"/>
      <c r="AO25" s="113"/>
      <c r="AP25" s="98"/>
      <c r="AQ25" s="113">
        <f>IFERROR(AX25/K25,0)*100</f>
        <v>0</v>
      </c>
      <c r="AR25" s="108"/>
      <c r="AS25" s="108"/>
      <c r="AT25" s="108"/>
      <c r="AU25" s="115"/>
      <c r="AV25" s="116"/>
      <c r="AW25" s="117"/>
      <c r="AX25" s="118">
        <f t="shared" ref="AX25:AY25" si="43">AG25+AI25+AK25+AM25+AO25</f>
        <v>0</v>
      </c>
      <c r="AY25" s="118">
        <f t="shared" si="43"/>
        <v>0</v>
      </c>
      <c r="AZ25" s="117"/>
    </row>
    <row r="26" ht="66.0" customHeight="1">
      <c r="A26" s="105"/>
      <c r="B26" s="106"/>
      <c r="C26" s="108"/>
      <c r="D26" s="106"/>
      <c r="E26" s="108"/>
      <c r="F26" s="106"/>
      <c r="G26" s="86"/>
      <c r="H26" s="86" t="s">
        <v>87</v>
      </c>
      <c r="I26" s="86" t="s">
        <v>88</v>
      </c>
      <c r="J26" s="106">
        <v>144.0</v>
      </c>
      <c r="K26" s="109">
        <f t="shared" ref="K26:K28" si="47">M26+O26+Q26+S26+U26+J26</f>
        <v>282</v>
      </c>
      <c r="L26" s="128"/>
      <c r="M26" s="106">
        <v>30.0</v>
      </c>
      <c r="N26" s="89"/>
      <c r="O26" s="106">
        <v>30.0</v>
      </c>
      <c r="P26" s="89"/>
      <c r="Q26" s="111">
        <v>30.0</v>
      </c>
      <c r="R26" s="89"/>
      <c r="S26" s="106">
        <v>24.0</v>
      </c>
      <c r="T26" s="89"/>
      <c r="U26" s="106">
        <v>24.0</v>
      </c>
      <c r="V26" s="91"/>
      <c r="W26" s="111">
        <v>30.0</v>
      </c>
      <c r="X26" s="112"/>
      <c r="Y26" s="111">
        <v>0.0</v>
      </c>
      <c r="Z26" s="112"/>
      <c r="AA26" s="111">
        <v>39.0</v>
      </c>
      <c r="AB26" s="112"/>
      <c r="AC26" s="111">
        <v>33.0</v>
      </c>
      <c r="AD26" s="112"/>
      <c r="AE26" s="108"/>
      <c r="AF26" s="96"/>
      <c r="AG26" s="113">
        <f t="shared" ref="AG26:AP26" si="44">IFERROR(W26/M26,0)*100</f>
        <v>100</v>
      </c>
      <c r="AH26" s="98">
        <f t="shared" si="44"/>
        <v>0</v>
      </c>
      <c r="AI26" s="113">
        <f t="shared" si="44"/>
        <v>0</v>
      </c>
      <c r="AJ26" s="98">
        <f t="shared" si="44"/>
        <v>0</v>
      </c>
      <c r="AK26" s="113">
        <f t="shared" si="44"/>
        <v>130</v>
      </c>
      <c r="AL26" s="98">
        <f t="shared" si="44"/>
        <v>0</v>
      </c>
      <c r="AM26" s="113">
        <f t="shared" si="44"/>
        <v>137.5</v>
      </c>
      <c r="AN26" s="98">
        <f t="shared" si="44"/>
        <v>0</v>
      </c>
      <c r="AO26" s="113">
        <f t="shared" si="44"/>
        <v>0</v>
      </c>
      <c r="AP26" s="98">
        <f t="shared" si="44"/>
        <v>0</v>
      </c>
      <c r="AQ26" s="113">
        <f t="shared" ref="AQ26:AR26" si="45">W26+Y26+AA26+AC26+AE26</f>
        <v>102</v>
      </c>
      <c r="AR26" s="114">
        <f t="shared" si="45"/>
        <v>0</v>
      </c>
      <c r="AS26" s="114">
        <f>AQ26/K26*100</f>
        <v>36.17021277</v>
      </c>
      <c r="AT26" s="128" t="s">
        <v>89</v>
      </c>
      <c r="AU26" s="115"/>
      <c r="AV26" s="116"/>
      <c r="AW26" s="117"/>
      <c r="AX26" s="118">
        <f t="shared" ref="AX26:AY26" si="46">AG26+AI26+AK26+AM26+AO26</f>
        <v>367.5</v>
      </c>
      <c r="AY26" s="118">
        <f t="shared" si="46"/>
        <v>0</v>
      </c>
      <c r="AZ26" s="117"/>
    </row>
    <row r="27" ht="120.0" customHeight="1">
      <c r="A27" s="105"/>
      <c r="B27" s="106">
        <v>2.0</v>
      </c>
      <c r="C27" s="108" t="s">
        <v>90</v>
      </c>
      <c r="D27" s="106">
        <v>1.0</v>
      </c>
      <c r="E27" s="108" t="s">
        <v>91</v>
      </c>
      <c r="F27" s="106">
        <v>1.0</v>
      </c>
      <c r="G27" s="86" t="s">
        <v>92</v>
      </c>
      <c r="H27" s="86" t="s">
        <v>93</v>
      </c>
      <c r="I27" s="86" t="s">
        <v>94</v>
      </c>
      <c r="J27" s="106">
        <v>54.0</v>
      </c>
      <c r="K27" s="109">
        <f t="shared" si="47"/>
        <v>94</v>
      </c>
      <c r="L27" s="110">
        <f t="shared" ref="L27:L28" si="50">N27+P27+R27+T27+V27</f>
        <v>6044.9</v>
      </c>
      <c r="M27" s="111">
        <v>0.0</v>
      </c>
      <c r="N27" s="89">
        <v>704.0</v>
      </c>
      <c r="O27" s="111">
        <v>10.0</v>
      </c>
      <c r="P27" s="89">
        <v>1144.9</v>
      </c>
      <c r="Q27" s="111">
        <v>10.0</v>
      </c>
      <c r="R27" s="89">
        <v>1451.0</v>
      </c>
      <c r="S27" s="106">
        <v>10.0</v>
      </c>
      <c r="T27" s="89">
        <v>1495.0</v>
      </c>
      <c r="U27" s="106">
        <v>10.0</v>
      </c>
      <c r="V27" s="91">
        <v>1250.0</v>
      </c>
      <c r="W27" s="111">
        <v>10.0</v>
      </c>
      <c r="X27" s="112">
        <v>338.725</v>
      </c>
      <c r="Y27" s="111">
        <v>10.0</v>
      </c>
      <c r="Z27" s="112">
        <v>152.815</v>
      </c>
      <c r="AA27" s="111">
        <v>10.0</v>
      </c>
      <c r="AB27" s="112">
        <v>247.44</v>
      </c>
      <c r="AC27" s="111">
        <v>10.0</v>
      </c>
      <c r="AD27" s="112">
        <v>1495.0</v>
      </c>
      <c r="AE27" s="108"/>
      <c r="AF27" s="96"/>
      <c r="AG27" s="113">
        <f t="shared" ref="AG27:AP27" si="48">IFERROR(W27/M27,0)*100</f>
        <v>0</v>
      </c>
      <c r="AH27" s="98">
        <f t="shared" si="48"/>
        <v>48.11434659</v>
      </c>
      <c r="AI27" s="113">
        <f t="shared" si="48"/>
        <v>100</v>
      </c>
      <c r="AJ27" s="98">
        <f t="shared" si="48"/>
        <v>13.34745393</v>
      </c>
      <c r="AK27" s="113">
        <f t="shared" si="48"/>
        <v>100</v>
      </c>
      <c r="AL27" s="98">
        <f t="shared" si="48"/>
        <v>17.05306685</v>
      </c>
      <c r="AM27" s="113">
        <f t="shared" si="48"/>
        <v>100</v>
      </c>
      <c r="AN27" s="98">
        <f t="shared" si="48"/>
        <v>100</v>
      </c>
      <c r="AO27" s="113">
        <f t="shared" si="48"/>
        <v>0</v>
      </c>
      <c r="AP27" s="98">
        <f t="shared" si="48"/>
        <v>0</v>
      </c>
      <c r="AQ27" s="113">
        <f>IFERROR(AX27/K27,0)*100</f>
        <v>319.1489362</v>
      </c>
      <c r="AR27" s="108"/>
      <c r="AS27" s="108"/>
      <c r="AT27" s="108"/>
      <c r="AU27" s="115" t="s">
        <v>95</v>
      </c>
      <c r="AV27" s="116"/>
      <c r="AW27" s="117"/>
      <c r="AX27" s="118">
        <f t="shared" ref="AX27:AY27" si="49">AG27+AI27+AK27+AM27+AO27</f>
        <v>300</v>
      </c>
      <c r="AY27" s="118">
        <f t="shared" si="49"/>
        <v>178.5148674</v>
      </c>
      <c r="AZ27" s="117"/>
    </row>
    <row r="28" ht="15.75" customHeight="1">
      <c r="A28" s="105"/>
      <c r="B28" s="106"/>
      <c r="C28" s="108"/>
      <c r="D28" s="106"/>
      <c r="E28" s="108"/>
      <c r="F28" s="106">
        <v>2.0</v>
      </c>
      <c r="G28" s="86" t="s">
        <v>96</v>
      </c>
      <c r="H28" s="86" t="s">
        <v>97</v>
      </c>
      <c r="I28" s="86" t="s">
        <v>98</v>
      </c>
      <c r="J28" s="106">
        <v>560.0</v>
      </c>
      <c r="K28" s="109">
        <f t="shared" si="47"/>
        <v>865</v>
      </c>
      <c r="L28" s="110">
        <f t="shared" si="50"/>
        <v>8591</v>
      </c>
      <c r="M28" s="106">
        <v>31.0</v>
      </c>
      <c r="N28" s="89">
        <v>293.0</v>
      </c>
      <c r="O28" s="111">
        <v>31.0</v>
      </c>
      <c r="P28" s="89">
        <v>1990.0</v>
      </c>
      <c r="Q28" s="111">
        <v>81.0</v>
      </c>
      <c r="R28" s="89">
        <v>1997.0</v>
      </c>
      <c r="S28" s="106">
        <v>81.0</v>
      </c>
      <c r="T28" s="89">
        <v>2104.0</v>
      </c>
      <c r="U28" s="106">
        <v>81.0</v>
      </c>
      <c r="V28" s="91">
        <v>2207.0</v>
      </c>
      <c r="W28" s="111">
        <v>12.0</v>
      </c>
      <c r="X28" s="112">
        <v>556.135</v>
      </c>
      <c r="Y28" s="111">
        <v>0.0</v>
      </c>
      <c r="Z28" s="112">
        <v>181.127</v>
      </c>
      <c r="AA28" s="121">
        <v>0.0</v>
      </c>
      <c r="AB28" s="112">
        <v>39.791</v>
      </c>
      <c r="AC28" s="111"/>
      <c r="AD28" s="112">
        <v>0.0</v>
      </c>
      <c r="AE28" s="108"/>
      <c r="AF28" s="96"/>
      <c r="AG28" s="113">
        <f t="shared" ref="AG28:AP28" si="51">IFERROR(W28/M28,0)*100</f>
        <v>38.70967742</v>
      </c>
      <c r="AH28" s="98">
        <f t="shared" si="51"/>
        <v>189.8071672</v>
      </c>
      <c r="AI28" s="113">
        <f t="shared" si="51"/>
        <v>0</v>
      </c>
      <c r="AJ28" s="98">
        <f t="shared" si="51"/>
        <v>9.101859296</v>
      </c>
      <c r="AK28" s="113">
        <f t="shared" si="51"/>
        <v>0</v>
      </c>
      <c r="AL28" s="98">
        <f t="shared" si="51"/>
        <v>1.992538808</v>
      </c>
      <c r="AM28" s="113">
        <f t="shared" si="51"/>
        <v>0</v>
      </c>
      <c r="AN28" s="98">
        <f t="shared" si="51"/>
        <v>0</v>
      </c>
      <c r="AO28" s="113">
        <f t="shared" si="51"/>
        <v>0</v>
      </c>
      <c r="AP28" s="98">
        <f t="shared" si="51"/>
        <v>0</v>
      </c>
      <c r="AQ28" s="113">
        <f t="shared" ref="AQ28:AR28" si="52">W28+Y28+AA28+AC28+AE28</f>
        <v>12</v>
      </c>
      <c r="AR28" s="114">
        <f t="shared" si="52"/>
        <v>777.053</v>
      </c>
      <c r="AS28" s="114">
        <f t="shared" ref="AS28:AT28" si="53">AQ28/K28*100</f>
        <v>1.387283237</v>
      </c>
      <c r="AT28" s="114">
        <f t="shared" si="53"/>
        <v>9.044965662</v>
      </c>
      <c r="AU28" s="115" t="s">
        <v>99</v>
      </c>
      <c r="AV28" s="116"/>
      <c r="AW28" s="117"/>
      <c r="AX28" s="118">
        <f t="shared" ref="AX28:AY28" si="54">AG28+AI28+AK28+AM28+AO28</f>
        <v>38.70967742</v>
      </c>
      <c r="AY28" s="118">
        <f t="shared" si="54"/>
        <v>200.9015653</v>
      </c>
      <c r="AZ28" s="117"/>
    </row>
    <row r="29" ht="52.5" customHeight="1">
      <c r="A29" s="105"/>
      <c r="B29" s="106"/>
      <c r="C29" s="108"/>
      <c r="D29" s="106"/>
      <c r="E29" s="108"/>
      <c r="F29" s="106"/>
      <c r="G29" s="86"/>
      <c r="H29" s="86" t="s">
        <v>100</v>
      </c>
      <c r="I29" s="86" t="s">
        <v>98</v>
      </c>
      <c r="J29" s="106">
        <v>34.0</v>
      </c>
      <c r="K29" s="106">
        <v>107.0</v>
      </c>
      <c r="L29" s="128"/>
      <c r="M29" s="106">
        <v>2.0</v>
      </c>
      <c r="N29" s="89"/>
      <c r="O29" s="111">
        <v>7.0</v>
      </c>
      <c r="P29" s="89"/>
      <c r="Q29" s="111">
        <v>107.0</v>
      </c>
      <c r="R29" s="89"/>
      <c r="S29" s="106">
        <v>107.0</v>
      </c>
      <c r="T29" s="89"/>
      <c r="U29" s="106">
        <v>107.0</v>
      </c>
      <c r="V29" s="129"/>
      <c r="W29" s="111"/>
      <c r="X29" s="112"/>
      <c r="Y29" s="111"/>
      <c r="Z29" s="112"/>
      <c r="AA29" s="111"/>
      <c r="AB29" s="112"/>
      <c r="AC29" s="111"/>
      <c r="AD29" s="112"/>
      <c r="AE29" s="108"/>
      <c r="AF29" s="96"/>
      <c r="AG29" s="113">
        <f t="shared" ref="AG29:AP29" si="55">IFERROR(W29/M29,0)*100</f>
        <v>0</v>
      </c>
      <c r="AH29" s="98">
        <f t="shared" si="55"/>
        <v>0</v>
      </c>
      <c r="AI29" s="113">
        <f t="shared" si="55"/>
        <v>0</v>
      </c>
      <c r="AJ29" s="98">
        <f t="shared" si="55"/>
        <v>0</v>
      </c>
      <c r="AK29" s="113">
        <f t="shared" si="55"/>
        <v>0</v>
      </c>
      <c r="AL29" s="98">
        <f t="shared" si="55"/>
        <v>0</v>
      </c>
      <c r="AM29" s="113">
        <f t="shared" si="55"/>
        <v>0</v>
      </c>
      <c r="AN29" s="98">
        <f t="shared" si="55"/>
        <v>0</v>
      </c>
      <c r="AO29" s="113">
        <f t="shared" si="55"/>
        <v>0</v>
      </c>
      <c r="AP29" s="98">
        <f t="shared" si="55"/>
        <v>0</v>
      </c>
      <c r="AQ29" s="113">
        <f>IFERROR(AX29/K29,0)*100</f>
        <v>0</v>
      </c>
      <c r="AR29" s="108"/>
      <c r="AS29" s="108"/>
      <c r="AT29" s="108"/>
      <c r="AU29" s="115"/>
      <c r="AV29" s="116"/>
      <c r="AW29" s="117"/>
      <c r="AX29" s="118">
        <f t="shared" ref="AX29:AY29" si="56">AG29+AI29+AK29+AM29+AO29</f>
        <v>0</v>
      </c>
      <c r="AY29" s="118">
        <f t="shared" si="56"/>
        <v>0</v>
      </c>
      <c r="AZ29" s="117"/>
    </row>
    <row r="30" ht="99.0" customHeight="1">
      <c r="A30" s="105"/>
      <c r="B30" s="106"/>
      <c r="C30" s="108"/>
      <c r="D30" s="106"/>
      <c r="E30" s="108"/>
      <c r="F30" s="106">
        <v>3.0</v>
      </c>
      <c r="G30" s="86" t="s">
        <v>101</v>
      </c>
      <c r="H30" s="86" t="s">
        <v>102</v>
      </c>
      <c r="I30" s="86" t="s">
        <v>103</v>
      </c>
      <c r="J30" s="106">
        <v>121.0</v>
      </c>
      <c r="K30" s="106">
        <v>121.0</v>
      </c>
      <c r="L30" s="110">
        <f t="shared" ref="L30:L31" si="60">N30+P30+R30+T30+V30</f>
        <v>13599</v>
      </c>
      <c r="M30" s="106">
        <v>121.0</v>
      </c>
      <c r="N30" s="89">
        <v>1159.0</v>
      </c>
      <c r="O30" s="106">
        <v>121.0</v>
      </c>
      <c r="P30" s="89">
        <v>2974.0</v>
      </c>
      <c r="Q30" s="111">
        <v>121.0</v>
      </c>
      <c r="R30" s="89">
        <v>3063.0</v>
      </c>
      <c r="S30" s="106">
        <v>121.0</v>
      </c>
      <c r="T30" s="89">
        <v>3154.0</v>
      </c>
      <c r="U30" s="106">
        <v>121.0</v>
      </c>
      <c r="V30" s="91">
        <v>3249.0</v>
      </c>
      <c r="W30" s="111">
        <v>118.0</v>
      </c>
      <c r="X30" s="112">
        <v>625.251</v>
      </c>
      <c r="Y30" s="111">
        <v>99.0</v>
      </c>
      <c r="Z30" s="112">
        <v>486.208</v>
      </c>
      <c r="AA30" s="111">
        <v>0.0</v>
      </c>
      <c r="AB30" s="112">
        <v>850.129</v>
      </c>
      <c r="AC30" s="111">
        <v>96.0</v>
      </c>
      <c r="AD30" s="112">
        <v>894.116</v>
      </c>
      <c r="AE30" s="108"/>
      <c r="AF30" s="96"/>
      <c r="AG30" s="130">
        <v>118.0</v>
      </c>
      <c r="AH30" s="98">
        <f t="shared" ref="AH30:AP30" si="57">IFERROR(X30/N30,0)*100</f>
        <v>53.9474547</v>
      </c>
      <c r="AI30" s="113">
        <f t="shared" si="57"/>
        <v>81.81818182</v>
      </c>
      <c r="AJ30" s="98">
        <f t="shared" si="57"/>
        <v>16.34862139</v>
      </c>
      <c r="AK30" s="113">
        <f t="shared" si="57"/>
        <v>0</v>
      </c>
      <c r="AL30" s="98">
        <f t="shared" si="57"/>
        <v>27.75478289</v>
      </c>
      <c r="AM30" s="113">
        <f t="shared" si="57"/>
        <v>79.33884298</v>
      </c>
      <c r="AN30" s="98">
        <f t="shared" si="57"/>
        <v>28.34863665</v>
      </c>
      <c r="AO30" s="113">
        <f t="shared" si="57"/>
        <v>0</v>
      </c>
      <c r="AP30" s="98">
        <f t="shared" si="57"/>
        <v>0</v>
      </c>
      <c r="AQ30" s="124">
        <v>96.0</v>
      </c>
      <c r="AR30" s="131">
        <v>894.116</v>
      </c>
      <c r="AS30" s="114">
        <f t="shared" ref="AS30:AT30" si="58">AQ30/K30*100</f>
        <v>79.33884298</v>
      </c>
      <c r="AT30" s="114">
        <f t="shared" si="58"/>
        <v>6.574865799</v>
      </c>
      <c r="AU30" s="115" t="s">
        <v>99</v>
      </c>
      <c r="AV30" s="116"/>
      <c r="AW30" s="117"/>
      <c r="AX30" s="118">
        <f t="shared" ref="AX30:AY30" si="59">AG30+AI30+AK30+AM30+AO30</f>
        <v>279.1570248</v>
      </c>
      <c r="AY30" s="118">
        <f t="shared" si="59"/>
        <v>126.3994956</v>
      </c>
      <c r="AZ30" s="117"/>
    </row>
    <row r="31" ht="80.25" customHeight="1">
      <c r="A31" s="105"/>
      <c r="B31" s="106"/>
      <c r="C31" s="108"/>
      <c r="D31" s="106"/>
      <c r="E31" s="108"/>
      <c r="F31" s="106">
        <v>4.0</v>
      </c>
      <c r="G31" s="86" t="s">
        <v>104</v>
      </c>
      <c r="H31" s="86" t="s">
        <v>105</v>
      </c>
      <c r="I31" s="86" t="s">
        <v>43</v>
      </c>
      <c r="J31" s="106">
        <v>32.0</v>
      </c>
      <c r="K31" s="109">
        <f>M31+O31+Q31+S31+U31+J31</f>
        <v>267</v>
      </c>
      <c r="L31" s="110">
        <f t="shared" si="60"/>
        <v>2312</v>
      </c>
      <c r="M31" s="106">
        <v>47.0</v>
      </c>
      <c r="N31" s="89">
        <v>150.0</v>
      </c>
      <c r="O31" s="106">
        <v>47.0</v>
      </c>
      <c r="P31" s="89">
        <v>517.0</v>
      </c>
      <c r="Q31" s="111">
        <v>47.0</v>
      </c>
      <c r="R31" s="89">
        <v>532.0</v>
      </c>
      <c r="S31" s="106">
        <v>47.0</v>
      </c>
      <c r="T31" s="89">
        <v>548.0</v>
      </c>
      <c r="U31" s="106">
        <v>47.0</v>
      </c>
      <c r="V31" s="132">
        <v>565.0</v>
      </c>
      <c r="W31" s="111">
        <v>5.0</v>
      </c>
      <c r="X31" s="112">
        <v>116.815</v>
      </c>
      <c r="Y31" s="111">
        <v>5.0</v>
      </c>
      <c r="Z31" s="112">
        <v>148.029</v>
      </c>
      <c r="AA31" s="111">
        <v>5.0</v>
      </c>
      <c r="AB31" s="112">
        <v>84.92</v>
      </c>
      <c r="AC31" s="111">
        <v>5.0</v>
      </c>
      <c r="AD31" s="112">
        <v>135.279</v>
      </c>
      <c r="AE31" s="108"/>
      <c r="AF31" s="96"/>
      <c r="AG31" s="113">
        <f t="shared" ref="AG31:AP31" si="61">IFERROR(W31/M31,0)*100</f>
        <v>10.63829787</v>
      </c>
      <c r="AH31" s="98">
        <f t="shared" si="61"/>
        <v>77.87666667</v>
      </c>
      <c r="AI31" s="113">
        <f t="shared" si="61"/>
        <v>10.63829787</v>
      </c>
      <c r="AJ31" s="98">
        <f t="shared" si="61"/>
        <v>28.63230174</v>
      </c>
      <c r="AK31" s="113">
        <f t="shared" si="61"/>
        <v>10.63829787</v>
      </c>
      <c r="AL31" s="98">
        <f t="shared" si="61"/>
        <v>15.96240602</v>
      </c>
      <c r="AM31" s="113">
        <f t="shared" si="61"/>
        <v>10.63829787</v>
      </c>
      <c r="AN31" s="98">
        <f t="shared" si="61"/>
        <v>24.68594891</v>
      </c>
      <c r="AO31" s="113">
        <f t="shared" si="61"/>
        <v>0</v>
      </c>
      <c r="AP31" s="98">
        <f t="shared" si="61"/>
        <v>0</v>
      </c>
      <c r="AQ31" s="113">
        <f t="shared" ref="AQ31:AR31" si="62">W31+Y31+AA31+AC31+AE31</f>
        <v>20</v>
      </c>
      <c r="AR31" s="114">
        <f t="shared" si="62"/>
        <v>485.043</v>
      </c>
      <c r="AS31" s="114">
        <f t="shared" ref="AS31:AT31" si="63">AQ31/K31*100</f>
        <v>7.490636704</v>
      </c>
      <c r="AT31" s="114">
        <f t="shared" si="63"/>
        <v>20.97936851</v>
      </c>
      <c r="AU31" s="115" t="s">
        <v>106</v>
      </c>
      <c r="AV31" s="116"/>
      <c r="AW31" s="117"/>
      <c r="AX31" s="118">
        <f t="shared" ref="AX31:AY31" si="64">AG31+AI31+AK31+AM31+AO31</f>
        <v>42.55319149</v>
      </c>
      <c r="AY31" s="118">
        <f t="shared" si="64"/>
        <v>147.1573233</v>
      </c>
      <c r="AZ31" s="117"/>
    </row>
    <row r="32" ht="15.75" customHeight="1">
      <c r="A32" s="105"/>
      <c r="B32" s="106"/>
      <c r="C32" s="108"/>
      <c r="D32" s="106"/>
      <c r="E32" s="108"/>
      <c r="F32" s="106"/>
      <c r="G32" s="86"/>
      <c r="H32" s="86"/>
      <c r="I32" s="86" t="s">
        <v>107</v>
      </c>
      <c r="J32" s="86">
        <v>1.0</v>
      </c>
      <c r="K32" s="106">
        <v>5.0</v>
      </c>
      <c r="L32" s="128"/>
      <c r="M32" s="106">
        <v>5.0</v>
      </c>
      <c r="N32" s="89"/>
      <c r="O32" s="106">
        <v>5.0</v>
      </c>
      <c r="P32" s="89"/>
      <c r="Q32" s="106">
        <v>5.0</v>
      </c>
      <c r="R32" s="89"/>
      <c r="S32" s="106">
        <v>5.0</v>
      </c>
      <c r="T32" s="89"/>
      <c r="U32" s="106">
        <v>5.0</v>
      </c>
      <c r="V32" s="129"/>
      <c r="W32" s="111"/>
      <c r="X32" s="112"/>
      <c r="Y32" s="111"/>
      <c r="Z32" s="112"/>
      <c r="AA32" s="111"/>
      <c r="AB32" s="112"/>
      <c r="AC32" s="111"/>
      <c r="AD32" s="112"/>
      <c r="AE32" s="108"/>
      <c r="AF32" s="96"/>
      <c r="AG32" s="113">
        <f t="shared" ref="AG32:AP32" si="65">IFERROR(W32/M32,0)*100</f>
        <v>0</v>
      </c>
      <c r="AH32" s="98">
        <f t="shared" si="65"/>
        <v>0</v>
      </c>
      <c r="AI32" s="113">
        <f t="shared" si="65"/>
        <v>0</v>
      </c>
      <c r="AJ32" s="98">
        <f t="shared" si="65"/>
        <v>0</v>
      </c>
      <c r="AK32" s="113">
        <f t="shared" si="65"/>
        <v>0</v>
      </c>
      <c r="AL32" s="98">
        <f t="shared" si="65"/>
        <v>0</v>
      </c>
      <c r="AM32" s="113">
        <f t="shared" si="65"/>
        <v>0</v>
      </c>
      <c r="AN32" s="98">
        <f t="shared" si="65"/>
        <v>0</v>
      </c>
      <c r="AO32" s="113">
        <f t="shared" si="65"/>
        <v>0</v>
      </c>
      <c r="AP32" s="98">
        <f t="shared" si="65"/>
        <v>0</v>
      </c>
      <c r="AQ32" s="124"/>
      <c r="AR32" s="131"/>
      <c r="AS32" s="108"/>
      <c r="AT32" s="108"/>
      <c r="AU32" s="115"/>
      <c r="AV32" s="116"/>
      <c r="AW32" s="117"/>
      <c r="AX32" s="118">
        <f t="shared" ref="AX32:AY32" si="66">AG32+AI32+AK32+AM32+AO32</f>
        <v>0</v>
      </c>
      <c r="AY32" s="118">
        <f t="shared" si="66"/>
        <v>0</v>
      </c>
      <c r="AZ32" s="117"/>
    </row>
    <row r="33" ht="15.75" customHeight="1">
      <c r="A33" s="105"/>
      <c r="B33" s="106"/>
      <c r="C33" s="108"/>
      <c r="D33" s="106"/>
      <c r="E33" s="108"/>
      <c r="F33" s="106">
        <v>5.0</v>
      </c>
      <c r="G33" s="86" t="s">
        <v>108</v>
      </c>
      <c r="H33" s="86" t="s">
        <v>109</v>
      </c>
      <c r="I33" s="86" t="s">
        <v>110</v>
      </c>
      <c r="J33" s="106">
        <v>170.0</v>
      </c>
      <c r="K33" s="106">
        <v>170.0</v>
      </c>
      <c r="L33" s="110">
        <f t="shared" ref="L33:L37" si="70">N33+P33+R33+T33+V33</f>
        <v>1367</v>
      </c>
      <c r="M33" s="106">
        <v>170.0</v>
      </c>
      <c r="N33" s="89">
        <v>258.0</v>
      </c>
      <c r="O33" s="106">
        <v>170.0</v>
      </c>
      <c r="P33" s="89">
        <v>265.0</v>
      </c>
      <c r="Q33" s="106">
        <v>170.0</v>
      </c>
      <c r="R33" s="89">
        <v>273.0</v>
      </c>
      <c r="S33" s="106">
        <v>170.0</v>
      </c>
      <c r="T33" s="89">
        <v>281.0</v>
      </c>
      <c r="U33" s="106">
        <v>170.0</v>
      </c>
      <c r="V33" s="91">
        <v>290.0</v>
      </c>
      <c r="W33" s="111">
        <v>165.0</v>
      </c>
      <c r="X33" s="112">
        <v>245.063</v>
      </c>
      <c r="Y33" s="111"/>
      <c r="Z33" s="112">
        <v>0.0</v>
      </c>
      <c r="AA33" s="111"/>
      <c r="AB33" s="112">
        <v>95.853</v>
      </c>
      <c r="AC33" s="111"/>
      <c r="AD33" s="112">
        <v>0.0</v>
      </c>
      <c r="AE33" s="108"/>
      <c r="AF33" s="96"/>
      <c r="AG33" s="113">
        <f t="shared" ref="AG33:AP33" si="67">IFERROR(W33/M33,0)*100</f>
        <v>97.05882353</v>
      </c>
      <c r="AH33" s="98">
        <f t="shared" si="67"/>
        <v>94.98565891</v>
      </c>
      <c r="AI33" s="113">
        <f t="shared" si="67"/>
        <v>0</v>
      </c>
      <c r="AJ33" s="98">
        <f t="shared" si="67"/>
        <v>0</v>
      </c>
      <c r="AK33" s="113">
        <f t="shared" si="67"/>
        <v>0</v>
      </c>
      <c r="AL33" s="98">
        <f t="shared" si="67"/>
        <v>35.11098901</v>
      </c>
      <c r="AM33" s="113">
        <f t="shared" si="67"/>
        <v>0</v>
      </c>
      <c r="AN33" s="98">
        <f t="shared" si="67"/>
        <v>0</v>
      </c>
      <c r="AO33" s="113">
        <f t="shared" si="67"/>
        <v>0</v>
      </c>
      <c r="AP33" s="98">
        <f t="shared" si="67"/>
        <v>0</v>
      </c>
      <c r="AQ33" s="124"/>
      <c r="AR33" s="131">
        <v>0.0</v>
      </c>
      <c r="AS33" s="114">
        <f t="shared" ref="AS33:AT33" si="68">AQ33/K33*100</f>
        <v>0</v>
      </c>
      <c r="AT33" s="114">
        <f t="shared" si="68"/>
        <v>0</v>
      </c>
      <c r="AU33" s="115" t="s">
        <v>99</v>
      </c>
      <c r="AV33" s="116"/>
      <c r="AW33" s="117"/>
      <c r="AX33" s="118">
        <f t="shared" ref="AX33:AY33" si="69">AG33+AI33+AK33+AM33+AO33</f>
        <v>97.05882353</v>
      </c>
      <c r="AY33" s="118">
        <f t="shared" si="69"/>
        <v>130.0966479</v>
      </c>
      <c r="AZ33" s="117"/>
    </row>
    <row r="34" ht="86.25" customHeight="1">
      <c r="A34" s="105"/>
      <c r="B34" s="106"/>
      <c r="C34" s="108"/>
      <c r="D34" s="106"/>
      <c r="E34" s="108"/>
      <c r="F34" s="106">
        <v>6.0</v>
      </c>
      <c r="G34" s="86" t="s">
        <v>111</v>
      </c>
      <c r="H34" s="86" t="s">
        <v>112</v>
      </c>
      <c r="I34" s="86" t="s">
        <v>113</v>
      </c>
      <c r="J34" s="124">
        <v>41428.4</v>
      </c>
      <c r="K34" s="133">
        <f t="shared" ref="K34:K36" si="75">M34+O34+Q34+S34+U34+J34</f>
        <v>104167.424</v>
      </c>
      <c r="L34" s="110">
        <f t="shared" si="70"/>
        <v>3175</v>
      </c>
      <c r="M34" s="133">
        <v>9584.088</v>
      </c>
      <c r="N34" s="89">
        <v>406.0</v>
      </c>
      <c r="O34" s="133">
        <v>10912.21</v>
      </c>
      <c r="P34" s="89">
        <v>588.0</v>
      </c>
      <c r="Q34" s="111">
        <v>12375.501</v>
      </c>
      <c r="R34" s="89">
        <v>706.0</v>
      </c>
      <c r="S34" s="133">
        <v>13963.362</v>
      </c>
      <c r="T34" s="89">
        <v>727.0</v>
      </c>
      <c r="U34" s="133">
        <v>15903.863</v>
      </c>
      <c r="V34" s="132">
        <v>748.0</v>
      </c>
      <c r="W34" s="111">
        <v>8277.0</v>
      </c>
      <c r="X34" s="112">
        <v>376.755</v>
      </c>
      <c r="Y34" s="111">
        <v>8500.18</v>
      </c>
      <c r="Z34" s="112">
        <v>205.316</v>
      </c>
      <c r="AA34" s="111">
        <v>8798.13</v>
      </c>
      <c r="AB34" s="112">
        <v>221.195</v>
      </c>
      <c r="AC34" s="111">
        <v>0.0</v>
      </c>
      <c r="AD34" s="112">
        <v>0.0</v>
      </c>
      <c r="AE34" s="108"/>
      <c r="AF34" s="96"/>
      <c r="AG34" s="113">
        <f t="shared" ref="AG34:AP34" si="71">IFERROR(W34/M34,0)*100</f>
        <v>86.36189484</v>
      </c>
      <c r="AH34" s="98">
        <f t="shared" si="71"/>
        <v>92.79679803</v>
      </c>
      <c r="AI34" s="113">
        <f t="shared" si="71"/>
        <v>77.89604489</v>
      </c>
      <c r="AJ34" s="98">
        <f t="shared" si="71"/>
        <v>34.91768707</v>
      </c>
      <c r="AK34" s="113">
        <f t="shared" si="71"/>
        <v>71.09312181</v>
      </c>
      <c r="AL34" s="98">
        <f t="shared" si="71"/>
        <v>31.33073654</v>
      </c>
      <c r="AM34" s="113">
        <f t="shared" si="71"/>
        <v>0</v>
      </c>
      <c r="AN34" s="98">
        <f t="shared" si="71"/>
        <v>0</v>
      </c>
      <c r="AO34" s="113">
        <f t="shared" si="71"/>
        <v>0</v>
      </c>
      <c r="AP34" s="98">
        <f t="shared" si="71"/>
        <v>0</v>
      </c>
      <c r="AQ34" s="113">
        <f t="shared" ref="AQ34:AR34" si="72">W34+Y34+AA34+AC34+AE34</f>
        <v>25575.31</v>
      </c>
      <c r="AR34" s="114">
        <f t="shared" si="72"/>
        <v>803.266</v>
      </c>
      <c r="AS34" s="114">
        <f t="shared" ref="AS34:AT34" si="73">AQ34/K34*100</f>
        <v>24.5521191</v>
      </c>
      <c r="AT34" s="114">
        <f t="shared" si="73"/>
        <v>25.29971654</v>
      </c>
      <c r="AU34" s="115" t="s">
        <v>114</v>
      </c>
      <c r="AV34" s="116"/>
      <c r="AW34" s="117"/>
      <c r="AX34" s="118">
        <f t="shared" ref="AX34:AY34" si="74">AG34+AI34+AK34+AM34+AO34</f>
        <v>235.3510615</v>
      </c>
      <c r="AY34" s="118">
        <f t="shared" si="74"/>
        <v>159.0452216</v>
      </c>
      <c r="AZ34" s="117"/>
    </row>
    <row r="35" ht="15.75" customHeight="1">
      <c r="A35" s="105"/>
      <c r="B35" s="106"/>
      <c r="C35" s="108"/>
      <c r="D35" s="106"/>
      <c r="E35" s="108"/>
      <c r="F35" s="106">
        <v>7.0</v>
      </c>
      <c r="G35" s="86" t="s">
        <v>115</v>
      </c>
      <c r="H35" s="86" t="s">
        <v>116</v>
      </c>
      <c r="I35" s="86" t="s">
        <v>117</v>
      </c>
      <c r="J35" s="106">
        <v>0.0</v>
      </c>
      <c r="K35" s="109">
        <f t="shared" si="75"/>
        <v>22</v>
      </c>
      <c r="L35" s="110">
        <f t="shared" si="70"/>
        <v>1883</v>
      </c>
      <c r="M35" s="106">
        <v>2.0</v>
      </c>
      <c r="N35" s="89">
        <v>0.0</v>
      </c>
      <c r="O35" s="106">
        <v>5.0</v>
      </c>
      <c r="P35" s="89">
        <v>450.0</v>
      </c>
      <c r="Q35" s="111">
        <v>5.0</v>
      </c>
      <c r="R35" s="89">
        <v>464.0</v>
      </c>
      <c r="S35" s="106">
        <v>5.0</v>
      </c>
      <c r="T35" s="89">
        <v>477.0</v>
      </c>
      <c r="U35" s="106">
        <v>5.0</v>
      </c>
      <c r="V35" s="132">
        <v>492.0</v>
      </c>
      <c r="W35" s="111"/>
      <c r="X35" s="112">
        <v>0.0</v>
      </c>
      <c r="Y35" s="111"/>
      <c r="Z35" s="112">
        <v>0.0</v>
      </c>
      <c r="AA35" s="111"/>
      <c r="AB35" s="112"/>
      <c r="AC35" s="111"/>
      <c r="AD35" s="112">
        <v>0.0</v>
      </c>
      <c r="AE35" s="108"/>
      <c r="AF35" s="96"/>
      <c r="AG35" s="113">
        <f t="shared" ref="AG35:AP35" si="76">IFERROR(W35/M35,0)*100</f>
        <v>0</v>
      </c>
      <c r="AH35" s="98">
        <f t="shared" si="76"/>
        <v>0</v>
      </c>
      <c r="AI35" s="113">
        <f t="shared" si="76"/>
        <v>0</v>
      </c>
      <c r="AJ35" s="98">
        <f t="shared" si="76"/>
        <v>0</v>
      </c>
      <c r="AK35" s="113">
        <f t="shared" si="76"/>
        <v>0</v>
      </c>
      <c r="AL35" s="98">
        <f t="shared" si="76"/>
        <v>0</v>
      </c>
      <c r="AM35" s="113">
        <f t="shared" si="76"/>
        <v>0</v>
      </c>
      <c r="AN35" s="98">
        <f t="shared" si="76"/>
        <v>0</v>
      </c>
      <c r="AO35" s="113">
        <f t="shared" si="76"/>
        <v>0</v>
      </c>
      <c r="AP35" s="98">
        <f t="shared" si="76"/>
        <v>0</v>
      </c>
      <c r="AQ35" s="113">
        <f>IFERROR(AX35/K35,0)*100</f>
        <v>0</v>
      </c>
      <c r="AR35" s="108"/>
      <c r="AS35" s="108"/>
      <c r="AT35" s="108"/>
      <c r="AU35" s="115" t="s">
        <v>114</v>
      </c>
      <c r="AV35" s="116"/>
      <c r="AW35" s="117"/>
      <c r="AX35" s="118">
        <f t="shared" ref="AX35:AY35" si="77">AG35+AI35+AK35+AM35+AO35</f>
        <v>0</v>
      </c>
      <c r="AY35" s="118">
        <f t="shared" si="77"/>
        <v>0</v>
      </c>
      <c r="AZ35" s="117"/>
    </row>
    <row r="36" ht="96.75" customHeight="1">
      <c r="A36" s="105"/>
      <c r="B36" s="106"/>
      <c r="C36" s="108"/>
      <c r="D36" s="106"/>
      <c r="E36" s="108"/>
      <c r="F36" s="106">
        <v>8.0</v>
      </c>
      <c r="G36" s="86" t="s">
        <v>118</v>
      </c>
      <c r="H36" s="86" t="s">
        <v>119</v>
      </c>
      <c r="I36" s="86" t="s">
        <v>120</v>
      </c>
      <c r="J36" s="106">
        <v>1.0</v>
      </c>
      <c r="K36" s="109">
        <f t="shared" si="75"/>
        <v>16</v>
      </c>
      <c r="L36" s="110">
        <f t="shared" si="70"/>
        <v>101</v>
      </c>
      <c r="M36" s="106">
        <v>3.0</v>
      </c>
      <c r="N36" s="89">
        <v>19.0</v>
      </c>
      <c r="O36" s="106">
        <v>3.0</v>
      </c>
      <c r="P36" s="89">
        <v>20.0</v>
      </c>
      <c r="Q36" s="111">
        <v>3.0</v>
      </c>
      <c r="R36" s="89">
        <v>20.0</v>
      </c>
      <c r="S36" s="106">
        <v>3.0</v>
      </c>
      <c r="T36" s="89">
        <v>21.0</v>
      </c>
      <c r="U36" s="106">
        <v>3.0</v>
      </c>
      <c r="V36" s="132">
        <v>21.0</v>
      </c>
      <c r="W36" s="111">
        <v>6.0</v>
      </c>
      <c r="X36" s="112">
        <v>17.284</v>
      </c>
      <c r="Y36" s="111">
        <v>6.0</v>
      </c>
      <c r="Z36" s="112">
        <v>115.619</v>
      </c>
      <c r="AA36" s="111">
        <v>0.0</v>
      </c>
      <c r="AB36" s="112">
        <v>0.0</v>
      </c>
      <c r="AC36" s="111"/>
      <c r="AD36" s="112">
        <v>0.0</v>
      </c>
      <c r="AE36" s="108"/>
      <c r="AF36" s="96"/>
      <c r="AG36" s="113">
        <f t="shared" ref="AG36:AP36" si="78">IFERROR(W36/M36,0)*100</f>
        <v>200</v>
      </c>
      <c r="AH36" s="98">
        <f t="shared" si="78"/>
        <v>90.96842105</v>
      </c>
      <c r="AI36" s="113">
        <f t="shared" si="78"/>
        <v>200</v>
      </c>
      <c r="AJ36" s="98">
        <f t="shared" si="78"/>
        <v>578.095</v>
      </c>
      <c r="AK36" s="113">
        <f t="shared" si="78"/>
        <v>0</v>
      </c>
      <c r="AL36" s="98">
        <f t="shared" si="78"/>
        <v>0</v>
      </c>
      <c r="AM36" s="113">
        <f t="shared" si="78"/>
        <v>0</v>
      </c>
      <c r="AN36" s="98">
        <f t="shared" si="78"/>
        <v>0</v>
      </c>
      <c r="AO36" s="113">
        <f t="shared" si="78"/>
        <v>0</v>
      </c>
      <c r="AP36" s="98">
        <f t="shared" si="78"/>
        <v>0</v>
      </c>
      <c r="AQ36" s="113">
        <f t="shared" ref="AQ36:AR36" si="79">W36+Y36+AA36+AC36+AE36</f>
        <v>12</v>
      </c>
      <c r="AR36" s="114">
        <f t="shared" si="79"/>
        <v>132.903</v>
      </c>
      <c r="AS36" s="114">
        <f t="shared" ref="AS36:AT36" si="80">AQ36/K36*100</f>
        <v>75</v>
      </c>
      <c r="AT36" s="114">
        <f t="shared" si="80"/>
        <v>131.5871287</v>
      </c>
      <c r="AU36" s="115" t="s">
        <v>114</v>
      </c>
      <c r="AV36" s="116"/>
      <c r="AW36" s="117"/>
      <c r="AX36" s="118">
        <f t="shared" ref="AX36:AY36" si="81">AG36+AI36+AK36+AM36+AO36</f>
        <v>400</v>
      </c>
      <c r="AY36" s="118">
        <f t="shared" si="81"/>
        <v>669.0634211</v>
      </c>
      <c r="AZ36" s="117"/>
    </row>
    <row r="37" ht="15.75" customHeight="1">
      <c r="A37" s="105"/>
      <c r="B37" s="106"/>
      <c r="C37" s="108"/>
      <c r="D37" s="106"/>
      <c r="E37" s="108"/>
      <c r="F37" s="106">
        <v>9.0</v>
      </c>
      <c r="G37" s="86" t="s">
        <v>121</v>
      </c>
      <c r="H37" s="86" t="s">
        <v>122</v>
      </c>
      <c r="I37" s="86"/>
      <c r="J37" s="106"/>
      <c r="K37" s="106"/>
      <c r="L37" s="110">
        <f t="shared" si="70"/>
        <v>32078</v>
      </c>
      <c r="M37" s="106"/>
      <c r="N37" s="89">
        <v>2687.0</v>
      </c>
      <c r="O37" s="106"/>
      <c r="P37" s="89">
        <v>7588.0</v>
      </c>
      <c r="Q37" s="111"/>
      <c r="R37" s="89">
        <v>7083.0</v>
      </c>
      <c r="S37" s="106"/>
      <c r="T37" s="89">
        <v>7209.0</v>
      </c>
      <c r="U37" s="106"/>
      <c r="V37" s="91">
        <v>7511.0</v>
      </c>
      <c r="W37" s="111"/>
      <c r="X37" s="112">
        <v>1264.66</v>
      </c>
      <c r="Y37" s="111"/>
      <c r="Z37" s="112">
        <v>956.771</v>
      </c>
      <c r="AA37" s="111"/>
      <c r="AB37" s="112">
        <v>601.387</v>
      </c>
      <c r="AC37" s="111"/>
      <c r="AD37" s="112">
        <v>73.424</v>
      </c>
      <c r="AE37" s="108"/>
      <c r="AF37" s="96"/>
      <c r="AG37" s="113">
        <f t="shared" ref="AG37:AP37" si="82">IFERROR(W37/M37,0)*100</f>
        <v>0</v>
      </c>
      <c r="AH37" s="98">
        <f t="shared" si="82"/>
        <v>47.06587272</v>
      </c>
      <c r="AI37" s="113">
        <f t="shared" si="82"/>
        <v>0</v>
      </c>
      <c r="AJ37" s="98">
        <f t="shared" si="82"/>
        <v>12.60900105</v>
      </c>
      <c r="AK37" s="113">
        <f t="shared" si="82"/>
        <v>0</v>
      </c>
      <c r="AL37" s="98">
        <f t="shared" si="82"/>
        <v>8.490568968</v>
      </c>
      <c r="AM37" s="113">
        <f t="shared" si="82"/>
        <v>0</v>
      </c>
      <c r="AN37" s="98">
        <f t="shared" si="82"/>
        <v>1.018504647</v>
      </c>
      <c r="AO37" s="113">
        <f t="shared" si="82"/>
        <v>0</v>
      </c>
      <c r="AP37" s="98">
        <f t="shared" si="82"/>
        <v>0</v>
      </c>
      <c r="AQ37" s="113">
        <f>IFERROR(AX37/K37,0)*100</f>
        <v>0</v>
      </c>
      <c r="AR37" s="108"/>
      <c r="AS37" s="108"/>
      <c r="AT37" s="108"/>
      <c r="AU37" s="115" t="s">
        <v>99</v>
      </c>
      <c r="AV37" s="116"/>
      <c r="AW37" s="117"/>
      <c r="AX37" s="118">
        <f t="shared" ref="AX37:AY37" si="83">AG37+AI37+AK37+AM37+AO37</f>
        <v>0</v>
      </c>
      <c r="AY37" s="118">
        <f t="shared" si="83"/>
        <v>69.18394739</v>
      </c>
      <c r="AZ37" s="117"/>
    </row>
    <row r="38" ht="15.75" customHeight="1">
      <c r="A38" s="105"/>
      <c r="B38" s="106"/>
      <c r="C38" s="108"/>
      <c r="D38" s="106"/>
      <c r="E38" s="108"/>
      <c r="F38" s="106"/>
      <c r="G38" s="86"/>
      <c r="H38" s="86" t="s">
        <v>123</v>
      </c>
      <c r="I38" s="86"/>
      <c r="J38" s="109">
        <v>87489.0</v>
      </c>
      <c r="K38" s="109">
        <f t="shared" ref="K38:K39" si="87">M38+O38+Q38+S38+U38+J38</f>
        <v>175539</v>
      </c>
      <c r="L38" s="128"/>
      <c r="M38" s="109">
        <v>16084.0</v>
      </c>
      <c r="N38" s="89"/>
      <c r="O38" s="109">
        <v>16826.0</v>
      </c>
      <c r="P38" s="89"/>
      <c r="Q38" s="111">
        <v>17566.0</v>
      </c>
      <c r="R38" s="89"/>
      <c r="S38" s="109">
        <v>18360.0</v>
      </c>
      <c r="T38" s="89"/>
      <c r="U38" s="109">
        <v>19214.0</v>
      </c>
      <c r="V38" s="129"/>
      <c r="W38" s="111">
        <v>10236.5</v>
      </c>
      <c r="X38" s="112"/>
      <c r="Y38" s="111">
        <v>10987.0</v>
      </c>
      <c r="Z38" s="112"/>
      <c r="AA38" s="111">
        <v>11344.0</v>
      </c>
      <c r="AB38" s="112"/>
      <c r="AC38" s="111">
        <v>7931.0</v>
      </c>
      <c r="AD38" s="112"/>
      <c r="AE38" s="108"/>
      <c r="AF38" s="96"/>
      <c r="AG38" s="113">
        <f t="shared" ref="AG38:AP38" si="84">IFERROR(W38/M38,0)*100</f>
        <v>63.64399403</v>
      </c>
      <c r="AH38" s="98">
        <f t="shared" si="84"/>
        <v>0</v>
      </c>
      <c r="AI38" s="113">
        <f t="shared" si="84"/>
        <v>65.29775348</v>
      </c>
      <c r="AJ38" s="98">
        <f t="shared" si="84"/>
        <v>0</v>
      </c>
      <c r="AK38" s="113">
        <f t="shared" si="84"/>
        <v>64.57930092</v>
      </c>
      <c r="AL38" s="98">
        <f t="shared" si="84"/>
        <v>0</v>
      </c>
      <c r="AM38" s="113">
        <f t="shared" si="84"/>
        <v>43.19716776</v>
      </c>
      <c r="AN38" s="98">
        <f t="shared" si="84"/>
        <v>0</v>
      </c>
      <c r="AO38" s="113">
        <f t="shared" si="84"/>
        <v>0</v>
      </c>
      <c r="AP38" s="98">
        <f t="shared" si="84"/>
        <v>0</v>
      </c>
      <c r="AQ38" s="113">
        <f t="shared" ref="AQ38:AR38" si="85">W38+Y38+AA38+AC38+AE38</f>
        <v>40498.5</v>
      </c>
      <c r="AR38" s="114">
        <f t="shared" si="85"/>
        <v>0</v>
      </c>
      <c r="AS38" s="114">
        <f t="shared" ref="AS38:AS39" si="90">AQ38/K38*100</f>
        <v>23.0709415</v>
      </c>
      <c r="AT38" s="128" t="s">
        <v>89</v>
      </c>
      <c r="AU38" s="115"/>
      <c r="AV38" s="116"/>
      <c r="AW38" s="117"/>
      <c r="AX38" s="118">
        <f t="shared" ref="AX38:AY38" si="86">AG38+AI38+AK38+AM38+AO38</f>
        <v>236.7182162</v>
      </c>
      <c r="AY38" s="118">
        <f t="shared" si="86"/>
        <v>0</v>
      </c>
      <c r="AZ38" s="117"/>
    </row>
    <row r="39" ht="15.75" customHeight="1">
      <c r="A39" s="105"/>
      <c r="B39" s="106"/>
      <c r="C39" s="108"/>
      <c r="D39" s="106"/>
      <c r="E39" s="108"/>
      <c r="F39" s="106"/>
      <c r="G39" s="86"/>
      <c r="H39" s="86" t="s">
        <v>124</v>
      </c>
      <c r="I39" s="86"/>
      <c r="J39" s="109">
        <v>89874.0</v>
      </c>
      <c r="K39" s="109">
        <f t="shared" si="87"/>
        <v>172896</v>
      </c>
      <c r="L39" s="128"/>
      <c r="M39" s="109">
        <v>15158.0</v>
      </c>
      <c r="N39" s="89"/>
      <c r="O39" s="109">
        <v>15850.0</v>
      </c>
      <c r="P39" s="89"/>
      <c r="Q39" s="111">
        <v>16557.0</v>
      </c>
      <c r="R39" s="89"/>
      <c r="S39" s="109">
        <v>17319.0</v>
      </c>
      <c r="T39" s="89"/>
      <c r="U39" s="109">
        <v>18138.0</v>
      </c>
      <c r="V39" s="129"/>
      <c r="W39" s="111">
        <v>10142.0</v>
      </c>
      <c r="X39" s="112"/>
      <c r="Y39" s="111">
        <v>9656.0</v>
      </c>
      <c r="Z39" s="112"/>
      <c r="AA39" s="111">
        <v>10804.0</v>
      </c>
      <c r="AB39" s="112"/>
      <c r="AC39" s="111">
        <v>11427.0</v>
      </c>
      <c r="AD39" s="112"/>
      <c r="AE39" s="108"/>
      <c r="AF39" s="96"/>
      <c r="AG39" s="113">
        <f t="shared" ref="AG39:AP39" si="88">IFERROR(W39/M39,0)*100</f>
        <v>66.90856313</v>
      </c>
      <c r="AH39" s="98">
        <f t="shared" si="88"/>
        <v>0</v>
      </c>
      <c r="AI39" s="113">
        <f t="shared" si="88"/>
        <v>60.92113565</v>
      </c>
      <c r="AJ39" s="98">
        <f t="shared" si="88"/>
        <v>0</v>
      </c>
      <c r="AK39" s="113">
        <f t="shared" si="88"/>
        <v>65.25336716</v>
      </c>
      <c r="AL39" s="98">
        <f t="shared" si="88"/>
        <v>0</v>
      </c>
      <c r="AM39" s="113">
        <f t="shared" si="88"/>
        <v>65.97956002</v>
      </c>
      <c r="AN39" s="98">
        <f t="shared" si="88"/>
        <v>0</v>
      </c>
      <c r="AO39" s="113">
        <f t="shared" si="88"/>
        <v>0</v>
      </c>
      <c r="AP39" s="98">
        <f t="shared" si="88"/>
        <v>0</v>
      </c>
      <c r="AQ39" s="113">
        <f t="shared" ref="AQ39:AR39" si="89">W39+Y39+AA39+AC39+AE39</f>
        <v>42029</v>
      </c>
      <c r="AR39" s="114">
        <f t="shared" si="89"/>
        <v>0</v>
      </c>
      <c r="AS39" s="114">
        <f t="shared" si="90"/>
        <v>24.30883306</v>
      </c>
      <c r="AT39" s="128" t="s">
        <v>89</v>
      </c>
      <c r="AU39" s="115"/>
      <c r="AV39" s="116"/>
      <c r="AW39" s="117"/>
      <c r="AX39" s="118">
        <f t="shared" ref="AX39:AY39" si="91">AG39+AI39+AK39+AM39+AO39</f>
        <v>259.062626</v>
      </c>
      <c r="AY39" s="118">
        <f t="shared" si="91"/>
        <v>0</v>
      </c>
      <c r="AZ39" s="117"/>
    </row>
    <row r="40" ht="15.75" customHeight="1">
      <c r="A40" s="105"/>
      <c r="B40" s="106"/>
      <c r="C40" s="108"/>
      <c r="D40" s="106"/>
      <c r="E40" s="108"/>
      <c r="F40" s="106"/>
      <c r="G40" s="86"/>
      <c r="H40" s="86" t="s">
        <v>125</v>
      </c>
      <c r="I40" s="86"/>
      <c r="J40" s="106"/>
      <c r="K40" s="106"/>
      <c r="L40" s="128"/>
      <c r="M40" s="106"/>
      <c r="N40" s="89"/>
      <c r="O40" s="106"/>
      <c r="P40" s="89"/>
      <c r="Q40" s="111"/>
      <c r="R40" s="89"/>
      <c r="S40" s="106"/>
      <c r="T40" s="89"/>
      <c r="U40" s="106"/>
      <c r="V40" s="129"/>
      <c r="W40" s="111"/>
      <c r="X40" s="112"/>
      <c r="Y40" s="111"/>
      <c r="Z40" s="112"/>
      <c r="AA40" s="111"/>
      <c r="AB40" s="112"/>
      <c r="AC40" s="111"/>
      <c r="AD40" s="112"/>
      <c r="AE40" s="108"/>
      <c r="AF40" s="96"/>
      <c r="AG40" s="113">
        <f t="shared" ref="AG40:AP40" si="92">IFERROR(W40/M40,0)*100</f>
        <v>0</v>
      </c>
      <c r="AH40" s="98">
        <f t="shared" si="92"/>
        <v>0</v>
      </c>
      <c r="AI40" s="113">
        <f t="shared" si="92"/>
        <v>0</v>
      </c>
      <c r="AJ40" s="98">
        <f t="shared" si="92"/>
        <v>0</v>
      </c>
      <c r="AK40" s="113">
        <f t="shared" si="92"/>
        <v>0</v>
      </c>
      <c r="AL40" s="98">
        <f t="shared" si="92"/>
        <v>0</v>
      </c>
      <c r="AM40" s="113">
        <f t="shared" si="92"/>
        <v>0</v>
      </c>
      <c r="AN40" s="98">
        <f t="shared" si="92"/>
        <v>0</v>
      </c>
      <c r="AO40" s="113">
        <f t="shared" si="92"/>
        <v>0</v>
      </c>
      <c r="AP40" s="98">
        <f t="shared" si="92"/>
        <v>0</v>
      </c>
      <c r="AQ40" s="113">
        <f>IFERROR(AX40/K40,0)*100</f>
        <v>0</v>
      </c>
      <c r="AR40" s="108"/>
      <c r="AS40" s="108"/>
      <c r="AT40" s="108"/>
      <c r="AU40" s="115"/>
      <c r="AV40" s="116"/>
      <c r="AW40" s="117"/>
      <c r="AX40" s="118">
        <f t="shared" ref="AX40:AY40" si="93">AG40+AI40+AK40+AM40+AO40</f>
        <v>0</v>
      </c>
      <c r="AY40" s="118">
        <f t="shared" si="93"/>
        <v>0</v>
      </c>
      <c r="AZ40" s="117"/>
    </row>
    <row r="41" ht="15.75" customHeight="1">
      <c r="A41" s="105"/>
      <c r="B41" s="106"/>
      <c r="C41" s="108"/>
      <c r="D41" s="106"/>
      <c r="E41" s="108"/>
      <c r="F41" s="106"/>
      <c r="G41" s="86"/>
      <c r="H41" s="86" t="s">
        <v>123</v>
      </c>
      <c r="I41" s="86"/>
      <c r="J41" s="109">
        <v>15282.0</v>
      </c>
      <c r="K41" s="109">
        <f t="shared" ref="K41:K47" si="97">M41+O41+Q41+S41+U41+J41</f>
        <v>47922</v>
      </c>
      <c r="L41" s="128"/>
      <c r="M41" s="109">
        <v>5980.0</v>
      </c>
      <c r="N41" s="89"/>
      <c r="O41" s="109">
        <v>6320.0</v>
      </c>
      <c r="P41" s="89"/>
      <c r="Q41" s="107">
        <v>6595.0</v>
      </c>
      <c r="R41" s="134"/>
      <c r="S41" s="135">
        <v>6765.0</v>
      </c>
      <c r="T41" s="134"/>
      <c r="U41" s="135">
        <v>6980.0</v>
      </c>
      <c r="V41" s="129"/>
      <c r="W41" s="111">
        <v>4422.0</v>
      </c>
      <c r="X41" s="112"/>
      <c r="Y41" s="111">
        <v>4118.0</v>
      </c>
      <c r="Z41" s="112"/>
      <c r="AA41" s="111">
        <v>3184.0</v>
      </c>
      <c r="AB41" s="112"/>
      <c r="AC41" s="111">
        <v>2571.0</v>
      </c>
      <c r="AD41" s="112"/>
      <c r="AE41" s="108"/>
      <c r="AF41" s="96"/>
      <c r="AG41" s="113">
        <f t="shared" ref="AG41:AP41" si="94">IFERROR(W41/M41,0)*100</f>
        <v>73.94648829</v>
      </c>
      <c r="AH41" s="98">
        <f t="shared" si="94"/>
        <v>0</v>
      </c>
      <c r="AI41" s="113">
        <f t="shared" si="94"/>
        <v>65.15822785</v>
      </c>
      <c r="AJ41" s="98">
        <f t="shared" si="94"/>
        <v>0</v>
      </c>
      <c r="AK41" s="113">
        <f t="shared" si="94"/>
        <v>48.27899924</v>
      </c>
      <c r="AL41" s="98">
        <f t="shared" si="94"/>
        <v>0</v>
      </c>
      <c r="AM41" s="113">
        <f t="shared" si="94"/>
        <v>38.00443459</v>
      </c>
      <c r="AN41" s="98">
        <f t="shared" si="94"/>
        <v>0</v>
      </c>
      <c r="AO41" s="113">
        <f t="shared" si="94"/>
        <v>0</v>
      </c>
      <c r="AP41" s="98">
        <f t="shared" si="94"/>
        <v>0</v>
      </c>
      <c r="AQ41" s="113">
        <f t="shared" ref="AQ41:AR41" si="95">W41+Y41+AA41+AC41+AE41</f>
        <v>14295</v>
      </c>
      <c r="AR41" s="114">
        <f t="shared" si="95"/>
        <v>0</v>
      </c>
      <c r="AS41" s="114">
        <f t="shared" ref="AS41:AS53" si="100">AQ41/K41*100</f>
        <v>29.8297233</v>
      </c>
      <c r="AT41" s="128" t="s">
        <v>89</v>
      </c>
      <c r="AU41" s="115"/>
      <c r="AV41" s="116"/>
      <c r="AW41" s="117"/>
      <c r="AX41" s="118">
        <f t="shared" ref="AX41:AY41" si="96">AG41+AI41+AK41+AM41+AO41</f>
        <v>225.38815</v>
      </c>
      <c r="AY41" s="118">
        <f t="shared" si="96"/>
        <v>0</v>
      </c>
      <c r="AZ41" s="117"/>
    </row>
    <row r="42" ht="15.75" customHeight="1">
      <c r="A42" s="105"/>
      <c r="B42" s="106"/>
      <c r="C42" s="108"/>
      <c r="D42" s="106"/>
      <c r="E42" s="108"/>
      <c r="F42" s="106"/>
      <c r="G42" s="86"/>
      <c r="H42" s="86" t="s">
        <v>124</v>
      </c>
      <c r="I42" s="86"/>
      <c r="J42" s="109">
        <v>14113.0</v>
      </c>
      <c r="K42" s="109">
        <f t="shared" si="97"/>
        <v>45776</v>
      </c>
      <c r="L42" s="128"/>
      <c r="M42" s="109">
        <v>5688.0</v>
      </c>
      <c r="N42" s="89"/>
      <c r="O42" s="109">
        <v>6185.0</v>
      </c>
      <c r="P42" s="89"/>
      <c r="Q42" s="107">
        <v>6470.0</v>
      </c>
      <c r="R42" s="134"/>
      <c r="S42" s="135">
        <v>6490.0</v>
      </c>
      <c r="T42" s="134"/>
      <c r="U42" s="135">
        <v>6830.0</v>
      </c>
      <c r="V42" s="129"/>
      <c r="W42" s="111">
        <v>3499.0</v>
      </c>
      <c r="X42" s="112"/>
      <c r="Y42" s="111">
        <v>4194.0</v>
      </c>
      <c r="Z42" s="112"/>
      <c r="AA42" s="111">
        <v>2770.0</v>
      </c>
      <c r="AB42" s="112"/>
      <c r="AC42" s="111">
        <v>2727.0</v>
      </c>
      <c r="AD42" s="112"/>
      <c r="AE42" s="108"/>
      <c r="AF42" s="96"/>
      <c r="AG42" s="113">
        <f t="shared" ref="AG42:AP42" si="98">IFERROR(W42/M42,0)*100</f>
        <v>61.51547117</v>
      </c>
      <c r="AH42" s="98">
        <f t="shared" si="98"/>
        <v>0</v>
      </c>
      <c r="AI42" s="113">
        <f t="shared" si="98"/>
        <v>67.80921584</v>
      </c>
      <c r="AJ42" s="98">
        <f t="shared" si="98"/>
        <v>0</v>
      </c>
      <c r="AK42" s="113">
        <f t="shared" si="98"/>
        <v>42.812983</v>
      </c>
      <c r="AL42" s="98">
        <f t="shared" si="98"/>
        <v>0</v>
      </c>
      <c r="AM42" s="113">
        <f t="shared" si="98"/>
        <v>42.01848998</v>
      </c>
      <c r="AN42" s="98">
        <f t="shared" si="98"/>
        <v>0</v>
      </c>
      <c r="AO42" s="113">
        <f t="shared" si="98"/>
        <v>0</v>
      </c>
      <c r="AP42" s="98">
        <f t="shared" si="98"/>
        <v>0</v>
      </c>
      <c r="AQ42" s="113">
        <f t="shared" ref="AQ42:AR42" si="99">W42+Y42+AA42+AC42+AE42</f>
        <v>13190</v>
      </c>
      <c r="AR42" s="114">
        <f t="shared" si="99"/>
        <v>0</v>
      </c>
      <c r="AS42" s="114">
        <f t="shared" si="100"/>
        <v>28.8142258</v>
      </c>
      <c r="AT42" s="128" t="s">
        <v>89</v>
      </c>
      <c r="AU42" s="115"/>
      <c r="AV42" s="116"/>
      <c r="AW42" s="117"/>
      <c r="AX42" s="118">
        <f t="shared" ref="AX42:AY42" si="101">AG42+AI42+AK42+AM42+AO42</f>
        <v>214.15616</v>
      </c>
      <c r="AY42" s="118">
        <f t="shared" si="101"/>
        <v>0</v>
      </c>
      <c r="AZ42" s="117"/>
    </row>
    <row r="43" ht="15.75" customHeight="1">
      <c r="A43" s="105"/>
      <c r="B43" s="106"/>
      <c r="C43" s="108"/>
      <c r="D43" s="106"/>
      <c r="E43" s="108"/>
      <c r="F43" s="106"/>
      <c r="G43" s="86"/>
      <c r="H43" s="86" t="s">
        <v>126</v>
      </c>
      <c r="I43" s="86" t="s">
        <v>127</v>
      </c>
      <c r="J43" s="106">
        <v>73.63</v>
      </c>
      <c r="K43" s="133">
        <f t="shared" si="97"/>
        <v>281.38</v>
      </c>
      <c r="L43" s="128"/>
      <c r="M43" s="106">
        <v>33.29</v>
      </c>
      <c r="N43" s="89"/>
      <c r="O43" s="106">
        <v>41.52</v>
      </c>
      <c r="P43" s="89"/>
      <c r="Q43" s="113">
        <v>42.86</v>
      </c>
      <c r="R43" s="134"/>
      <c r="S43" s="108">
        <v>44.28</v>
      </c>
      <c r="T43" s="134"/>
      <c r="U43" s="136">
        <v>45.8</v>
      </c>
      <c r="V43" s="129"/>
      <c r="W43" s="111">
        <v>41.34</v>
      </c>
      <c r="X43" s="112"/>
      <c r="Y43" s="111">
        <v>40.26</v>
      </c>
      <c r="Z43" s="112"/>
      <c r="AA43" s="111">
        <v>41.82</v>
      </c>
      <c r="AB43" s="112"/>
      <c r="AC43" s="111">
        <v>39.72</v>
      </c>
      <c r="AD43" s="112"/>
      <c r="AE43" s="108"/>
      <c r="AF43" s="96"/>
      <c r="AG43" s="113">
        <f t="shared" ref="AG43:AP43" si="102">IFERROR(W43/M43,0)*100</f>
        <v>124.1814359</v>
      </c>
      <c r="AH43" s="98">
        <f t="shared" si="102"/>
        <v>0</v>
      </c>
      <c r="AI43" s="113">
        <f t="shared" si="102"/>
        <v>96.96531792</v>
      </c>
      <c r="AJ43" s="98">
        <f t="shared" si="102"/>
        <v>0</v>
      </c>
      <c r="AK43" s="113">
        <f t="shared" si="102"/>
        <v>97.5734951</v>
      </c>
      <c r="AL43" s="98">
        <f t="shared" si="102"/>
        <v>0</v>
      </c>
      <c r="AM43" s="113">
        <f t="shared" si="102"/>
        <v>89.70189702</v>
      </c>
      <c r="AN43" s="98">
        <f t="shared" si="102"/>
        <v>0</v>
      </c>
      <c r="AO43" s="113">
        <f t="shared" si="102"/>
        <v>0</v>
      </c>
      <c r="AP43" s="98">
        <f t="shared" si="102"/>
        <v>0</v>
      </c>
      <c r="AQ43" s="113">
        <f t="shared" ref="AQ43:AR43" si="103">W43+Y43+AA43+AC43+AE43</f>
        <v>163.14</v>
      </c>
      <c r="AR43" s="114">
        <f t="shared" si="103"/>
        <v>0</v>
      </c>
      <c r="AS43" s="114">
        <f t="shared" si="100"/>
        <v>57.97853437</v>
      </c>
      <c r="AT43" s="128" t="s">
        <v>89</v>
      </c>
      <c r="AU43" s="115"/>
      <c r="AV43" s="116"/>
      <c r="AW43" s="117"/>
      <c r="AX43" s="118">
        <f t="shared" ref="AX43:AY43" si="104">AG43+AI43+AK43+AM43+AO43</f>
        <v>408.4221459</v>
      </c>
      <c r="AY43" s="118">
        <f t="shared" si="104"/>
        <v>0</v>
      </c>
      <c r="AZ43" s="117"/>
    </row>
    <row r="44" ht="15.75" customHeight="1">
      <c r="A44" s="105"/>
      <c r="B44" s="106"/>
      <c r="C44" s="108"/>
      <c r="D44" s="106"/>
      <c r="E44" s="108"/>
      <c r="F44" s="106"/>
      <c r="G44" s="86"/>
      <c r="H44" s="86" t="s">
        <v>128</v>
      </c>
      <c r="I44" s="86" t="s">
        <v>127</v>
      </c>
      <c r="J44" s="106">
        <v>59.17</v>
      </c>
      <c r="K44" s="133">
        <f t="shared" si="97"/>
        <v>253.79</v>
      </c>
      <c r="L44" s="128"/>
      <c r="M44" s="106">
        <v>38.29</v>
      </c>
      <c r="N44" s="89"/>
      <c r="O44" s="106">
        <v>38.65</v>
      </c>
      <c r="P44" s="89"/>
      <c r="Q44" s="113">
        <v>38.86</v>
      </c>
      <c r="R44" s="134"/>
      <c r="S44" s="108">
        <v>39.37</v>
      </c>
      <c r="T44" s="134"/>
      <c r="U44" s="108">
        <v>39.45</v>
      </c>
      <c r="V44" s="129"/>
      <c r="W44" s="111">
        <v>37.51</v>
      </c>
      <c r="X44" s="112"/>
      <c r="Y44" s="111">
        <v>31.98</v>
      </c>
      <c r="Z44" s="112"/>
      <c r="AA44" s="111">
        <v>45.3</v>
      </c>
      <c r="AB44" s="112"/>
      <c r="AC44" s="111">
        <v>45.01</v>
      </c>
      <c r="AD44" s="112"/>
      <c r="AE44" s="108"/>
      <c r="AF44" s="96"/>
      <c r="AG44" s="113">
        <f t="shared" ref="AG44:AP44" si="105">IFERROR(W44/M44,0)*100</f>
        <v>97.9629146</v>
      </c>
      <c r="AH44" s="98">
        <f t="shared" si="105"/>
        <v>0</v>
      </c>
      <c r="AI44" s="113">
        <f t="shared" si="105"/>
        <v>82.74256145</v>
      </c>
      <c r="AJ44" s="98">
        <f t="shared" si="105"/>
        <v>0</v>
      </c>
      <c r="AK44" s="113">
        <f t="shared" si="105"/>
        <v>116.5723109</v>
      </c>
      <c r="AL44" s="98">
        <f t="shared" si="105"/>
        <v>0</v>
      </c>
      <c r="AM44" s="113">
        <f t="shared" si="105"/>
        <v>114.3256287</v>
      </c>
      <c r="AN44" s="98">
        <f t="shared" si="105"/>
        <v>0</v>
      </c>
      <c r="AO44" s="113">
        <f t="shared" si="105"/>
        <v>0</v>
      </c>
      <c r="AP44" s="98">
        <f t="shared" si="105"/>
        <v>0</v>
      </c>
      <c r="AQ44" s="113">
        <f t="shared" ref="AQ44:AR44" si="106">W44+Y44+AA44+AC44+AE44</f>
        <v>159.8</v>
      </c>
      <c r="AR44" s="114">
        <f t="shared" si="106"/>
        <v>0</v>
      </c>
      <c r="AS44" s="114">
        <f t="shared" si="100"/>
        <v>62.96544387</v>
      </c>
      <c r="AT44" s="128" t="s">
        <v>89</v>
      </c>
      <c r="AU44" s="115"/>
      <c r="AV44" s="116"/>
      <c r="AW44" s="117"/>
      <c r="AX44" s="118">
        <f t="shared" ref="AX44:AY44" si="107">AG44+AI44+AK44+AM44+AO44</f>
        <v>411.6034156</v>
      </c>
      <c r="AY44" s="118">
        <f t="shared" si="107"/>
        <v>0</v>
      </c>
      <c r="AZ44" s="117"/>
    </row>
    <row r="45" ht="15.75" customHeight="1">
      <c r="A45" s="105"/>
      <c r="B45" s="106"/>
      <c r="C45" s="108"/>
      <c r="D45" s="106"/>
      <c r="E45" s="108"/>
      <c r="F45" s="106"/>
      <c r="G45" s="86"/>
      <c r="H45" s="86" t="s">
        <v>129</v>
      </c>
      <c r="I45" s="86" t="s">
        <v>113</v>
      </c>
      <c r="J45" s="133">
        <v>323199.09</v>
      </c>
      <c r="K45" s="133">
        <f t="shared" si="97"/>
        <v>670193.8</v>
      </c>
      <c r="L45" s="128"/>
      <c r="M45" s="133">
        <v>50460.71</v>
      </c>
      <c r="N45" s="89"/>
      <c r="O45" s="109">
        <v>65809.0</v>
      </c>
      <c r="P45" s="89"/>
      <c r="Q45" s="107">
        <v>70962.0</v>
      </c>
      <c r="R45" s="134"/>
      <c r="S45" s="135">
        <v>76692.0</v>
      </c>
      <c r="T45" s="134"/>
      <c r="U45" s="135">
        <v>83071.0</v>
      </c>
      <c r="V45" s="129"/>
      <c r="W45" s="111">
        <v>41933.45</v>
      </c>
      <c r="X45" s="112"/>
      <c r="Y45" s="111">
        <v>38876.0</v>
      </c>
      <c r="Z45" s="112"/>
      <c r="AA45" s="111">
        <v>45184.03</v>
      </c>
      <c r="AB45" s="112"/>
      <c r="AC45" s="111">
        <v>45381.64</v>
      </c>
      <c r="AD45" s="112"/>
      <c r="AE45" s="108"/>
      <c r="AF45" s="96"/>
      <c r="AG45" s="113">
        <f t="shared" ref="AG45:AP45" si="108">IFERROR(W45/M45,0)*100</f>
        <v>83.10118902</v>
      </c>
      <c r="AH45" s="98">
        <f t="shared" si="108"/>
        <v>0</v>
      </c>
      <c r="AI45" s="113">
        <f t="shared" si="108"/>
        <v>59.07398684</v>
      </c>
      <c r="AJ45" s="98">
        <f t="shared" si="108"/>
        <v>0</v>
      </c>
      <c r="AK45" s="113">
        <f t="shared" si="108"/>
        <v>63.67355768</v>
      </c>
      <c r="AL45" s="98">
        <f t="shared" si="108"/>
        <v>0</v>
      </c>
      <c r="AM45" s="113">
        <f t="shared" si="108"/>
        <v>59.17389037</v>
      </c>
      <c r="AN45" s="98">
        <f t="shared" si="108"/>
        <v>0</v>
      </c>
      <c r="AO45" s="113">
        <f t="shared" si="108"/>
        <v>0</v>
      </c>
      <c r="AP45" s="98">
        <f t="shared" si="108"/>
        <v>0</v>
      </c>
      <c r="AQ45" s="113">
        <f t="shared" ref="AQ45:AR45" si="109">W45+Y45+AA45+AC45+AE45</f>
        <v>171375.12</v>
      </c>
      <c r="AR45" s="114">
        <f t="shared" si="109"/>
        <v>0</v>
      </c>
      <c r="AS45" s="114">
        <f t="shared" si="100"/>
        <v>25.57097962</v>
      </c>
      <c r="AT45" s="128" t="s">
        <v>89</v>
      </c>
      <c r="AU45" s="115"/>
      <c r="AV45" s="116"/>
      <c r="AW45" s="117"/>
      <c r="AX45" s="118"/>
      <c r="AY45" s="118"/>
      <c r="AZ45" s="117"/>
    </row>
    <row r="46" ht="15.75" customHeight="1">
      <c r="A46" s="105"/>
      <c r="B46" s="106"/>
      <c r="C46" s="108"/>
      <c r="D46" s="106"/>
      <c r="E46" s="108"/>
      <c r="F46" s="106"/>
      <c r="G46" s="86"/>
      <c r="H46" s="86" t="s">
        <v>130</v>
      </c>
      <c r="I46" s="86" t="s">
        <v>113</v>
      </c>
      <c r="J46" s="133">
        <v>50072.47</v>
      </c>
      <c r="K46" s="133">
        <f t="shared" si="97"/>
        <v>172928.72</v>
      </c>
      <c r="L46" s="128"/>
      <c r="M46" s="133">
        <v>21777.12</v>
      </c>
      <c r="N46" s="89"/>
      <c r="O46" s="133">
        <v>23441.23</v>
      </c>
      <c r="P46" s="89"/>
      <c r="Q46" s="107">
        <v>25142.42</v>
      </c>
      <c r="R46" s="134"/>
      <c r="S46" s="137">
        <v>25551.13</v>
      </c>
      <c r="T46" s="134"/>
      <c r="U46" s="137">
        <v>26944.35</v>
      </c>
      <c r="V46" s="129"/>
      <c r="W46" s="111">
        <v>13123.14</v>
      </c>
      <c r="X46" s="112"/>
      <c r="Y46" s="111">
        <v>13411.69</v>
      </c>
      <c r="Z46" s="112"/>
      <c r="AA46" s="111">
        <v>12548.25</v>
      </c>
      <c r="AB46" s="112"/>
      <c r="AC46" s="111">
        <v>12275.55</v>
      </c>
      <c r="AD46" s="112"/>
      <c r="AE46" s="108"/>
      <c r="AF46" s="96"/>
      <c r="AG46" s="113">
        <f t="shared" ref="AG46:AP46" si="110">IFERROR(W46/M46,0)*100</f>
        <v>60.26113646</v>
      </c>
      <c r="AH46" s="98">
        <f t="shared" si="110"/>
        <v>0</v>
      </c>
      <c r="AI46" s="113">
        <f t="shared" si="110"/>
        <v>57.21410523</v>
      </c>
      <c r="AJ46" s="98">
        <f t="shared" si="110"/>
        <v>0</v>
      </c>
      <c r="AK46" s="113">
        <f t="shared" si="110"/>
        <v>49.90868023</v>
      </c>
      <c r="AL46" s="98">
        <f t="shared" si="110"/>
        <v>0</v>
      </c>
      <c r="AM46" s="113">
        <f t="shared" si="110"/>
        <v>48.04308068</v>
      </c>
      <c r="AN46" s="98">
        <f t="shared" si="110"/>
        <v>0</v>
      </c>
      <c r="AO46" s="113">
        <f t="shared" si="110"/>
        <v>0</v>
      </c>
      <c r="AP46" s="98">
        <f t="shared" si="110"/>
        <v>0</v>
      </c>
      <c r="AQ46" s="113">
        <f t="shared" ref="AQ46:AR46" si="111">W46+Y46+AA46+AC46+AE46</f>
        <v>51358.63</v>
      </c>
      <c r="AR46" s="114">
        <f t="shared" si="111"/>
        <v>0</v>
      </c>
      <c r="AS46" s="114">
        <f t="shared" si="100"/>
        <v>29.69930616</v>
      </c>
      <c r="AT46" s="128" t="s">
        <v>89</v>
      </c>
      <c r="AU46" s="115"/>
      <c r="AV46" s="116"/>
      <c r="AW46" s="117"/>
      <c r="AX46" s="118"/>
      <c r="AY46" s="118"/>
      <c r="AZ46" s="117"/>
    </row>
    <row r="47" ht="15.75" customHeight="1">
      <c r="A47" s="105"/>
      <c r="B47" s="106"/>
      <c r="C47" s="108"/>
      <c r="D47" s="106"/>
      <c r="E47" s="108"/>
      <c r="F47" s="106"/>
      <c r="G47" s="86"/>
      <c r="H47" s="86" t="s">
        <v>131</v>
      </c>
      <c r="I47" s="86" t="s">
        <v>98</v>
      </c>
      <c r="J47" s="106">
        <v>25.0</v>
      </c>
      <c r="K47" s="109">
        <f t="shared" si="97"/>
        <v>48</v>
      </c>
      <c r="L47" s="128"/>
      <c r="M47" s="106">
        <v>3.0</v>
      </c>
      <c r="N47" s="89"/>
      <c r="O47" s="106">
        <v>5.0</v>
      </c>
      <c r="P47" s="89"/>
      <c r="Q47" s="107">
        <v>5.0</v>
      </c>
      <c r="R47" s="134"/>
      <c r="S47" s="108">
        <v>5.0</v>
      </c>
      <c r="T47" s="134"/>
      <c r="U47" s="108">
        <v>5.0</v>
      </c>
      <c r="V47" s="129"/>
      <c r="W47" s="111">
        <v>4.0</v>
      </c>
      <c r="X47" s="112"/>
      <c r="Y47" s="111">
        <v>1.0</v>
      </c>
      <c r="Z47" s="112"/>
      <c r="AA47" s="111">
        <v>0.0</v>
      </c>
      <c r="AB47" s="112"/>
      <c r="AC47" s="111">
        <v>1.0</v>
      </c>
      <c r="AD47" s="112"/>
      <c r="AE47" s="108"/>
      <c r="AF47" s="96"/>
      <c r="AG47" s="113">
        <f t="shared" ref="AG47:AP47" si="112">IFERROR(W47/M47,0)*100</f>
        <v>133.3333333</v>
      </c>
      <c r="AH47" s="98">
        <f t="shared" si="112"/>
        <v>0</v>
      </c>
      <c r="AI47" s="113">
        <f t="shared" si="112"/>
        <v>20</v>
      </c>
      <c r="AJ47" s="98">
        <f t="shared" si="112"/>
        <v>0</v>
      </c>
      <c r="AK47" s="113">
        <f t="shared" si="112"/>
        <v>0</v>
      </c>
      <c r="AL47" s="98">
        <f t="shared" si="112"/>
        <v>0</v>
      </c>
      <c r="AM47" s="113">
        <f t="shared" si="112"/>
        <v>20</v>
      </c>
      <c r="AN47" s="98">
        <f t="shared" si="112"/>
        <v>0</v>
      </c>
      <c r="AO47" s="113">
        <f t="shared" si="112"/>
        <v>0</v>
      </c>
      <c r="AP47" s="98">
        <f t="shared" si="112"/>
        <v>0</v>
      </c>
      <c r="AQ47" s="113">
        <f t="shared" ref="AQ47:AR47" si="113">W47+Y47+AA47+AC47+AE47</f>
        <v>6</v>
      </c>
      <c r="AR47" s="114">
        <f t="shared" si="113"/>
        <v>0</v>
      </c>
      <c r="AS47" s="114">
        <f t="shared" si="100"/>
        <v>12.5</v>
      </c>
      <c r="AT47" s="128" t="s">
        <v>89</v>
      </c>
      <c r="AU47" s="115"/>
      <c r="AV47" s="116"/>
      <c r="AW47" s="117"/>
      <c r="AX47" s="118"/>
      <c r="AY47" s="118"/>
      <c r="AZ47" s="117"/>
    </row>
    <row r="48" ht="15.75" customHeight="1">
      <c r="A48" s="105"/>
      <c r="B48" s="106"/>
      <c r="C48" s="108"/>
      <c r="D48" s="106"/>
      <c r="E48" s="108"/>
      <c r="F48" s="106"/>
      <c r="G48" s="86"/>
      <c r="H48" s="86" t="s">
        <v>132</v>
      </c>
      <c r="I48" s="86" t="s">
        <v>133</v>
      </c>
      <c r="J48" s="138">
        <v>135.3</v>
      </c>
      <c r="K48" s="138">
        <v>139.5</v>
      </c>
      <c r="L48" s="128"/>
      <c r="M48" s="138">
        <v>135.5</v>
      </c>
      <c r="N48" s="89"/>
      <c r="O48" s="139">
        <v>137.3</v>
      </c>
      <c r="P48" s="89"/>
      <c r="Q48" s="113">
        <v>138.5</v>
      </c>
      <c r="R48" s="134"/>
      <c r="S48" s="136">
        <v>139.0</v>
      </c>
      <c r="T48" s="134"/>
      <c r="U48" s="136">
        <v>139.5</v>
      </c>
      <c r="V48" s="129"/>
      <c r="W48" s="111">
        <v>135.5</v>
      </c>
      <c r="X48" s="112"/>
      <c r="Y48" s="111">
        <v>137.3</v>
      </c>
      <c r="Z48" s="112"/>
      <c r="AA48" s="111">
        <v>138.6</v>
      </c>
      <c r="AB48" s="112"/>
      <c r="AC48" s="111">
        <v>139.5</v>
      </c>
      <c r="AD48" s="112"/>
      <c r="AE48" s="108"/>
      <c r="AF48" s="96"/>
      <c r="AG48" s="113">
        <f t="shared" ref="AG48:AP48" si="114">IFERROR(W48/M48,0)*100</f>
        <v>100</v>
      </c>
      <c r="AH48" s="98">
        <f t="shared" si="114"/>
        <v>0</v>
      </c>
      <c r="AI48" s="113">
        <f t="shared" si="114"/>
        <v>100</v>
      </c>
      <c r="AJ48" s="98">
        <f t="shared" si="114"/>
        <v>0</v>
      </c>
      <c r="AK48" s="113">
        <f t="shared" si="114"/>
        <v>100.0722022</v>
      </c>
      <c r="AL48" s="98">
        <f t="shared" si="114"/>
        <v>0</v>
      </c>
      <c r="AM48" s="113">
        <f t="shared" si="114"/>
        <v>100.3597122</v>
      </c>
      <c r="AN48" s="98">
        <f t="shared" si="114"/>
        <v>0</v>
      </c>
      <c r="AO48" s="113">
        <f t="shared" si="114"/>
        <v>0</v>
      </c>
      <c r="AP48" s="98">
        <f t="shared" si="114"/>
        <v>0</v>
      </c>
      <c r="AQ48" s="124">
        <v>139.5</v>
      </c>
      <c r="AR48" s="108"/>
      <c r="AS48" s="114">
        <f t="shared" si="100"/>
        <v>100</v>
      </c>
      <c r="AT48" s="108"/>
      <c r="AU48" s="115"/>
      <c r="AV48" s="116"/>
      <c r="AW48" s="117"/>
      <c r="AX48" s="118"/>
      <c r="AY48" s="118"/>
      <c r="AZ48" s="117"/>
    </row>
    <row r="49" ht="15.75" customHeight="1">
      <c r="A49" s="105"/>
      <c r="B49" s="106"/>
      <c r="C49" s="108"/>
      <c r="D49" s="106"/>
      <c r="E49" s="108"/>
      <c r="F49" s="106"/>
      <c r="G49" s="86"/>
      <c r="H49" s="86" t="s">
        <v>134</v>
      </c>
      <c r="I49" s="86" t="s">
        <v>135</v>
      </c>
      <c r="J49" s="106">
        <v>15.65</v>
      </c>
      <c r="K49" s="138">
        <v>20.0</v>
      </c>
      <c r="L49" s="128"/>
      <c r="M49" s="106">
        <v>15.65</v>
      </c>
      <c r="N49" s="89"/>
      <c r="O49" s="106">
        <v>24.33</v>
      </c>
      <c r="P49" s="89"/>
      <c r="Q49" s="113">
        <v>20.0</v>
      </c>
      <c r="R49" s="140"/>
      <c r="S49" s="113">
        <v>20.0</v>
      </c>
      <c r="T49" s="140"/>
      <c r="U49" s="113">
        <v>20.0</v>
      </c>
      <c r="V49" s="129"/>
      <c r="W49" s="110">
        <v>10.23</v>
      </c>
      <c r="X49" s="141"/>
      <c r="Y49" s="110">
        <v>20.8</v>
      </c>
      <c r="Z49" s="141"/>
      <c r="AA49" s="110">
        <v>10.0</v>
      </c>
      <c r="AB49" s="141"/>
      <c r="AC49" s="110">
        <v>10.0</v>
      </c>
      <c r="AD49" s="112"/>
      <c r="AE49" s="108"/>
      <c r="AF49" s="96"/>
      <c r="AG49" s="113">
        <f t="shared" ref="AG49:AP49" si="115">IFERROR(W49/M49,0)*100</f>
        <v>65.36741214</v>
      </c>
      <c r="AH49" s="98">
        <f t="shared" si="115"/>
        <v>0</v>
      </c>
      <c r="AI49" s="113">
        <f t="shared" si="115"/>
        <v>85.49116317</v>
      </c>
      <c r="AJ49" s="98">
        <f t="shared" si="115"/>
        <v>0</v>
      </c>
      <c r="AK49" s="113">
        <f t="shared" si="115"/>
        <v>50</v>
      </c>
      <c r="AL49" s="98">
        <f t="shared" si="115"/>
        <v>0</v>
      </c>
      <c r="AM49" s="113">
        <f t="shared" si="115"/>
        <v>50</v>
      </c>
      <c r="AN49" s="98">
        <f t="shared" si="115"/>
        <v>0</v>
      </c>
      <c r="AO49" s="113">
        <f t="shared" si="115"/>
        <v>0</v>
      </c>
      <c r="AP49" s="98">
        <f t="shared" si="115"/>
        <v>0</v>
      </c>
      <c r="AQ49" s="142">
        <v>10.0</v>
      </c>
      <c r="AR49" s="108"/>
      <c r="AS49" s="114">
        <f t="shared" si="100"/>
        <v>50</v>
      </c>
      <c r="AT49" s="108"/>
      <c r="AU49" s="115"/>
      <c r="AV49" s="116"/>
      <c r="AW49" s="117"/>
      <c r="AX49" s="118"/>
      <c r="AY49" s="118"/>
      <c r="AZ49" s="117"/>
    </row>
    <row r="50" ht="15.75" customHeight="1">
      <c r="A50" s="105"/>
      <c r="B50" s="106"/>
      <c r="C50" s="108"/>
      <c r="D50" s="106"/>
      <c r="E50" s="108"/>
      <c r="F50" s="106"/>
      <c r="G50" s="86"/>
      <c r="H50" s="86" t="s">
        <v>136</v>
      </c>
      <c r="I50" s="86"/>
      <c r="J50" s="138">
        <v>77.5</v>
      </c>
      <c r="K50" s="138">
        <v>82.0</v>
      </c>
      <c r="L50" s="143"/>
      <c r="M50" s="138">
        <v>78.0</v>
      </c>
      <c r="N50" s="144"/>
      <c r="O50" s="138">
        <v>79.0</v>
      </c>
      <c r="P50" s="144"/>
      <c r="Q50" s="136">
        <v>80.0</v>
      </c>
      <c r="R50" s="145"/>
      <c r="S50" s="136">
        <v>81.0</v>
      </c>
      <c r="T50" s="145"/>
      <c r="U50" s="136">
        <v>82.0</v>
      </c>
      <c r="V50" s="129"/>
      <c r="W50" s="110">
        <v>685.0</v>
      </c>
      <c r="X50" s="141"/>
      <c r="Y50" s="110">
        <v>79.0</v>
      </c>
      <c r="Z50" s="141"/>
      <c r="AA50" s="110">
        <v>81.75</v>
      </c>
      <c r="AB50" s="141"/>
      <c r="AC50" s="110">
        <v>81.9</v>
      </c>
      <c r="AD50" s="112"/>
      <c r="AE50" s="108"/>
      <c r="AF50" s="96"/>
      <c r="AG50" s="113">
        <f t="shared" ref="AG50:AP50" si="116">IFERROR(W50/M50,0)*100</f>
        <v>878.2051282</v>
      </c>
      <c r="AH50" s="98">
        <f t="shared" si="116"/>
        <v>0</v>
      </c>
      <c r="AI50" s="113">
        <f t="shared" si="116"/>
        <v>100</v>
      </c>
      <c r="AJ50" s="98">
        <f t="shared" si="116"/>
        <v>0</v>
      </c>
      <c r="AK50" s="113">
        <f t="shared" si="116"/>
        <v>102.1875</v>
      </c>
      <c r="AL50" s="98">
        <f t="shared" si="116"/>
        <v>0</v>
      </c>
      <c r="AM50" s="113">
        <f t="shared" si="116"/>
        <v>101.1111111</v>
      </c>
      <c r="AN50" s="98">
        <f t="shared" si="116"/>
        <v>0</v>
      </c>
      <c r="AO50" s="113">
        <f t="shared" si="116"/>
        <v>0</v>
      </c>
      <c r="AP50" s="98">
        <f t="shared" si="116"/>
        <v>0</v>
      </c>
      <c r="AQ50" s="142">
        <v>81.9</v>
      </c>
      <c r="AR50" s="108"/>
      <c r="AS50" s="114">
        <f t="shared" si="100"/>
        <v>99.87804878</v>
      </c>
      <c r="AT50" s="108"/>
      <c r="AU50" s="115"/>
      <c r="AV50" s="116"/>
      <c r="AW50" s="117"/>
      <c r="AX50" s="118"/>
      <c r="AY50" s="118"/>
      <c r="AZ50" s="117"/>
    </row>
    <row r="51" ht="15.75" customHeight="1">
      <c r="A51" s="105"/>
      <c r="B51" s="106"/>
      <c r="C51" s="108"/>
      <c r="D51" s="106"/>
      <c r="E51" s="108"/>
      <c r="F51" s="106"/>
      <c r="G51" s="86"/>
      <c r="H51" s="86" t="s">
        <v>137</v>
      </c>
      <c r="I51" s="86" t="s">
        <v>138</v>
      </c>
      <c r="J51" s="106">
        <v>10.0</v>
      </c>
      <c r="K51" s="106">
        <v>15.0</v>
      </c>
      <c r="L51" s="128"/>
      <c r="M51" s="106">
        <v>10.0</v>
      </c>
      <c r="N51" s="89"/>
      <c r="O51" s="106">
        <v>11.0</v>
      </c>
      <c r="P51" s="89"/>
      <c r="Q51" s="107">
        <v>13.0</v>
      </c>
      <c r="R51" s="134"/>
      <c r="S51" s="108">
        <v>14.0</v>
      </c>
      <c r="T51" s="134"/>
      <c r="U51" s="108">
        <v>15.0</v>
      </c>
      <c r="V51" s="129"/>
      <c r="W51" s="111">
        <v>10.0</v>
      </c>
      <c r="X51" s="112"/>
      <c r="Y51" s="111">
        <v>10.0</v>
      </c>
      <c r="Z51" s="112"/>
      <c r="AA51" s="111">
        <v>5.0</v>
      </c>
      <c r="AB51" s="112"/>
      <c r="AC51" s="111">
        <v>10.0</v>
      </c>
      <c r="AD51" s="112"/>
      <c r="AE51" s="108"/>
      <c r="AF51" s="96"/>
      <c r="AG51" s="113">
        <f t="shared" ref="AG51:AP51" si="117">IFERROR(W51/M51,0)*100</f>
        <v>100</v>
      </c>
      <c r="AH51" s="98">
        <f t="shared" si="117"/>
        <v>0</v>
      </c>
      <c r="AI51" s="113">
        <f t="shared" si="117"/>
        <v>90.90909091</v>
      </c>
      <c r="AJ51" s="98">
        <f t="shared" si="117"/>
        <v>0</v>
      </c>
      <c r="AK51" s="113">
        <f t="shared" si="117"/>
        <v>38.46153846</v>
      </c>
      <c r="AL51" s="98">
        <f t="shared" si="117"/>
        <v>0</v>
      </c>
      <c r="AM51" s="113">
        <f t="shared" si="117"/>
        <v>71.42857143</v>
      </c>
      <c r="AN51" s="98">
        <f t="shared" si="117"/>
        <v>0</v>
      </c>
      <c r="AO51" s="113">
        <f t="shared" si="117"/>
        <v>0</v>
      </c>
      <c r="AP51" s="98">
        <f t="shared" si="117"/>
        <v>0</v>
      </c>
      <c r="AQ51" s="124">
        <v>10.0</v>
      </c>
      <c r="AR51" s="108"/>
      <c r="AS51" s="114">
        <f t="shared" si="100"/>
        <v>66.66666667</v>
      </c>
      <c r="AT51" s="108"/>
      <c r="AU51" s="115"/>
      <c r="AV51" s="116"/>
      <c r="AW51" s="117"/>
      <c r="AX51" s="118"/>
      <c r="AY51" s="118"/>
      <c r="AZ51" s="117"/>
    </row>
    <row r="52" ht="50.25" customHeight="1">
      <c r="A52" s="105"/>
      <c r="B52" s="106"/>
      <c r="C52" s="108"/>
      <c r="D52" s="106"/>
      <c r="E52" s="108"/>
      <c r="F52" s="106">
        <v>10.0</v>
      </c>
      <c r="G52" s="86" t="s">
        <v>139</v>
      </c>
      <c r="H52" s="86" t="s">
        <v>140</v>
      </c>
      <c r="I52" s="86" t="s">
        <v>141</v>
      </c>
      <c r="J52" s="109">
        <v>4517.0</v>
      </c>
      <c r="K52" s="109">
        <f t="shared" ref="K52:K53" si="121">M52+O52+Q52+S52+U52+J52</f>
        <v>7767</v>
      </c>
      <c r="L52" s="110">
        <f t="shared" ref="L52:L54" si="122">N52+P52+R52+T52+V52</f>
        <v>8747</v>
      </c>
      <c r="M52" s="106">
        <v>650.0</v>
      </c>
      <c r="N52" s="89">
        <v>813.0</v>
      </c>
      <c r="O52" s="106">
        <v>650.0</v>
      </c>
      <c r="P52" s="89">
        <v>1897.0</v>
      </c>
      <c r="Q52" s="106">
        <v>650.0</v>
      </c>
      <c r="R52" s="89">
        <v>1953.0</v>
      </c>
      <c r="S52" s="106">
        <v>650.0</v>
      </c>
      <c r="T52" s="89">
        <v>2012.0</v>
      </c>
      <c r="U52" s="106">
        <v>650.0</v>
      </c>
      <c r="V52" s="91">
        <v>2072.0</v>
      </c>
      <c r="W52" s="111"/>
      <c r="X52" s="112">
        <v>933.003</v>
      </c>
      <c r="Y52" s="111">
        <v>849.0</v>
      </c>
      <c r="Z52" s="112">
        <v>320.915</v>
      </c>
      <c r="AA52" s="111">
        <v>531.0</v>
      </c>
      <c r="AB52" s="112">
        <v>457.475</v>
      </c>
      <c r="AC52" s="111">
        <v>303.0</v>
      </c>
      <c r="AD52" s="112">
        <v>564.0</v>
      </c>
      <c r="AE52" s="108"/>
      <c r="AF52" s="96"/>
      <c r="AG52" s="113">
        <f t="shared" ref="AG52:AP52" si="118">IFERROR(W52/M52,0)*100</f>
        <v>0</v>
      </c>
      <c r="AH52" s="98">
        <f t="shared" si="118"/>
        <v>114.7605166</v>
      </c>
      <c r="AI52" s="113">
        <f t="shared" si="118"/>
        <v>130.6153846</v>
      </c>
      <c r="AJ52" s="98">
        <f t="shared" si="118"/>
        <v>16.91697417</v>
      </c>
      <c r="AK52" s="113">
        <f t="shared" si="118"/>
        <v>81.69230769</v>
      </c>
      <c r="AL52" s="98">
        <f t="shared" si="118"/>
        <v>23.42421915</v>
      </c>
      <c r="AM52" s="113">
        <f t="shared" si="118"/>
        <v>46.61538462</v>
      </c>
      <c r="AN52" s="98">
        <f t="shared" si="118"/>
        <v>28.03180915</v>
      </c>
      <c r="AO52" s="113">
        <f t="shared" si="118"/>
        <v>0</v>
      </c>
      <c r="AP52" s="98">
        <f t="shared" si="118"/>
        <v>0</v>
      </c>
      <c r="AQ52" s="113">
        <f t="shared" ref="AQ52:AR52" si="119">W52+Y52+AA52+AC52+AE52</f>
        <v>1683</v>
      </c>
      <c r="AR52" s="114">
        <f t="shared" si="119"/>
        <v>2275.393</v>
      </c>
      <c r="AS52" s="114">
        <f t="shared" si="100"/>
        <v>21.66859791</v>
      </c>
      <c r="AT52" s="114">
        <f t="shared" ref="AT52:AT53" si="125">AR52/L52*100</f>
        <v>26.01341031</v>
      </c>
      <c r="AU52" s="115" t="s">
        <v>99</v>
      </c>
      <c r="AV52" s="116"/>
      <c r="AW52" s="117"/>
      <c r="AX52" s="118">
        <f t="shared" ref="AX52:AY52" si="120">AG52+AI52+AK52+AM52+AO52</f>
        <v>258.9230769</v>
      </c>
      <c r="AY52" s="118">
        <f t="shared" si="120"/>
        <v>183.1335191</v>
      </c>
      <c r="AZ52" s="117"/>
    </row>
    <row r="53" ht="49.5" customHeight="1">
      <c r="A53" s="105"/>
      <c r="B53" s="106"/>
      <c r="C53" s="108"/>
      <c r="D53" s="106"/>
      <c r="E53" s="108"/>
      <c r="F53" s="106">
        <v>11.0</v>
      </c>
      <c r="G53" s="86" t="s">
        <v>142</v>
      </c>
      <c r="H53" s="86" t="s">
        <v>143</v>
      </c>
      <c r="I53" s="86" t="s">
        <v>141</v>
      </c>
      <c r="J53" s="109">
        <v>10977.0</v>
      </c>
      <c r="K53" s="109">
        <f t="shared" si="121"/>
        <v>16977</v>
      </c>
      <c r="L53" s="110">
        <f t="shared" si="122"/>
        <v>3760</v>
      </c>
      <c r="M53" s="106">
        <v>400.0</v>
      </c>
      <c r="N53" s="89">
        <v>0.0</v>
      </c>
      <c r="O53" s="109">
        <v>1400.0</v>
      </c>
      <c r="P53" s="89">
        <v>899.0</v>
      </c>
      <c r="Q53" s="109">
        <v>1400.0</v>
      </c>
      <c r="R53" s="89">
        <v>926.0</v>
      </c>
      <c r="S53" s="109">
        <v>1400.0</v>
      </c>
      <c r="T53" s="89">
        <v>953.0</v>
      </c>
      <c r="U53" s="109">
        <v>1400.0</v>
      </c>
      <c r="V53" s="91">
        <v>982.0</v>
      </c>
      <c r="W53" s="111"/>
      <c r="X53" s="112">
        <v>202.069</v>
      </c>
      <c r="Y53" s="111">
        <v>2200.0</v>
      </c>
      <c r="Z53" s="112">
        <v>851.256</v>
      </c>
      <c r="AA53" s="111">
        <v>736.0</v>
      </c>
      <c r="AB53" s="112">
        <v>395.844</v>
      </c>
      <c r="AC53" s="111">
        <v>2042.0</v>
      </c>
      <c r="AD53" s="112">
        <v>197.997</v>
      </c>
      <c r="AE53" s="108"/>
      <c r="AF53" s="96"/>
      <c r="AG53" s="113">
        <f t="shared" ref="AG53:AP53" si="123">IFERROR(W53/M53,0)*100</f>
        <v>0</v>
      </c>
      <c r="AH53" s="98">
        <f t="shared" si="123"/>
        <v>0</v>
      </c>
      <c r="AI53" s="113">
        <f t="shared" si="123"/>
        <v>157.1428571</v>
      </c>
      <c r="AJ53" s="98">
        <f t="shared" si="123"/>
        <v>94.68921023</v>
      </c>
      <c r="AK53" s="113">
        <f t="shared" si="123"/>
        <v>52.57142857</v>
      </c>
      <c r="AL53" s="98">
        <f t="shared" si="123"/>
        <v>42.74773218</v>
      </c>
      <c r="AM53" s="113">
        <f t="shared" si="123"/>
        <v>145.8571429</v>
      </c>
      <c r="AN53" s="98">
        <f t="shared" si="123"/>
        <v>20.77618048</v>
      </c>
      <c r="AO53" s="113">
        <f t="shared" si="123"/>
        <v>0</v>
      </c>
      <c r="AP53" s="98">
        <f t="shared" si="123"/>
        <v>0</v>
      </c>
      <c r="AQ53" s="113">
        <f t="shared" ref="AQ53:AR53" si="124">W53+Y53+AA53+AC53+AE53</f>
        <v>4978</v>
      </c>
      <c r="AR53" s="114">
        <f t="shared" si="124"/>
        <v>1647.166</v>
      </c>
      <c r="AS53" s="114">
        <f t="shared" si="100"/>
        <v>29.32202391</v>
      </c>
      <c r="AT53" s="114">
        <f t="shared" si="125"/>
        <v>43.80760638</v>
      </c>
      <c r="AU53" s="115" t="s">
        <v>99</v>
      </c>
      <c r="AV53" s="116"/>
      <c r="AW53" s="117"/>
      <c r="AX53" s="118">
        <f t="shared" ref="AX53:AY53" si="126">AG53+AI53+AK53+AM53+AO53</f>
        <v>355.5714286</v>
      </c>
      <c r="AY53" s="118">
        <f t="shared" si="126"/>
        <v>158.2131229</v>
      </c>
      <c r="AZ53" s="117"/>
    </row>
    <row r="54" ht="99.0" customHeight="1">
      <c r="A54" s="105"/>
      <c r="B54" s="106"/>
      <c r="C54" s="108"/>
      <c r="D54" s="106">
        <v>2.0</v>
      </c>
      <c r="E54" s="108" t="s">
        <v>144</v>
      </c>
      <c r="F54" s="106">
        <v>1.0</v>
      </c>
      <c r="G54" s="108" t="s">
        <v>121</v>
      </c>
      <c r="H54" s="86"/>
      <c r="I54" s="86"/>
      <c r="J54" s="106"/>
      <c r="K54" s="106"/>
      <c r="L54" s="110">
        <f t="shared" si="122"/>
        <v>32078</v>
      </c>
      <c r="M54" s="106"/>
      <c r="N54" s="89">
        <v>2687.0</v>
      </c>
      <c r="O54" s="106"/>
      <c r="P54" s="89">
        <v>7588.0</v>
      </c>
      <c r="Q54" s="111"/>
      <c r="R54" s="89">
        <v>7083.0</v>
      </c>
      <c r="S54" s="106"/>
      <c r="T54" s="89">
        <v>7209.0</v>
      </c>
      <c r="U54" s="106"/>
      <c r="V54" s="91">
        <v>7511.0</v>
      </c>
      <c r="W54" s="111"/>
      <c r="X54" s="112">
        <v>1264.655</v>
      </c>
      <c r="Y54" s="111"/>
      <c r="Z54" s="112">
        <v>149.884</v>
      </c>
      <c r="AA54" s="111"/>
      <c r="AB54" s="112">
        <v>601.387</v>
      </c>
      <c r="AC54" s="111"/>
      <c r="AD54" s="112">
        <v>7209.0</v>
      </c>
      <c r="AE54" s="108"/>
      <c r="AF54" s="96"/>
      <c r="AG54" s="113">
        <f t="shared" ref="AG54:AP54" si="127">IFERROR(W54/M54,0)*100</f>
        <v>0</v>
      </c>
      <c r="AH54" s="98">
        <f t="shared" si="127"/>
        <v>47.06568664</v>
      </c>
      <c r="AI54" s="113">
        <f t="shared" si="127"/>
        <v>0</v>
      </c>
      <c r="AJ54" s="98">
        <f t="shared" si="127"/>
        <v>1.975276753</v>
      </c>
      <c r="AK54" s="113">
        <f t="shared" si="127"/>
        <v>0</v>
      </c>
      <c r="AL54" s="98">
        <f t="shared" si="127"/>
        <v>8.490568968</v>
      </c>
      <c r="AM54" s="113">
        <f t="shared" si="127"/>
        <v>0</v>
      </c>
      <c r="AN54" s="98">
        <f t="shared" si="127"/>
        <v>100</v>
      </c>
      <c r="AO54" s="113">
        <f t="shared" si="127"/>
        <v>0</v>
      </c>
      <c r="AP54" s="98">
        <f t="shared" si="127"/>
        <v>0</v>
      </c>
      <c r="AQ54" s="113">
        <f>IFERROR(AX54/K54,0)*100</f>
        <v>0</v>
      </c>
      <c r="AR54" s="108"/>
      <c r="AS54" s="108"/>
      <c r="AT54" s="108"/>
      <c r="AU54" s="115" t="s">
        <v>114</v>
      </c>
      <c r="AV54" s="116"/>
      <c r="AW54" s="117"/>
      <c r="AX54" s="118">
        <f t="shared" ref="AX54:AY54" si="128">AG54+AI54+AK54+AM54+AO54</f>
        <v>0</v>
      </c>
      <c r="AY54" s="118">
        <f t="shared" si="128"/>
        <v>157.5315324</v>
      </c>
      <c r="AZ54" s="117"/>
    </row>
    <row r="55" ht="15.75" customHeight="1">
      <c r="A55" s="105"/>
      <c r="B55" s="106"/>
      <c r="C55" s="108"/>
      <c r="D55" s="106"/>
      <c r="E55" s="108"/>
      <c r="F55" s="106"/>
      <c r="G55" s="86"/>
      <c r="H55" s="86" t="s">
        <v>129</v>
      </c>
      <c r="I55" s="86" t="s">
        <v>113</v>
      </c>
      <c r="J55" s="133">
        <v>323199.09</v>
      </c>
      <c r="K55" s="133">
        <f t="shared" ref="K55:K59" si="132">M55+O55+Q55+S55+U55+J55</f>
        <v>670193.8</v>
      </c>
      <c r="L55" s="128"/>
      <c r="M55" s="133">
        <v>50460.71</v>
      </c>
      <c r="N55" s="89"/>
      <c r="O55" s="109">
        <v>65809.0</v>
      </c>
      <c r="P55" s="89"/>
      <c r="Q55" s="107">
        <v>70962.0</v>
      </c>
      <c r="R55" s="134"/>
      <c r="S55" s="135">
        <v>76692.0</v>
      </c>
      <c r="T55" s="134"/>
      <c r="U55" s="135">
        <v>83071.0</v>
      </c>
      <c r="V55" s="129"/>
      <c r="W55" s="111"/>
      <c r="X55" s="112"/>
      <c r="Y55" s="146">
        <v>38876.0</v>
      </c>
      <c r="Z55" s="112"/>
      <c r="AA55" s="146">
        <v>45184.03</v>
      </c>
      <c r="AB55" s="112"/>
      <c r="AC55" s="111"/>
      <c r="AD55" s="112"/>
      <c r="AE55" s="108"/>
      <c r="AF55" s="96"/>
      <c r="AG55" s="113">
        <f t="shared" ref="AG55:AP55" si="129">IFERROR(W55/M55,0)*100</f>
        <v>0</v>
      </c>
      <c r="AH55" s="98">
        <f t="shared" si="129"/>
        <v>0</v>
      </c>
      <c r="AI55" s="113">
        <f t="shared" si="129"/>
        <v>59.07398684</v>
      </c>
      <c r="AJ55" s="98">
        <f t="shared" si="129"/>
        <v>0</v>
      </c>
      <c r="AK55" s="113">
        <f t="shared" si="129"/>
        <v>63.67355768</v>
      </c>
      <c r="AL55" s="98">
        <f t="shared" si="129"/>
        <v>0</v>
      </c>
      <c r="AM55" s="113">
        <f t="shared" si="129"/>
        <v>0</v>
      </c>
      <c r="AN55" s="98">
        <f t="shared" si="129"/>
        <v>0</v>
      </c>
      <c r="AO55" s="113">
        <f t="shared" si="129"/>
        <v>0</v>
      </c>
      <c r="AP55" s="98">
        <f t="shared" si="129"/>
        <v>0</v>
      </c>
      <c r="AQ55" s="113">
        <f t="shared" ref="AQ55:AR55" si="130">W55+Y55+AA55+AC55+AE55</f>
        <v>84060.03</v>
      </c>
      <c r="AR55" s="114">
        <f t="shared" si="130"/>
        <v>0</v>
      </c>
      <c r="AS55" s="114">
        <f>AQ55/K55*100</f>
        <v>12.54264513</v>
      </c>
      <c r="AT55" s="128" t="s">
        <v>89</v>
      </c>
      <c r="AU55" s="115"/>
      <c r="AV55" s="116"/>
      <c r="AW55" s="117"/>
      <c r="AX55" s="118">
        <f t="shared" ref="AX55:AY55" si="131">AG55+AI55+AK55+AM55+AO55</f>
        <v>122.7475445</v>
      </c>
      <c r="AY55" s="118">
        <f t="shared" si="131"/>
        <v>0</v>
      </c>
      <c r="AZ55" s="117"/>
    </row>
    <row r="56" ht="15.75" customHeight="1">
      <c r="A56" s="105"/>
      <c r="B56" s="106"/>
      <c r="C56" s="108"/>
      <c r="D56" s="106"/>
      <c r="E56" s="108"/>
      <c r="F56" s="106"/>
      <c r="G56" s="86"/>
      <c r="H56" s="86" t="s">
        <v>130</v>
      </c>
      <c r="I56" s="86" t="s">
        <v>113</v>
      </c>
      <c r="J56" s="133">
        <v>50072.47</v>
      </c>
      <c r="K56" s="133">
        <f t="shared" si="132"/>
        <v>172928.72</v>
      </c>
      <c r="L56" s="128"/>
      <c r="M56" s="133">
        <v>21777.12</v>
      </c>
      <c r="N56" s="89"/>
      <c r="O56" s="133">
        <v>23441.23</v>
      </c>
      <c r="P56" s="89"/>
      <c r="Q56" s="107">
        <v>25142.42</v>
      </c>
      <c r="R56" s="134"/>
      <c r="S56" s="137">
        <v>25551.13</v>
      </c>
      <c r="T56" s="134"/>
      <c r="U56" s="137">
        <v>26944.35</v>
      </c>
      <c r="V56" s="129"/>
      <c r="W56" s="111"/>
      <c r="X56" s="112"/>
      <c r="Y56" s="146" t="s">
        <v>145</v>
      </c>
      <c r="Z56" s="112"/>
      <c r="AA56" s="146">
        <v>12548.25</v>
      </c>
      <c r="AB56" s="112"/>
      <c r="AC56" s="111"/>
      <c r="AD56" s="112"/>
      <c r="AE56" s="108"/>
      <c r="AF56" s="96"/>
      <c r="AG56" s="113">
        <f t="shared" ref="AG56:AP56" si="133">IFERROR(W56/M56,0)*100</f>
        <v>0</v>
      </c>
      <c r="AH56" s="98">
        <f t="shared" si="133"/>
        <v>0</v>
      </c>
      <c r="AI56" s="113">
        <f t="shared" si="133"/>
        <v>0</v>
      </c>
      <c r="AJ56" s="98">
        <f t="shared" si="133"/>
        <v>0</v>
      </c>
      <c r="AK56" s="113">
        <f t="shared" si="133"/>
        <v>49.90868023</v>
      </c>
      <c r="AL56" s="98">
        <f t="shared" si="133"/>
        <v>0</v>
      </c>
      <c r="AM56" s="113">
        <f t="shared" si="133"/>
        <v>0</v>
      </c>
      <c r="AN56" s="98">
        <f t="shared" si="133"/>
        <v>0</v>
      </c>
      <c r="AO56" s="113">
        <f t="shared" si="133"/>
        <v>0</v>
      </c>
      <c r="AP56" s="98">
        <f t="shared" si="133"/>
        <v>0</v>
      </c>
      <c r="AQ56" s="142" t="s">
        <v>89</v>
      </c>
      <c r="AR56" s="114">
        <f>X56+Z56+AB56+AD56+AF56</f>
        <v>0</v>
      </c>
      <c r="AS56" s="128" t="s">
        <v>89</v>
      </c>
      <c r="AT56" s="128" t="s">
        <v>89</v>
      </c>
      <c r="AU56" s="115"/>
      <c r="AV56" s="116"/>
      <c r="AW56" s="117"/>
      <c r="AX56" s="118">
        <f t="shared" ref="AX56:AY56" si="134">AG56+AI56+AK56+AM56+AO56</f>
        <v>49.90868023</v>
      </c>
      <c r="AY56" s="118">
        <f t="shared" si="134"/>
        <v>0</v>
      </c>
      <c r="AZ56" s="117"/>
    </row>
    <row r="57" ht="15.75" customHeight="1">
      <c r="A57" s="105"/>
      <c r="B57" s="106"/>
      <c r="C57" s="108"/>
      <c r="D57" s="106"/>
      <c r="E57" s="108"/>
      <c r="F57" s="106"/>
      <c r="G57" s="86"/>
      <c r="H57" s="86" t="s">
        <v>140</v>
      </c>
      <c r="I57" s="86" t="s">
        <v>141</v>
      </c>
      <c r="J57" s="109">
        <v>4517.0</v>
      </c>
      <c r="K57" s="109">
        <f t="shared" si="132"/>
        <v>7767</v>
      </c>
      <c r="L57" s="110">
        <f>N57+P57+R57+T57+V57</f>
        <v>8747</v>
      </c>
      <c r="M57" s="106">
        <v>650.0</v>
      </c>
      <c r="N57" s="89">
        <v>813.0</v>
      </c>
      <c r="O57" s="106">
        <v>650.0</v>
      </c>
      <c r="P57" s="89">
        <v>1897.0</v>
      </c>
      <c r="Q57" s="106">
        <v>650.0</v>
      </c>
      <c r="R57" s="89">
        <v>1953.0</v>
      </c>
      <c r="S57" s="106">
        <v>650.0</v>
      </c>
      <c r="T57" s="89">
        <v>2012.0</v>
      </c>
      <c r="U57" s="106">
        <v>650.0</v>
      </c>
      <c r="V57" s="91">
        <v>2072.0</v>
      </c>
      <c r="W57" s="111"/>
      <c r="X57" s="112"/>
      <c r="Y57" s="111"/>
      <c r="Z57" s="112"/>
      <c r="AA57" s="111"/>
      <c r="AB57" s="112"/>
      <c r="AC57" s="111"/>
      <c r="AD57" s="112"/>
      <c r="AE57" s="108"/>
      <c r="AF57" s="96"/>
      <c r="AG57" s="113">
        <f t="shared" ref="AG57:AP57" si="135">IFERROR(W57/M57,0)*100</f>
        <v>0</v>
      </c>
      <c r="AH57" s="98">
        <f t="shared" si="135"/>
        <v>0</v>
      </c>
      <c r="AI57" s="113">
        <f t="shared" si="135"/>
        <v>0</v>
      </c>
      <c r="AJ57" s="98">
        <f t="shared" si="135"/>
        <v>0</v>
      </c>
      <c r="AK57" s="113">
        <f t="shared" si="135"/>
        <v>0</v>
      </c>
      <c r="AL57" s="98">
        <f t="shared" si="135"/>
        <v>0</v>
      </c>
      <c r="AM57" s="113">
        <f t="shared" si="135"/>
        <v>0</v>
      </c>
      <c r="AN57" s="98">
        <f t="shared" si="135"/>
        <v>0</v>
      </c>
      <c r="AO57" s="113">
        <f t="shared" si="135"/>
        <v>0</v>
      </c>
      <c r="AP57" s="98">
        <f t="shared" si="135"/>
        <v>0</v>
      </c>
      <c r="AQ57" s="113">
        <f t="shared" ref="AQ57:AQ59" si="138">IFERROR(AX57/K57,0)*100</f>
        <v>0</v>
      </c>
      <c r="AR57" s="108"/>
      <c r="AS57" s="108"/>
      <c r="AT57" s="108"/>
      <c r="AU57" s="115"/>
      <c r="AV57" s="116"/>
      <c r="AW57" s="117"/>
      <c r="AX57" s="118">
        <f t="shared" ref="AX57:AY57" si="136">AG57+AI57+AK57+AM57+AO57</f>
        <v>0</v>
      </c>
      <c r="AY57" s="118">
        <f t="shared" si="136"/>
        <v>0</v>
      </c>
      <c r="AZ57" s="117"/>
    </row>
    <row r="58" ht="15.75" customHeight="1">
      <c r="A58" s="105"/>
      <c r="B58" s="106"/>
      <c r="C58" s="108"/>
      <c r="D58" s="106"/>
      <c r="E58" s="108"/>
      <c r="F58" s="106"/>
      <c r="G58" s="86"/>
      <c r="H58" s="86" t="s">
        <v>131</v>
      </c>
      <c r="I58" s="86" t="s">
        <v>98</v>
      </c>
      <c r="J58" s="106">
        <v>25.0</v>
      </c>
      <c r="K58" s="109">
        <f t="shared" si="132"/>
        <v>48</v>
      </c>
      <c r="L58" s="128"/>
      <c r="M58" s="106">
        <v>3.0</v>
      </c>
      <c r="N58" s="89"/>
      <c r="O58" s="106">
        <v>5.0</v>
      </c>
      <c r="P58" s="89"/>
      <c r="Q58" s="107">
        <v>5.0</v>
      </c>
      <c r="R58" s="134"/>
      <c r="S58" s="108">
        <v>5.0</v>
      </c>
      <c r="T58" s="134"/>
      <c r="U58" s="108">
        <v>5.0</v>
      </c>
      <c r="V58" s="129"/>
      <c r="W58" s="111"/>
      <c r="X58" s="112"/>
      <c r="Y58" s="111"/>
      <c r="Z58" s="112"/>
      <c r="AA58" s="111"/>
      <c r="AB58" s="112"/>
      <c r="AC58" s="111"/>
      <c r="AD58" s="112"/>
      <c r="AE58" s="108"/>
      <c r="AF58" s="96"/>
      <c r="AG58" s="113">
        <f t="shared" ref="AG58:AP58" si="137">IFERROR(W58/M58,0)*100</f>
        <v>0</v>
      </c>
      <c r="AH58" s="98">
        <f t="shared" si="137"/>
        <v>0</v>
      </c>
      <c r="AI58" s="113">
        <f t="shared" si="137"/>
        <v>0</v>
      </c>
      <c r="AJ58" s="98">
        <f t="shared" si="137"/>
        <v>0</v>
      </c>
      <c r="AK58" s="113">
        <f t="shared" si="137"/>
        <v>0</v>
      </c>
      <c r="AL58" s="98">
        <f t="shared" si="137"/>
        <v>0</v>
      </c>
      <c r="AM58" s="113">
        <f t="shared" si="137"/>
        <v>0</v>
      </c>
      <c r="AN58" s="98">
        <f t="shared" si="137"/>
        <v>0</v>
      </c>
      <c r="AO58" s="113">
        <f t="shared" si="137"/>
        <v>0</v>
      </c>
      <c r="AP58" s="98">
        <f t="shared" si="137"/>
        <v>0</v>
      </c>
      <c r="AQ58" s="113">
        <f t="shared" si="138"/>
        <v>0</v>
      </c>
      <c r="AR58" s="108"/>
      <c r="AS58" s="108"/>
      <c r="AT58" s="108"/>
      <c r="AU58" s="115"/>
      <c r="AV58" s="116"/>
      <c r="AW58" s="117"/>
      <c r="AX58" s="118">
        <f t="shared" ref="AX58:AY58" si="139">AG58+AI58+AK58+AM58+AO58</f>
        <v>0</v>
      </c>
      <c r="AY58" s="118">
        <f t="shared" si="139"/>
        <v>0</v>
      </c>
      <c r="AZ58" s="117"/>
    </row>
    <row r="59" ht="15.75" customHeight="1">
      <c r="A59" s="105"/>
      <c r="B59" s="106"/>
      <c r="C59" s="108"/>
      <c r="D59" s="106"/>
      <c r="E59" s="108"/>
      <c r="F59" s="106"/>
      <c r="G59" s="86"/>
      <c r="H59" s="86" t="s">
        <v>143</v>
      </c>
      <c r="I59" s="86" t="s">
        <v>141</v>
      </c>
      <c r="J59" s="109">
        <v>10977.0</v>
      </c>
      <c r="K59" s="109">
        <f t="shared" si="132"/>
        <v>16977</v>
      </c>
      <c r="L59" s="110">
        <f>N59+P59+R59+T59+V59</f>
        <v>3760</v>
      </c>
      <c r="M59" s="106">
        <v>400.0</v>
      </c>
      <c r="N59" s="89">
        <v>0.0</v>
      </c>
      <c r="O59" s="109">
        <v>1400.0</v>
      </c>
      <c r="P59" s="89">
        <v>899.0</v>
      </c>
      <c r="Q59" s="109">
        <v>1400.0</v>
      </c>
      <c r="R59" s="89">
        <v>926.0</v>
      </c>
      <c r="S59" s="109">
        <v>1400.0</v>
      </c>
      <c r="T59" s="89">
        <v>953.0</v>
      </c>
      <c r="U59" s="109">
        <v>1400.0</v>
      </c>
      <c r="V59" s="91">
        <v>982.0</v>
      </c>
      <c r="W59" s="111"/>
      <c r="X59" s="112"/>
      <c r="Y59" s="111"/>
      <c r="Z59" s="112"/>
      <c r="AA59" s="111"/>
      <c r="AB59" s="112"/>
      <c r="AC59" s="111"/>
      <c r="AD59" s="112"/>
      <c r="AE59" s="108"/>
      <c r="AF59" s="96"/>
      <c r="AG59" s="113">
        <f t="shared" ref="AG59:AP59" si="140">IFERROR(W59/M59,0)*100</f>
        <v>0</v>
      </c>
      <c r="AH59" s="98">
        <f t="shared" si="140"/>
        <v>0</v>
      </c>
      <c r="AI59" s="113">
        <f t="shared" si="140"/>
        <v>0</v>
      </c>
      <c r="AJ59" s="98">
        <f t="shared" si="140"/>
        <v>0</v>
      </c>
      <c r="AK59" s="113">
        <f t="shared" si="140"/>
        <v>0</v>
      </c>
      <c r="AL59" s="98">
        <f t="shared" si="140"/>
        <v>0</v>
      </c>
      <c r="AM59" s="113">
        <f t="shared" si="140"/>
        <v>0</v>
      </c>
      <c r="AN59" s="98">
        <f t="shared" si="140"/>
        <v>0</v>
      </c>
      <c r="AO59" s="113">
        <f t="shared" si="140"/>
        <v>0</v>
      </c>
      <c r="AP59" s="98">
        <f t="shared" si="140"/>
        <v>0</v>
      </c>
      <c r="AQ59" s="113">
        <f t="shared" si="138"/>
        <v>0</v>
      </c>
      <c r="AR59" s="108"/>
      <c r="AS59" s="108"/>
      <c r="AT59" s="108"/>
      <c r="AU59" s="115"/>
      <c r="AV59" s="116"/>
      <c r="AW59" s="117"/>
      <c r="AX59" s="118">
        <f t="shared" ref="AX59:AY59" si="141">AG59+AI59+AK59+AM59+AO59</f>
        <v>0</v>
      </c>
      <c r="AY59" s="118">
        <f t="shared" si="141"/>
        <v>0</v>
      </c>
      <c r="AZ59" s="117"/>
    </row>
    <row r="60" ht="15.75" customHeight="1">
      <c r="A60" s="105"/>
      <c r="B60" s="106"/>
      <c r="C60" s="108"/>
      <c r="D60" s="106"/>
      <c r="E60" s="108"/>
      <c r="F60" s="106"/>
      <c r="G60" s="86"/>
      <c r="H60" s="86" t="s">
        <v>132</v>
      </c>
      <c r="I60" s="86" t="s">
        <v>133</v>
      </c>
      <c r="J60" s="138">
        <v>135.3</v>
      </c>
      <c r="K60" s="138">
        <v>139.5</v>
      </c>
      <c r="L60" s="128"/>
      <c r="M60" s="138">
        <v>135.5</v>
      </c>
      <c r="N60" s="89"/>
      <c r="O60" s="139">
        <v>137.3</v>
      </c>
      <c r="P60" s="89"/>
      <c r="Q60" s="113">
        <v>138.5</v>
      </c>
      <c r="R60" s="134"/>
      <c r="S60" s="136">
        <v>139.0</v>
      </c>
      <c r="T60" s="134"/>
      <c r="U60" s="136">
        <v>139.5</v>
      </c>
      <c r="V60" s="129"/>
      <c r="W60" s="111"/>
      <c r="X60" s="112"/>
      <c r="Y60" s="146" t="s">
        <v>146</v>
      </c>
      <c r="Z60" s="112"/>
      <c r="AA60" s="146">
        <v>138.6</v>
      </c>
      <c r="AB60" s="112"/>
      <c r="AC60" s="111"/>
      <c r="AD60" s="112"/>
      <c r="AE60" s="108"/>
      <c r="AF60" s="96"/>
      <c r="AG60" s="113">
        <f t="shared" ref="AG60:AP60" si="142">IFERROR(W60/M60,0)*100</f>
        <v>0</v>
      </c>
      <c r="AH60" s="98">
        <f t="shared" si="142"/>
        <v>0</v>
      </c>
      <c r="AI60" s="113">
        <f t="shared" si="142"/>
        <v>0</v>
      </c>
      <c r="AJ60" s="98">
        <f t="shared" si="142"/>
        <v>0</v>
      </c>
      <c r="AK60" s="113">
        <f t="shared" si="142"/>
        <v>100.0722022</v>
      </c>
      <c r="AL60" s="98">
        <f t="shared" si="142"/>
        <v>0</v>
      </c>
      <c r="AM60" s="113">
        <f t="shared" si="142"/>
        <v>0</v>
      </c>
      <c r="AN60" s="98">
        <f t="shared" si="142"/>
        <v>0</v>
      </c>
      <c r="AO60" s="113">
        <f t="shared" si="142"/>
        <v>0</v>
      </c>
      <c r="AP60" s="98">
        <f t="shared" si="142"/>
        <v>0</v>
      </c>
      <c r="AQ60" s="124"/>
      <c r="AR60" s="114">
        <f t="shared" ref="AR60:AR63" si="145">X60+Z60+AB60+AD60+AF60</f>
        <v>0</v>
      </c>
      <c r="AS60" s="128" t="s">
        <v>89</v>
      </c>
      <c r="AT60" s="128" t="s">
        <v>89</v>
      </c>
      <c r="AU60" s="115"/>
      <c r="AV60" s="116"/>
      <c r="AW60" s="117"/>
      <c r="AX60" s="118">
        <f t="shared" ref="AX60:AY60" si="143">AG60+AI60+AK60+AM60+AO60</f>
        <v>100.0722022</v>
      </c>
      <c r="AY60" s="118">
        <f t="shared" si="143"/>
        <v>0</v>
      </c>
      <c r="AZ60" s="117"/>
    </row>
    <row r="61" ht="15.75" customHeight="1">
      <c r="A61" s="105"/>
      <c r="B61" s="106"/>
      <c r="C61" s="108"/>
      <c r="D61" s="106"/>
      <c r="E61" s="108"/>
      <c r="F61" s="106"/>
      <c r="G61" s="86"/>
      <c r="H61" s="86" t="s">
        <v>134</v>
      </c>
      <c r="I61" s="86" t="s">
        <v>135</v>
      </c>
      <c r="J61" s="106">
        <v>15.65</v>
      </c>
      <c r="K61" s="138">
        <v>20.0</v>
      </c>
      <c r="L61" s="128"/>
      <c r="M61" s="106">
        <v>15.65</v>
      </c>
      <c r="N61" s="89"/>
      <c r="O61" s="106">
        <v>24.33</v>
      </c>
      <c r="P61" s="89"/>
      <c r="Q61" s="113">
        <v>20.0</v>
      </c>
      <c r="R61" s="140"/>
      <c r="S61" s="113">
        <v>20.0</v>
      </c>
      <c r="T61" s="140"/>
      <c r="U61" s="113">
        <v>20.0</v>
      </c>
      <c r="V61" s="129"/>
      <c r="W61" s="146"/>
      <c r="X61" s="147"/>
      <c r="Y61" s="146">
        <v>20.08</v>
      </c>
      <c r="Z61" s="112"/>
      <c r="AA61" s="146">
        <v>10.0</v>
      </c>
      <c r="AB61" s="112"/>
      <c r="AC61" s="111"/>
      <c r="AD61" s="112"/>
      <c r="AE61" s="108"/>
      <c r="AF61" s="96"/>
      <c r="AG61" s="113">
        <f t="shared" ref="AG61:AP61" si="144">IFERROR(W61/M61,0)*100</f>
        <v>0</v>
      </c>
      <c r="AH61" s="98">
        <f t="shared" si="144"/>
        <v>0</v>
      </c>
      <c r="AI61" s="113">
        <f t="shared" si="144"/>
        <v>82.53185368</v>
      </c>
      <c r="AJ61" s="98">
        <f t="shared" si="144"/>
        <v>0</v>
      </c>
      <c r="AK61" s="113">
        <f t="shared" si="144"/>
        <v>50</v>
      </c>
      <c r="AL61" s="98">
        <f t="shared" si="144"/>
        <v>0</v>
      </c>
      <c r="AM61" s="113">
        <f t="shared" si="144"/>
        <v>0</v>
      </c>
      <c r="AN61" s="98">
        <f t="shared" si="144"/>
        <v>0</v>
      </c>
      <c r="AO61" s="113">
        <f t="shared" si="144"/>
        <v>0</v>
      </c>
      <c r="AP61" s="98">
        <f t="shared" si="144"/>
        <v>0</v>
      </c>
      <c r="AQ61" s="124"/>
      <c r="AR61" s="114">
        <f t="shared" si="145"/>
        <v>0</v>
      </c>
      <c r="AS61" s="114">
        <f t="shared" ref="AS61:AS64" si="149">AQ61/K61*100</f>
        <v>0</v>
      </c>
      <c r="AT61" s="128" t="s">
        <v>89</v>
      </c>
      <c r="AU61" s="115"/>
      <c r="AV61" s="116"/>
      <c r="AW61" s="117"/>
      <c r="AX61" s="118">
        <f t="shared" ref="AX61:AY61" si="146">AG61+AI61+AK61+AM61+AO61</f>
        <v>132.5318537</v>
      </c>
      <c r="AY61" s="118">
        <f t="shared" si="146"/>
        <v>0</v>
      </c>
      <c r="AZ61" s="117"/>
    </row>
    <row r="62" ht="15.75" customHeight="1">
      <c r="A62" s="105"/>
      <c r="B62" s="106"/>
      <c r="C62" s="108"/>
      <c r="D62" s="106"/>
      <c r="E62" s="108"/>
      <c r="F62" s="106"/>
      <c r="G62" s="86"/>
      <c r="H62" s="86" t="s">
        <v>136</v>
      </c>
      <c r="I62" s="86"/>
      <c r="J62" s="138">
        <v>77.5</v>
      </c>
      <c r="K62" s="138">
        <v>82.0</v>
      </c>
      <c r="L62" s="143"/>
      <c r="M62" s="138">
        <v>78.0</v>
      </c>
      <c r="N62" s="144"/>
      <c r="O62" s="138">
        <v>79.0</v>
      </c>
      <c r="P62" s="144"/>
      <c r="Q62" s="136">
        <v>80.0</v>
      </c>
      <c r="R62" s="145"/>
      <c r="S62" s="136">
        <v>81.0</v>
      </c>
      <c r="T62" s="145"/>
      <c r="U62" s="136">
        <v>82.0</v>
      </c>
      <c r="V62" s="129"/>
      <c r="W62" s="111">
        <v>685.0</v>
      </c>
      <c r="X62" s="112"/>
      <c r="Y62" s="146" t="s">
        <v>147</v>
      </c>
      <c r="Z62" s="112"/>
      <c r="AA62" s="146">
        <v>81.75</v>
      </c>
      <c r="AB62" s="112"/>
      <c r="AC62" s="111">
        <v>81.9</v>
      </c>
      <c r="AD62" s="112"/>
      <c r="AE62" s="108"/>
      <c r="AF62" s="96"/>
      <c r="AG62" s="113">
        <f t="shared" ref="AG62:AI62" si="147">IFERROR(W62/M62,0)*100</f>
        <v>878.2051282</v>
      </c>
      <c r="AH62" s="98">
        <f t="shared" si="147"/>
        <v>0</v>
      </c>
      <c r="AI62" s="113">
        <f t="shared" si="147"/>
        <v>0</v>
      </c>
      <c r="AJ62" s="98">
        <v>1.0</v>
      </c>
      <c r="AK62" s="113">
        <f t="shared" ref="AK62:AP62" si="148">IFERROR(AA62/Q62,0)*100</f>
        <v>102.1875</v>
      </c>
      <c r="AL62" s="98">
        <f t="shared" si="148"/>
        <v>0</v>
      </c>
      <c r="AM62" s="113">
        <f t="shared" si="148"/>
        <v>101.1111111</v>
      </c>
      <c r="AN62" s="98">
        <f t="shared" si="148"/>
        <v>0</v>
      </c>
      <c r="AO62" s="113">
        <f t="shared" si="148"/>
        <v>0</v>
      </c>
      <c r="AP62" s="98">
        <f t="shared" si="148"/>
        <v>0</v>
      </c>
      <c r="AQ62" s="124"/>
      <c r="AR62" s="114">
        <f t="shared" si="145"/>
        <v>0</v>
      </c>
      <c r="AS62" s="114">
        <f t="shared" si="149"/>
        <v>0</v>
      </c>
      <c r="AT62" s="128" t="s">
        <v>89</v>
      </c>
      <c r="AU62" s="115"/>
      <c r="AV62" s="116"/>
      <c r="AW62" s="117"/>
      <c r="AX62" s="118">
        <f t="shared" ref="AX62:AY62" si="150">AG62+AI62+AK62+AM62+AO62</f>
        <v>1081.503739</v>
      </c>
      <c r="AY62" s="118">
        <f t="shared" si="150"/>
        <v>1</v>
      </c>
      <c r="AZ62" s="117"/>
    </row>
    <row r="63" ht="15.75" customHeight="1">
      <c r="A63" s="105"/>
      <c r="B63" s="106"/>
      <c r="C63" s="108"/>
      <c r="D63" s="106"/>
      <c r="E63" s="108"/>
      <c r="F63" s="106"/>
      <c r="G63" s="86"/>
      <c r="H63" s="86" t="s">
        <v>137</v>
      </c>
      <c r="I63" s="86" t="s">
        <v>138</v>
      </c>
      <c r="J63" s="106">
        <v>10.0</v>
      </c>
      <c r="K63" s="106">
        <v>15.0</v>
      </c>
      <c r="L63" s="128"/>
      <c r="M63" s="106">
        <v>10.0</v>
      </c>
      <c r="N63" s="89"/>
      <c r="O63" s="106">
        <v>11.0</v>
      </c>
      <c r="P63" s="89"/>
      <c r="Q63" s="107">
        <v>13.0</v>
      </c>
      <c r="R63" s="134"/>
      <c r="S63" s="108">
        <v>14.0</v>
      </c>
      <c r="T63" s="134"/>
      <c r="U63" s="108">
        <v>15.0</v>
      </c>
      <c r="V63" s="129"/>
      <c r="W63" s="111"/>
      <c r="X63" s="112"/>
      <c r="Y63" s="111"/>
      <c r="Z63" s="112"/>
      <c r="AA63" s="111"/>
      <c r="AB63" s="112"/>
      <c r="AC63" s="111"/>
      <c r="AD63" s="112"/>
      <c r="AE63" s="108"/>
      <c r="AF63" s="96"/>
      <c r="AG63" s="113">
        <f t="shared" ref="AG63:AP63" si="151">IFERROR(W63/M63,0)*100</f>
        <v>0</v>
      </c>
      <c r="AH63" s="98">
        <f t="shared" si="151"/>
        <v>0</v>
      </c>
      <c r="AI63" s="113">
        <f t="shared" si="151"/>
        <v>0</v>
      </c>
      <c r="AJ63" s="98">
        <f t="shared" si="151"/>
        <v>0</v>
      </c>
      <c r="AK63" s="113">
        <f t="shared" si="151"/>
        <v>0</v>
      </c>
      <c r="AL63" s="98">
        <f t="shared" si="151"/>
        <v>0</v>
      </c>
      <c r="AM63" s="113">
        <f t="shared" si="151"/>
        <v>0</v>
      </c>
      <c r="AN63" s="98">
        <f t="shared" si="151"/>
        <v>0</v>
      </c>
      <c r="AO63" s="113">
        <f t="shared" si="151"/>
        <v>0</v>
      </c>
      <c r="AP63" s="98">
        <f t="shared" si="151"/>
        <v>0</v>
      </c>
      <c r="AQ63" s="124"/>
      <c r="AR63" s="114">
        <f t="shared" si="145"/>
        <v>0</v>
      </c>
      <c r="AS63" s="114">
        <f t="shared" si="149"/>
        <v>0</v>
      </c>
      <c r="AT63" s="128" t="s">
        <v>89</v>
      </c>
      <c r="AU63" s="115"/>
      <c r="AV63" s="116"/>
      <c r="AW63" s="117"/>
      <c r="AX63" s="118">
        <f t="shared" ref="AX63:AY63" si="152">AG63+AI63+AK63+AM63+AO63</f>
        <v>0</v>
      </c>
      <c r="AY63" s="118">
        <f t="shared" si="152"/>
        <v>0</v>
      </c>
      <c r="AZ63" s="117"/>
    </row>
    <row r="64" ht="15.75" customHeight="1">
      <c r="A64" s="119"/>
      <c r="B64" s="106"/>
      <c r="C64" s="108"/>
      <c r="D64" s="106"/>
      <c r="E64" s="108"/>
      <c r="F64" s="106">
        <v>2.0</v>
      </c>
      <c r="G64" s="108" t="s">
        <v>148</v>
      </c>
      <c r="H64" s="108" t="s">
        <v>149</v>
      </c>
      <c r="I64" s="108" t="s">
        <v>150</v>
      </c>
      <c r="J64" s="106">
        <v>14.0</v>
      </c>
      <c r="K64" s="109">
        <f>M64+O64+Q64+S64+U64+J64</f>
        <v>57</v>
      </c>
      <c r="L64" s="110">
        <f t="shared" ref="L64:L65" si="156">N64+P64+R64+T64+V64</f>
        <v>6307</v>
      </c>
      <c r="M64" s="106">
        <v>7.0</v>
      </c>
      <c r="N64" s="89">
        <v>258.0</v>
      </c>
      <c r="O64" s="106">
        <v>9.0</v>
      </c>
      <c r="P64" s="89">
        <v>1351.0</v>
      </c>
      <c r="Q64" s="111">
        <v>9.0</v>
      </c>
      <c r="R64" s="89">
        <v>1522.0</v>
      </c>
      <c r="S64" s="106">
        <v>9.0</v>
      </c>
      <c r="T64" s="89">
        <v>1497.0</v>
      </c>
      <c r="U64" s="106">
        <v>9.0</v>
      </c>
      <c r="V64" s="120">
        <v>1679.0</v>
      </c>
      <c r="W64" s="111">
        <v>8.0</v>
      </c>
      <c r="X64" s="112">
        <v>202.069</v>
      </c>
      <c r="Y64" s="111">
        <v>2.0</v>
      </c>
      <c r="Z64" s="112">
        <v>24.642</v>
      </c>
      <c r="AA64" s="111">
        <v>2.0</v>
      </c>
      <c r="AB64" s="112">
        <v>35.0</v>
      </c>
      <c r="AC64" s="111">
        <v>0.0</v>
      </c>
      <c r="AD64" s="112">
        <v>0.0</v>
      </c>
      <c r="AE64" s="108"/>
      <c r="AF64" s="96"/>
      <c r="AG64" s="113">
        <f t="shared" ref="AG64:AP64" si="153">IFERROR(W64/M64,0)*100</f>
        <v>114.2857143</v>
      </c>
      <c r="AH64" s="98">
        <f t="shared" si="153"/>
        <v>78.32131783</v>
      </c>
      <c r="AI64" s="113">
        <f t="shared" si="153"/>
        <v>22.22222222</v>
      </c>
      <c r="AJ64" s="98">
        <f t="shared" si="153"/>
        <v>1.823982235</v>
      </c>
      <c r="AK64" s="113">
        <f t="shared" si="153"/>
        <v>22.22222222</v>
      </c>
      <c r="AL64" s="98">
        <f t="shared" si="153"/>
        <v>2.299605782</v>
      </c>
      <c r="AM64" s="113">
        <f t="shared" si="153"/>
        <v>0</v>
      </c>
      <c r="AN64" s="98">
        <f t="shared" si="153"/>
        <v>0</v>
      </c>
      <c r="AO64" s="113">
        <f t="shared" si="153"/>
        <v>0</v>
      </c>
      <c r="AP64" s="98">
        <f t="shared" si="153"/>
        <v>0</v>
      </c>
      <c r="AQ64" s="113">
        <f t="shared" ref="AQ64:AR64" si="154">W64+Y64+AA64+AC64+AE64</f>
        <v>12</v>
      </c>
      <c r="AR64" s="114">
        <f t="shared" si="154"/>
        <v>261.711</v>
      </c>
      <c r="AS64" s="114">
        <f t="shared" si="149"/>
        <v>21.05263158</v>
      </c>
      <c r="AT64" s="114">
        <f t="shared" ref="AT64:AT65" si="158">AR64/L64*100</f>
        <v>4.149532266</v>
      </c>
      <c r="AU64" s="115" t="s">
        <v>99</v>
      </c>
      <c r="AV64" s="116"/>
      <c r="AW64" s="117"/>
      <c r="AX64" s="118">
        <f t="shared" ref="AX64:AY64" si="155">AG64+AI64+AK64+AM64+AO64</f>
        <v>158.7301587</v>
      </c>
      <c r="AY64" s="118">
        <f t="shared" si="155"/>
        <v>82.44490585</v>
      </c>
      <c r="AZ64" s="117"/>
    </row>
    <row r="65" ht="15.75" customHeight="1">
      <c r="A65" s="105"/>
      <c r="B65" s="106"/>
      <c r="C65" s="108"/>
      <c r="D65" s="106"/>
      <c r="E65" s="108"/>
      <c r="F65" s="106">
        <v>3.0</v>
      </c>
      <c r="G65" s="86" t="s">
        <v>151</v>
      </c>
      <c r="H65" s="86"/>
      <c r="I65" s="86"/>
      <c r="J65" s="106"/>
      <c r="K65" s="109"/>
      <c r="L65" s="110">
        <f t="shared" si="156"/>
        <v>351</v>
      </c>
      <c r="M65" s="106"/>
      <c r="N65" s="89">
        <v>66.0</v>
      </c>
      <c r="O65" s="106"/>
      <c r="P65" s="89">
        <v>68.0</v>
      </c>
      <c r="Q65" s="111"/>
      <c r="R65" s="89">
        <v>70.0</v>
      </c>
      <c r="S65" s="106"/>
      <c r="T65" s="89">
        <v>72.0</v>
      </c>
      <c r="U65" s="106"/>
      <c r="V65" s="129">
        <v>75.0</v>
      </c>
      <c r="W65" s="107"/>
      <c r="X65" s="112">
        <v>65.223</v>
      </c>
      <c r="Y65" s="107"/>
      <c r="Z65" s="112">
        <v>440.858</v>
      </c>
      <c r="AA65" s="107"/>
      <c r="AB65" s="112">
        <v>349.195</v>
      </c>
      <c r="AC65" s="107"/>
      <c r="AD65" s="112">
        <v>0.0</v>
      </c>
      <c r="AE65" s="108"/>
      <c r="AF65" s="96"/>
      <c r="AG65" s="113">
        <f t="shared" ref="AG65:AP65" si="157">IFERROR(W65/M65,0)*100</f>
        <v>0</v>
      </c>
      <c r="AH65" s="98">
        <f t="shared" si="157"/>
        <v>98.82272727</v>
      </c>
      <c r="AI65" s="113">
        <f t="shared" si="157"/>
        <v>0</v>
      </c>
      <c r="AJ65" s="98">
        <f t="shared" si="157"/>
        <v>648.3205882</v>
      </c>
      <c r="AK65" s="113">
        <f t="shared" si="157"/>
        <v>0</v>
      </c>
      <c r="AL65" s="98">
        <f t="shared" si="157"/>
        <v>498.85</v>
      </c>
      <c r="AM65" s="113">
        <f t="shared" si="157"/>
        <v>0</v>
      </c>
      <c r="AN65" s="98">
        <f t="shared" si="157"/>
        <v>0</v>
      </c>
      <c r="AO65" s="113">
        <f t="shared" si="157"/>
        <v>0</v>
      </c>
      <c r="AP65" s="98">
        <f t="shared" si="157"/>
        <v>0</v>
      </c>
      <c r="AQ65" s="113">
        <f>IFERROR(AX65/K65,0)*100</f>
        <v>0</v>
      </c>
      <c r="AR65" s="114">
        <f>X65+Z65+AB65+AD65+AF65</f>
        <v>855.276</v>
      </c>
      <c r="AS65" s="128" t="s">
        <v>89</v>
      </c>
      <c r="AT65" s="114">
        <f t="shared" si="158"/>
        <v>243.6683761</v>
      </c>
      <c r="AU65" s="115" t="s">
        <v>114</v>
      </c>
      <c r="AV65" s="116"/>
      <c r="AW65" s="117"/>
      <c r="AX65" s="118">
        <f t="shared" ref="AX65:AY65" si="159">AG65+AI65+AK65+AM65+AO65</f>
        <v>0</v>
      </c>
      <c r="AY65" s="118">
        <f t="shared" si="159"/>
        <v>1245.993316</v>
      </c>
      <c r="AZ65" s="117"/>
    </row>
    <row r="66" ht="15.75" customHeight="1">
      <c r="A66" s="105"/>
      <c r="B66" s="106"/>
      <c r="C66" s="108"/>
      <c r="D66" s="106"/>
      <c r="E66" s="108"/>
      <c r="F66" s="106"/>
      <c r="G66" s="86"/>
      <c r="H66" s="86" t="s">
        <v>152</v>
      </c>
      <c r="I66" s="86" t="s">
        <v>94</v>
      </c>
      <c r="J66" s="106">
        <v>40.0</v>
      </c>
      <c r="K66" s="109">
        <f>M66+O66+Q66+S66+U66+J66</f>
        <v>263</v>
      </c>
      <c r="L66" s="128"/>
      <c r="M66" s="106">
        <v>38.0</v>
      </c>
      <c r="N66" s="89"/>
      <c r="O66" s="106">
        <v>40.0</v>
      </c>
      <c r="P66" s="89"/>
      <c r="Q66" s="111">
        <v>45.0</v>
      </c>
      <c r="R66" s="89"/>
      <c r="S66" s="106">
        <v>50.0</v>
      </c>
      <c r="T66" s="89"/>
      <c r="U66" s="106">
        <v>50.0</v>
      </c>
      <c r="V66" s="129"/>
      <c r="W66" s="107">
        <v>19.0</v>
      </c>
      <c r="X66" s="112"/>
      <c r="Y66" s="107">
        <v>11.0</v>
      </c>
      <c r="Z66" s="112"/>
      <c r="AA66" s="107">
        <v>13.0</v>
      </c>
      <c r="AB66" s="112"/>
      <c r="AC66" s="107">
        <v>0.0</v>
      </c>
      <c r="AD66" s="112">
        <v>0.0</v>
      </c>
      <c r="AE66" s="108"/>
      <c r="AF66" s="96"/>
      <c r="AG66" s="113">
        <f t="shared" ref="AG66:AP66" si="160">IFERROR(W66/M66,0)*100</f>
        <v>50</v>
      </c>
      <c r="AH66" s="98">
        <f t="shared" si="160"/>
        <v>0</v>
      </c>
      <c r="AI66" s="113">
        <f t="shared" si="160"/>
        <v>27.5</v>
      </c>
      <c r="AJ66" s="98">
        <f t="shared" si="160"/>
        <v>0</v>
      </c>
      <c r="AK66" s="113">
        <f t="shared" si="160"/>
        <v>28.88888889</v>
      </c>
      <c r="AL66" s="98">
        <f t="shared" si="160"/>
        <v>0</v>
      </c>
      <c r="AM66" s="113">
        <f t="shared" si="160"/>
        <v>0</v>
      </c>
      <c r="AN66" s="98">
        <f t="shared" si="160"/>
        <v>0</v>
      </c>
      <c r="AO66" s="113">
        <f t="shared" si="160"/>
        <v>0</v>
      </c>
      <c r="AP66" s="98">
        <f t="shared" si="160"/>
        <v>0</v>
      </c>
      <c r="AQ66" s="113">
        <f t="shared" ref="AQ66:AR66" si="161">W66+Y66+AA66+AC66+AE66</f>
        <v>43</v>
      </c>
      <c r="AR66" s="114">
        <f t="shared" si="161"/>
        <v>0</v>
      </c>
      <c r="AS66" s="114">
        <f t="shared" ref="AS66:AS67" si="164">AQ66/K66*100</f>
        <v>16.34980989</v>
      </c>
      <c r="AT66" s="128" t="s">
        <v>89</v>
      </c>
      <c r="AU66" s="115" t="s">
        <v>114</v>
      </c>
      <c r="AV66" s="116"/>
      <c r="AW66" s="117"/>
      <c r="AX66" s="118">
        <f t="shared" ref="AX66:AY66" si="162">AG66+AI66+AK66+AM66+AO66</f>
        <v>106.3888889</v>
      </c>
      <c r="AY66" s="118">
        <f t="shared" si="162"/>
        <v>0</v>
      </c>
      <c r="AZ66" s="117"/>
    </row>
    <row r="67" ht="15.75" customHeight="1">
      <c r="A67" s="105"/>
      <c r="B67" s="106"/>
      <c r="C67" s="108"/>
      <c r="D67" s="106"/>
      <c r="E67" s="108"/>
      <c r="F67" s="106"/>
      <c r="G67" s="86"/>
      <c r="H67" s="86" t="s">
        <v>153</v>
      </c>
      <c r="I67" s="86"/>
      <c r="J67" s="106">
        <v>73837.0</v>
      </c>
      <c r="K67" s="106">
        <v>94743.0</v>
      </c>
      <c r="L67" s="128"/>
      <c r="M67" s="106">
        <v>77945.0</v>
      </c>
      <c r="N67" s="89"/>
      <c r="O67" s="106">
        <v>81842.0</v>
      </c>
      <c r="P67" s="89"/>
      <c r="Q67" s="111">
        <v>85934.0</v>
      </c>
      <c r="R67" s="89"/>
      <c r="S67" s="106">
        <v>90231.0</v>
      </c>
      <c r="T67" s="89"/>
      <c r="U67" s="106">
        <v>94743.0</v>
      </c>
      <c r="V67" s="129"/>
      <c r="W67" s="111">
        <v>5826.0</v>
      </c>
      <c r="X67" s="112"/>
      <c r="Y67" s="111">
        <v>6134.0</v>
      </c>
      <c r="Z67" s="112"/>
      <c r="AA67" s="111">
        <v>6145.0</v>
      </c>
      <c r="AB67" s="112"/>
      <c r="AC67" s="111">
        <v>6171.0</v>
      </c>
      <c r="AD67" s="112"/>
      <c r="AE67" s="108"/>
      <c r="AF67" s="96"/>
      <c r="AG67" s="113">
        <f t="shared" ref="AG67:AP67" si="163">IFERROR(W67/M67,0)*100</f>
        <v>7.474501251</v>
      </c>
      <c r="AH67" s="98">
        <f t="shared" si="163"/>
        <v>0</v>
      </c>
      <c r="AI67" s="113">
        <f t="shared" si="163"/>
        <v>7.494929254</v>
      </c>
      <c r="AJ67" s="98">
        <f t="shared" si="163"/>
        <v>0</v>
      </c>
      <c r="AK67" s="113">
        <f t="shared" si="163"/>
        <v>7.150836689</v>
      </c>
      <c r="AL67" s="98">
        <f t="shared" si="163"/>
        <v>0</v>
      </c>
      <c r="AM67" s="113">
        <f t="shared" si="163"/>
        <v>6.839112943</v>
      </c>
      <c r="AN67" s="98">
        <f t="shared" si="163"/>
        <v>0</v>
      </c>
      <c r="AO67" s="113">
        <f t="shared" si="163"/>
        <v>0</v>
      </c>
      <c r="AP67" s="98">
        <f t="shared" si="163"/>
        <v>0</v>
      </c>
      <c r="AQ67" s="124">
        <v>6171.0</v>
      </c>
      <c r="AR67" s="114">
        <f t="shared" ref="AR67:AR68" si="167">X67+Z67+AB67+AD67+AF67</f>
        <v>0</v>
      </c>
      <c r="AS67" s="114">
        <f t="shared" si="164"/>
        <v>6.513409962</v>
      </c>
      <c r="AT67" s="128" t="s">
        <v>89</v>
      </c>
      <c r="AU67" s="115"/>
      <c r="AV67" s="116"/>
      <c r="AW67" s="117"/>
      <c r="AX67" s="118">
        <f t="shared" ref="AX67:AY67" si="165">AG67+AI67+AK67+AM67+AO67</f>
        <v>28.95938014</v>
      </c>
      <c r="AY67" s="118">
        <f t="shared" si="165"/>
        <v>0</v>
      </c>
      <c r="AZ67" s="117"/>
    </row>
    <row r="68" ht="15.75" customHeight="1">
      <c r="A68" s="105"/>
      <c r="B68" s="106"/>
      <c r="C68" s="108"/>
      <c r="D68" s="106"/>
      <c r="E68" s="108"/>
      <c r="F68" s="106"/>
      <c r="G68" s="86"/>
      <c r="H68" s="86" t="s">
        <v>154</v>
      </c>
      <c r="I68" s="86" t="s">
        <v>155</v>
      </c>
      <c r="J68" s="106">
        <v>35.28</v>
      </c>
      <c r="K68" s="106">
        <v>37.7</v>
      </c>
      <c r="L68" s="128"/>
      <c r="M68" s="106">
        <v>36.0</v>
      </c>
      <c r="N68" s="89"/>
      <c r="O68" s="106">
        <v>36.4</v>
      </c>
      <c r="P68" s="89"/>
      <c r="Q68" s="124">
        <v>36.8</v>
      </c>
      <c r="R68" s="89"/>
      <c r="S68" s="106">
        <v>37.2</v>
      </c>
      <c r="T68" s="89"/>
      <c r="U68" s="106">
        <v>37.7</v>
      </c>
      <c r="V68" s="129"/>
      <c r="W68" s="111"/>
      <c r="X68" s="112"/>
      <c r="Y68" s="146">
        <v>0.0</v>
      </c>
      <c r="Z68" s="112"/>
      <c r="AA68" s="146">
        <v>0.0</v>
      </c>
      <c r="AB68" s="112"/>
      <c r="AC68" s="111"/>
      <c r="AD68" s="112"/>
      <c r="AE68" s="108"/>
      <c r="AF68" s="96"/>
      <c r="AG68" s="113">
        <f t="shared" ref="AG68:AP68" si="166">IFERROR(W68/M68,0)*100</f>
        <v>0</v>
      </c>
      <c r="AH68" s="98">
        <f t="shared" si="166"/>
        <v>0</v>
      </c>
      <c r="AI68" s="113">
        <f t="shared" si="166"/>
        <v>0</v>
      </c>
      <c r="AJ68" s="98">
        <f t="shared" si="166"/>
        <v>0</v>
      </c>
      <c r="AK68" s="113">
        <f t="shared" si="166"/>
        <v>0</v>
      </c>
      <c r="AL68" s="98">
        <f t="shared" si="166"/>
        <v>0</v>
      </c>
      <c r="AM68" s="113">
        <f t="shared" si="166"/>
        <v>0</v>
      </c>
      <c r="AN68" s="98">
        <f t="shared" si="166"/>
        <v>0</v>
      </c>
      <c r="AO68" s="113">
        <f t="shared" si="166"/>
        <v>0</v>
      </c>
      <c r="AP68" s="98">
        <f t="shared" si="166"/>
        <v>0</v>
      </c>
      <c r="AQ68" s="124"/>
      <c r="AR68" s="114">
        <f t="shared" si="167"/>
        <v>0</v>
      </c>
      <c r="AS68" s="128" t="s">
        <v>89</v>
      </c>
      <c r="AT68" s="128" t="s">
        <v>89</v>
      </c>
      <c r="AU68" s="115"/>
      <c r="AV68" s="116"/>
      <c r="AW68" s="117"/>
      <c r="AX68" s="118">
        <f t="shared" ref="AX68:AY68" si="168">AG68+AI68+AK68+AM68+AO68</f>
        <v>0</v>
      </c>
      <c r="AY68" s="118">
        <f t="shared" si="168"/>
        <v>0</v>
      </c>
      <c r="AZ68" s="117"/>
    </row>
    <row r="69" ht="15.75" customHeight="1">
      <c r="A69" s="105"/>
      <c r="B69" s="106"/>
      <c r="C69" s="108"/>
      <c r="D69" s="106"/>
      <c r="E69" s="108"/>
      <c r="F69" s="106">
        <v>4.0</v>
      </c>
      <c r="G69" s="108" t="s">
        <v>156</v>
      </c>
      <c r="H69" s="86" t="s">
        <v>157</v>
      </c>
      <c r="I69" s="86" t="s">
        <v>158</v>
      </c>
      <c r="J69" s="109"/>
      <c r="K69" s="109"/>
      <c r="L69" s="110">
        <f>N69+P69+R69+T69+V69</f>
        <v>20501</v>
      </c>
      <c r="M69" s="109"/>
      <c r="N69" s="89">
        <v>643.0</v>
      </c>
      <c r="O69" s="109"/>
      <c r="P69" s="89">
        <v>4806.0</v>
      </c>
      <c r="Q69" s="111"/>
      <c r="R69" s="89">
        <v>5095.0</v>
      </c>
      <c r="S69" s="109"/>
      <c r="T69" s="89">
        <v>4834.0</v>
      </c>
      <c r="U69" s="109"/>
      <c r="V69" s="148">
        <v>5123.0</v>
      </c>
      <c r="W69" s="111"/>
      <c r="X69" s="112">
        <v>236.083</v>
      </c>
      <c r="Y69" s="111"/>
      <c r="Z69" s="112">
        <v>630.517</v>
      </c>
      <c r="AA69" s="111"/>
      <c r="AB69" s="112">
        <v>234.164</v>
      </c>
      <c r="AC69" s="111"/>
      <c r="AD69" s="112">
        <v>197.587</v>
      </c>
      <c r="AE69" s="108"/>
      <c r="AF69" s="96"/>
      <c r="AG69" s="113">
        <f t="shared" ref="AG69:AP69" si="169">IFERROR(W69/M69,0)*100</f>
        <v>0</v>
      </c>
      <c r="AH69" s="98">
        <f t="shared" si="169"/>
        <v>36.71586314</v>
      </c>
      <c r="AI69" s="113">
        <f t="shared" si="169"/>
        <v>0</v>
      </c>
      <c r="AJ69" s="98">
        <f t="shared" si="169"/>
        <v>13.11937162</v>
      </c>
      <c r="AK69" s="113">
        <f t="shared" si="169"/>
        <v>0</v>
      </c>
      <c r="AL69" s="98">
        <f t="shared" si="169"/>
        <v>4.59595682</v>
      </c>
      <c r="AM69" s="113">
        <f t="shared" si="169"/>
        <v>0</v>
      </c>
      <c r="AN69" s="98">
        <f t="shared" si="169"/>
        <v>4.087443111</v>
      </c>
      <c r="AO69" s="113">
        <f t="shared" si="169"/>
        <v>0</v>
      </c>
      <c r="AP69" s="98">
        <f t="shared" si="169"/>
        <v>0</v>
      </c>
      <c r="AQ69" s="113">
        <f t="shared" ref="AQ69:AR69" si="170">W69+Y69+AA69+AC69+AE69</f>
        <v>0</v>
      </c>
      <c r="AR69" s="114">
        <f t="shared" si="170"/>
        <v>1298.351</v>
      </c>
      <c r="AS69" s="128" t="s">
        <v>89</v>
      </c>
      <c r="AT69" s="128" t="s">
        <v>89</v>
      </c>
      <c r="AU69" s="115" t="s">
        <v>106</v>
      </c>
      <c r="AV69" s="116"/>
      <c r="AW69" s="117"/>
      <c r="AX69" s="118">
        <f t="shared" ref="AX69:AY69" si="171">AG69+AI69+AK69+AM69+AO69</f>
        <v>0</v>
      </c>
      <c r="AY69" s="118">
        <f t="shared" si="171"/>
        <v>58.51863469</v>
      </c>
      <c r="AZ69" s="117"/>
    </row>
    <row r="70" ht="15.75" customHeight="1">
      <c r="A70" s="105"/>
      <c r="B70" s="106"/>
      <c r="C70" s="108"/>
      <c r="D70" s="106"/>
      <c r="E70" s="108"/>
      <c r="F70" s="106"/>
      <c r="G70" s="108"/>
      <c r="H70" s="86" t="s">
        <v>159</v>
      </c>
      <c r="I70" s="86" t="s">
        <v>158</v>
      </c>
      <c r="J70" s="109">
        <v>87258.0</v>
      </c>
      <c r="K70" s="109">
        <f t="shared" ref="K70:K76" si="175">M70+O70+Q70+S70+U70+J70</f>
        <v>317677</v>
      </c>
      <c r="L70" s="128"/>
      <c r="M70" s="109">
        <v>44722.0</v>
      </c>
      <c r="N70" s="89"/>
      <c r="O70" s="109">
        <v>45393.0</v>
      </c>
      <c r="P70" s="89"/>
      <c r="Q70" s="111">
        <v>46074.0</v>
      </c>
      <c r="R70" s="89"/>
      <c r="S70" s="109">
        <v>46764.0</v>
      </c>
      <c r="T70" s="89"/>
      <c r="U70" s="109">
        <v>47466.0</v>
      </c>
      <c r="V70" s="148"/>
      <c r="W70" s="111">
        <v>44817.0</v>
      </c>
      <c r="X70" s="112"/>
      <c r="Y70" s="111">
        <v>45692.0</v>
      </c>
      <c r="Z70" s="112"/>
      <c r="AA70" s="111">
        <v>46089.0</v>
      </c>
      <c r="AB70" s="112"/>
      <c r="AC70" s="111">
        <v>46764.0</v>
      </c>
      <c r="AD70" s="112"/>
      <c r="AE70" s="108"/>
      <c r="AF70" s="96"/>
      <c r="AG70" s="113">
        <f t="shared" ref="AG70:AP70" si="172">IFERROR(W70/M70,0)*100</f>
        <v>100.2124234</v>
      </c>
      <c r="AH70" s="98">
        <f t="shared" si="172"/>
        <v>0</v>
      </c>
      <c r="AI70" s="113">
        <f t="shared" si="172"/>
        <v>100.6586919</v>
      </c>
      <c r="AJ70" s="98">
        <f t="shared" si="172"/>
        <v>0</v>
      </c>
      <c r="AK70" s="113">
        <f t="shared" si="172"/>
        <v>100.0325563</v>
      </c>
      <c r="AL70" s="98">
        <f t="shared" si="172"/>
        <v>0</v>
      </c>
      <c r="AM70" s="113">
        <f t="shared" si="172"/>
        <v>100</v>
      </c>
      <c r="AN70" s="98">
        <f t="shared" si="172"/>
        <v>0</v>
      </c>
      <c r="AO70" s="113">
        <f t="shared" si="172"/>
        <v>0</v>
      </c>
      <c r="AP70" s="98">
        <f t="shared" si="172"/>
        <v>0</v>
      </c>
      <c r="AQ70" s="113">
        <f t="shared" ref="AQ70:AR70" si="173">W70+Y70+AA70+AC70+AE70</f>
        <v>183362</v>
      </c>
      <c r="AR70" s="114">
        <f t="shared" si="173"/>
        <v>0</v>
      </c>
      <c r="AS70" s="114">
        <f t="shared" ref="AS70:AS77" si="178">AQ70/K70*100</f>
        <v>57.71963346</v>
      </c>
      <c r="AT70" s="128" t="s">
        <v>89</v>
      </c>
      <c r="AU70" s="115"/>
      <c r="AV70" s="116"/>
      <c r="AW70" s="117"/>
      <c r="AX70" s="118">
        <f t="shared" ref="AX70:AY70" si="174">AG70+AI70+AK70+AM70+AO70</f>
        <v>400.9036716</v>
      </c>
      <c r="AY70" s="118">
        <f t="shared" si="174"/>
        <v>0</v>
      </c>
      <c r="AZ70" s="117"/>
    </row>
    <row r="71" ht="15.75" customHeight="1">
      <c r="A71" s="105"/>
      <c r="B71" s="106"/>
      <c r="C71" s="108"/>
      <c r="D71" s="106"/>
      <c r="E71" s="108"/>
      <c r="F71" s="106"/>
      <c r="G71" s="108"/>
      <c r="H71" s="86" t="s">
        <v>160</v>
      </c>
      <c r="I71" s="86" t="s">
        <v>158</v>
      </c>
      <c r="J71" s="109">
        <v>4903.0</v>
      </c>
      <c r="K71" s="109">
        <f t="shared" si="175"/>
        <v>29717</v>
      </c>
      <c r="L71" s="128"/>
      <c r="M71" s="109">
        <v>14560.0</v>
      </c>
      <c r="N71" s="89"/>
      <c r="O71" s="109">
        <v>2525.0</v>
      </c>
      <c r="P71" s="89"/>
      <c r="Q71" s="111">
        <v>2551.0</v>
      </c>
      <c r="R71" s="89"/>
      <c r="S71" s="109">
        <v>2576.0</v>
      </c>
      <c r="T71" s="89"/>
      <c r="U71" s="109">
        <v>2602.0</v>
      </c>
      <c r="V71" s="129"/>
      <c r="W71" s="111">
        <v>2503.0</v>
      </c>
      <c r="X71" s="112"/>
      <c r="Y71" s="111">
        <v>2525.0</v>
      </c>
      <c r="Z71" s="112"/>
      <c r="AA71" s="111">
        <v>2555.0</v>
      </c>
      <c r="AB71" s="112"/>
      <c r="AC71" s="111">
        <v>2576.0</v>
      </c>
      <c r="AD71" s="112"/>
      <c r="AE71" s="108"/>
      <c r="AF71" s="96"/>
      <c r="AG71" s="113">
        <f t="shared" ref="AG71:AP71" si="176">IFERROR(W71/M71,0)*100</f>
        <v>17.19093407</v>
      </c>
      <c r="AH71" s="98">
        <f t="shared" si="176"/>
        <v>0</v>
      </c>
      <c r="AI71" s="113">
        <f t="shared" si="176"/>
        <v>100</v>
      </c>
      <c r="AJ71" s="98">
        <f t="shared" si="176"/>
        <v>0</v>
      </c>
      <c r="AK71" s="113">
        <f t="shared" si="176"/>
        <v>100.1568013</v>
      </c>
      <c r="AL71" s="98">
        <f t="shared" si="176"/>
        <v>0</v>
      </c>
      <c r="AM71" s="113">
        <f t="shared" si="176"/>
        <v>100</v>
      </c>
      <c r="AN71" s="98">
        <f t="shared" si="176"/>
        <v>0</v>
      </c>
      <c r="AO71" s="113">
        <f t="shared" si="176"/>
        <v>0</v>
      </c>
      <c r="AP71" s="98">
        <f t="shared" si="176"/>
        <v>0</v>
      </c>
      <c r="AQ71" s="113">
        <f t="shared" ref="AQ71:AR71" si="177">W71+Y71+AA71+AC71+AE71</f>
        <v>10159</v>
      </c>
      <c r="AR71" s="114">
        <f t="shared" si="177"/>
        <v>0</v>
      </c>
      <c r="AS71" s="114">
        <f t="shared" si="178"/>
        <v>34.18581956</v>
      </c>
      <c r="AT71" s="128" t="s">
        <v>89</v>
      </c>
      <c r="AU71" s="115"/>
      <c r="AV71" s="116"/>
      <c r="AW71" s="117"/>
      <c r="AX71" s="118">
        <f t="shared" ref="AX71:AY71" si="179">AG71+AI71+AK71+AM71+AO71</f>
        <v>317.3477353</v>
      </c>
      <c r="AY71" s="118">
        <f t="shared" si="179"/>
        <v>0</v>
      </c>
      <c r="AZ71" s="117"/>
    </row>
    <row r="72" ht="15.75" customHeight="1">
      <c r="A72" s="105"/>
      <c r="B72" s="106"/>
      <c r="C72" s="108"/>
      <c r="D72" s="106"/>
      <c r="E72" s="108"/>
      <c r="F72" s="106"/>
      <c r="G72" s="108"/>
      <c r="H72" s="86" t="s">
        <v>161</v>
      </c>
      <c r="I72" s="86" t="s">
        <v>158</v>
      </c>
      <c r="J72" s="109">
        <v>27860.0</v>
      </c>
      <c r="K72" s="109">
        <f t="shared" si="175"/>
        <v>105160</v>
      </c>
      <c r="L72" s="128"/>
      <c r="M72" s="109">
        <v>14560.0</v>
      </c>
      <c r="N72" s="89"/>
      <c r="O72" s="109">
        <v>14997.0</v>
      </c>
      <c r="P72" s="89"/>
      <c r="Q72" s="111">
        <v>15446.0</v>
      </c>
      <c r="R72" s="89"/>
      <c r="S72" s="109">
        <v>15910.0</v>
      </c>
      <c r="T72" s="89"/>
      <c r="U72" s="109">
        <v>16387.0</v>
      </c>
      <c r="V72" s="129"/>
      <c r="W72" s="111">
        <v>14654.0</v>
      </c>
      <c r="X72" s="112"/>
      <c r="Y72" s="111">
        <v>14997.0</v>
      </c>
      <c r="Z72" s="112"/>
      <c r="AA72" s="111">
        <v>16123.0</v>
      </c>
      <c r="AB72" s="112"/>
      <c r="AC72" s="111">
        <v>15910.0</v>
      </c>
      <c r="AD72" s="112"/>
      <c r="AE72" s="108"/>
      <c r="AF72" s="96"/>
      <c r="AG72" s="113">
        <f t="shared" ref="AG72:AP72" si="180">IFERROR(W72/M72,0)*100</f>
        <v>100.6456044</v>
      </c>
      <c r="AH72" s="98">
        <f t="shared" si="180"/>
        <v>0</v>
      </c>
      <c r="AI72" s="113">
        <f t="shared" si="180"/>
        <v>100</v>
      </c>
      <c r="AJ72" s="98">
        <f t="shared" si="180"/>
        <v>0</v>
      </c>
      <c r="AK72" s="113">
        <f t="shared" si="180"/>
        <v>104.3830118</v>
      </c>
      <c r="AL72" s="98">
        <f t="shared" si="180"/>
        <v>0</v>
      </c>
      <c r="AM72" s="113">
        <f t="shared" si="180"/>
        <v>100</v>
      </c>
      <c r="AN72" s="98">
        <f t="shared" si="180"/>
        <v>0</v>
      </c>
      <c r="AO72" s="113">
        <f t="shared" si="180"/>
        <v>0</v>
      </c>
      <c r="AP72" s="98">
        <f t="shared" si="180"/>
        <v>0</v>
      </c>
      <c r="AQ72" s="113">
        <f t="shared" ref="AQ72:AR72" si="181">W72+Y72+AA72+AC72+AE72</f>
        <v>61684</v>
      </c>
      <c r="AR72" s="114">
        <f t="shared" si="181"/>
        <v>0</v>
      </c>
      <c r="AS72" s="114">
        <f t="shared" si="178"/>
        <v>58.65728414</v>
      </c>
      <c r="AT72" s="128" t="s">
        <v>89</v>
      </c>
      <c r="AU72" s="115"/>
      <c r="AV72" s="116"/>
      <c r="AW72" s="117"/>
      <c r="AX72" s="118">
        <f t="shared" ref="AX72:AY72" si="182">AG72+AI72+AK72+AM72+AO72</f>
        <v>405.0286162</v>
      </c>
      <c r="AY72" s="118">
        <f t="shared" si="182"/>
        <v>0</v>
      </c>
      <c r="AZ72" s="117"/>
    </row>
    <row r="73" ht="15.75" customHeight="1">
      <c r="A73" s="105"/>
      <c r="B73" s="106"/>
      <c r="C73" s="108"/>
      <c r="D73" s="106"/>
      <c r="E73" s="108"/>
      <c r="F73" s="106"/>
      <c r="G73" s="108"/>
      <c r="H73" s="86" t="s">
        <v>162</v>
      </c>
      <c r="I73" s="86" t="s">
        <v>158</v>
      </c>
      <c r="J73" s="109">
        <v>2982.0</v>
      </c>
      <c r="K73" s="109">
        <f t="shared" si="175"/>
        <v>10738</v>
      </c>
      <c r="L73" s="128"/>
      <c r="M73" s="109">
        <v>1521.0</v>
      </c>
      <c r="N73" s="89"/>
      <c r="O73" s="109">
        <v>1535.0</v>
      </c>
      <c r="P73" s="89"/>
      <c r="Q73" s="111">
        <v>1551.0</v>
      </c>
      <c r="R73" s="89"/>
      <c r="S73" s="109">
        <v>1567.0</v>
      </c>
      <c r="T73" s="89"/>
      <c r="U73" s="109">
        <v>1582.0</v>
      </c>
      <c r="V73" s="129"/>
      <c r="W73" s="111">
        <v>1531.0</v>
      </c>
      <c r="X73" s="112"/>
      <c r="Y73" s="111">
        <v>1535.0</v>
      </c>
      <c r="Z73" s="112"/>
      <c r="AA73" s="111">
        <v>1598.0</v>
      </c>
      <c r="AB73" s="112"/>
      <c r="AC73" s="111">
        <v>1567.0</v>
      </c>
      <c r="AD73" s="112"/>
      <c r="AE73" s="108"/>
      <c r="AF73" s="96"/>
      <c r="AG73" s="113">
        <f t="shared" ref="AG73:AP73" si="183">IFERROR(W73/M73,0)*100</f>
        <v>100.6574622</v>
      </c>
      <c r="AH73" s="98">
        <f t="shared" si="183"/>
        <v>0</v>
      </c>
      <c r="AI73" s="113">
        <f t="shared" si="183"/>
        <v>100</v>
      </c>
      <c r="AJ73" s="98">
        <f t="shared" si="183"/>
        <v>0</v>
      </c>
      <c r="AK73" s="113">
        <f t="shared" si="183"/>
        <v>103.030303</v>
      </c>
      <c r="AL73" s="98">
        <f t="shared" si="183"/>
        <v>0</v>
      </c>
      <c r="AM73" s="113">
        <f t="shared" si="183"/>
        <v>100</v>
      </c>
      <c r="AN73" s="98">
        <f t="shared" si="183"/>
        <v>0</v>
      </c>
      <c r="AO73" s="113">
        <f t="shared" si="183"/>
        <v>0</v>
      </c>
      <c r="AP73" s="98">
        <f t="shared" si="183"/>
        <v>0</v>
      </c>
      <c r="AQ73" s="113">
        <f t="shared" ref="AQ73:AR73" si="184">W73+Y73+AA73+AC73+AE73</f>
        <v>6231</v>
      </c>
      <c r="AR73" s="114">
        <f t="shared" si="184"/>
        <v>0</v>
      </c>
      <c r="AS73" s="114">
        <f t="shared" si="178"/>
        <v>58.02756565</v>
      </c>
      <c r="AT73" s="128" t="s">
        <v>89</v>
      </c>
      <c r="AU73" s="115"/>
      <c r="AV73" s="116"/>
      <c r="AW73" s="117"/>
      <c r="AX73" s="118">
        <f t="shared" ref="AX73:AY73" si="185">AG73+AI73+AK73+AM73+AO73</f>
        <v>403.6877652</v>
      </c>
      <c r="AY73" s="118">
        <f t="shared" si="185"/>
        <v>0</v>
      </c>
      <c r="AZ73" s="117"/>
    </row>
    <row r="74" ht="15.75" customHeight="1">
      <c r="A74" s="105"/>
      <c r="B74" s="106"/>
      <c r="C74" s="108"/>
      <c r="D74" s="106"/>
      <c r="E74" s="108"/>
      <c r="F74" s="106"/>
      <c r="G74" s="108"/>
      <c r="H74" s="86" t="s">
        <v>163</v>
      </c>
      <c r="I74" s="86" t="s">
        <v>158</v>
      </c>
      <c r="J74" s="109">
        <v>15633.0</v>
      </c>
      <c r="K74" s="109">
        <f t="shared" si="175"/>
        <v>62087</v>
      </c>
      <c r="L74" s="128"/>
      <c r="M74" s="109">
        <v>8407.0</v>
      </c>
      <c r="N74" s="89"/>
      <c r="O74" s="109">
        <v>8827.0</v>
      </c>
      <c r="P74" s="89"/>
      <c r="Q74" s="111">
        <v>9269.0</v>
      </c>
      <c r="R74" s="89"/>
      <c r="S74" s="109">
        <v>9732.0</v>
      </c>
      <c r="T74" s="89"/>
      <c r="U74" s="109">
        <v>10219.0</v>
      </c>
      <c r="V74" s="129"/>
      <c r="W74" s="111">
        <v>8446.0</v>
      </c>
      <c r="X74" s="112"/>
      <c r="Y74" s="111">
        <v>8827.0</v>
      </c>
      <c r="Z74" s="112"/>
      <c r="AA74" s="111">
        <v>8850.0</v>
      </c>
      <c r="AB74" s="112"/>
      <c r="AC74" s="111">
        <v>9732.0</v>
      </c>
      <c r="AD74" s="112"/>
      <c r="AE74" s="108"/>
      <c r="AF74" s="96"/>
      <c r="AG74" s="113">
        <f t="shared" ref="AG74:AP74" si="186">IFERROR(W74/M74,0)*100</f>
        <v>100.4638991</v>
      </c>
      <c r="AH74" s="98">
        <f t="shared" si="186"/>
        <v>0</v>
      </c>
      <c r="AI74" s="113">
        <f t="shared" si="186"/>
        <v>100</v>
      </c>
      <c r="AJ74" s="98">
        <f t="shared" si="186"/>
        <v>0</v>
      </c>
      <c r="AK74" s="113">
        <f t="shared" si="186"/>
        <v>95.47955551</v>
      </c>
      <c r="AL74" s="98">
        <f t="shared" si="186"/>
        <v>0</v>
      </c>
      <c r="AM74" s="113">
        <f t="shared" si="186"/>
        <v>100</v>
      </c>
      <c r="AN74" s="98">
        <f t="shared" si="186"/>
        <v>0</v>
      </c>
      <c r="AO74" s="113">
        <f t="shared" si="186"/>
        <v>0</v>
      </c>
      <c r="AP74" s="98">
        <f t="shared" si="186"/>
        <v>0</v>
      </c>
      <c r="AQ74" s="113">
        <f t="shared" ref="AQ74:AR74" si="187">W74+Y74+AA74+AC74+AE74</f>
        <v>35855</v>
      </c>
      <c r="AR74" s="114">
        <f t="shared" si="187"/>
        <v>0</v>
      </c>
      <c r="AS74" s="114">
        <f t="shared" si="178"/>
        <v>57.74960942</v>
      </c>
      <c r="AT74" s="128" t="s">
        <v>89</v>
      </c>
      <c r="AU74" s="115"/>
      <c r="AV74" s="116"/>
      <c r="AW74" s="117"/>
      <c r="AX74" s="118">
        <f t="shared" ref="AX74:AY74" si="188">AG74+AI74+AK74+AM74+AO74</f>
        <v>395.9434546</v>
      </c>
      <c r="AY74" s="118">
        <f t="shared" si="188"/>
        <v>0</v>
      </c>
      <c r="AZ74" s="117"/>
    </row>
    <row r="75" ht="15.75" customHeight="1">
      <c r="A75" s="105"/>
      <c r="B75" s="106"/>
      <c r="C75" s="108"/>
      <c r="D75" s="106"/>
      <c r="E75" s="108"/>
      <c r="F75" s="106"/>
      <c r="G75" s="108"/>
      <c r="H75" s="86" t="s">
        <v>164</v>
      </c>
      <c r="I75" s="86" t="s">
        <v>158</v>
      </c>
      <c r="J75" s="109">
        <v>1278672.0</v>
      </c>
      <c r="K75" s="109">
        <f t="shared" si="175"/>
        <v>5024770</v>
      </c>
      <c r="L75" s="128"/>
      <c r="M75" s="109">
        <v>677949.0</v>
      </c>
      <c r="N75" s="89"/>
      <c r="O75" s="109">
        <v>711847.0</v>
      </c>
      <c r="P75" s="89"/>
      <c r="Q75" s="111">
        <v>747439.0</v>
      </c>
      <c r="R75" s="89"/>
      <c r="S75" s="106">
        <v>784811.0</v>
      </c>
      <c r="T75" s="89"/>
      <c r="U75" s="109">
        <v>824052.0</v>
      </c>
      <c r="V75" s="129"/>
      <c r="W75" s="111">
        <v>678007.0</v>
      </c>
      <c r="X75" s="112"/>
      <c r="Y75" s="111">
        <v>711847.0</v>
      </c>
      <c r="Z75" s="112"/>
      <c r="AA75" s="111">
        <v>747644.0</v>
      </c>
      <c r="AB75" s="112"/>
      <c r="AC75" s="111">
        <v>784811.0</v>
      </c>
      <c r="AD75" s="112"/>
      <c r="AE75" s="108"/>
      <c r="AF75" s="96"/>
      <c r="AG75" s="113">
        <f t="shared" ref="AG75:AP75" si="189">IFERROR(W75/M75,0)*100</f>
        <v>100.0085552</v>
      </c>
      <c r="AH75" s="98">
        <f t="shared" si="189"/>
        <v>0</v>
      </c>
      <c r="AI75" s="113">
        <f t="shared" si="189"/>
        <v>100</v>
      </c>
      <c r="AJ75" s="98">
        <f t="shared" si="189"/>
        <v>0</v>
      </c>
      <c r="AK75" s="113">
        <f t="shared" si="189"/>
        <v>100.027427</v>
      </c>
      <c r="AL75" s="98">
        <f t="shared" si="189"/>
        <v>0</v>
      </c>
      <c r="AM75" s="113">
        <f t="shared" si="189"/>
        <v>100</v>
      </c>
      <c r="AN75" s="98">
        <f t="shared" si="189"/>
        <v>0</v>
      </c>
      <c r="AO75" s="113">
        <f t="shared" si="189"/>
        <v>0</v>
      </c>
      <c r="AP75" s="98">
        <f t="shared" si="189"/>
        <v>0</v>
      </c>
      <c r="AQ75" s="113">
        <f t="shared" ref="AQ75:AR75" si="190">W75+Y75+AA75+AC75+AE75</f>
        <v>2922309</v>
      </c>
      <c r="AR75" s="114">
        <f t="shared" si="190"/>
        <v>0</v>
      </c>
      <c r="AS75" s="114">
        <f t="shared" si="178"/>
        <v>58.15806495</v>
      </c>
      <c r="AT75" s="128" t="s">
        <v>89</v>
      </c>
      <c r="AU75" s="115"/>
      <c r="AV75" s="116"/>
      <c r="AW75" s="117"/>
      <c r="AX75" s="118">
        <f t="shared" ref="AX75:AY75" si="191">AG75+AI75+AK75+AM75+AO75</f>
        <v>400.0359822</v>
      </c>
      <c r="AY75" s="118">
        <f t="shared" si="191"/>
        <v>0</v>
      </c>
      <c r="AZ75" s="117"/>
    </row>
    <row r="76" ht="15.75" customHeight="1">
      <c r="A76" s="105"/>
      <c r="B76" s="106"/>
      <c r="C76" s="108"/>
      <c r="D76" s="106"/>
      <c r="E76" s="108"/>
      <c r="F76" s="106"/>
      <c r="G76" s="108"/>
      <c r="H76" s="86" t="s">
        <v>165</v>
      </c>
      <c r="I76" s="86" t="s">
        <v>158</v>
      </c>
      <c r="J76" s="109">
        <v>73882.0</v>
      </c>
      <c r="K76" s="109">
        <f t="shared" si="175"/>
        <v>277889</v>
      </c>
      <c r="L76" s="128"/>
      <c r="M76" s="109">
        <v>38426.0</v>
      </c>
      <c r="N76" s="89"/>
      <c r="O76" s="109">
        <v>39578.0</v>
      </c>
      <c r="P76" s="89"/>
      <c r="Q76" s="111">
        <v>40766.0</v>
      </c>
      <c r="R76" s="89"/>
      <c r="S76" s="109">
        <v>41989.0</v>
      </c>
      <c r="T76" s="89"/>
      <c r="U76" s="109">
        <v>43248.0</v>
      </c>
      <c r="V76" s="129"/>
      <c r="W76" s="111">
        <v>38433.0</v>
      </c>
      <c r="X76" s="112"/>
      <c r="Y76" s="111">
        <v>39578.0</v>
      </c>
      <c r="Z76" s="112"/>
      <c r="AA76" s="111">
        <v>40852.0</v>
      </c>
      <c r="AB76" s="112"/>
      <c r="AC76" s="111">
        <v>41989.0</v>
      </c>
      <c r="AD76" s="112"/>
      <c r="AE76" s="108"/>
      <c r="AF76" s="96"/>
      <c r="AG76" s="113"/>
      <c r="AH76" s="98"/>
      <c r="AI76" s="113"/>
      <c r="AJ76" s="98"/>
      <c r="AK76" s="113"/>
      <c r="AL76" s="98"/>
      <c r="AM76" s="113"/>
      <c r="AN76" s="98"/>
      <c r="AO76" s="113"/>
      <c r="AP76" s="98"/>
      <c r="AQ76" s="113">
        <f t="shared" ref="AQ76:AR76" si="192">W76+Y76+AA76+AC76+AE76</f>
        <v>160852</v>
      </c>
      <c r="AR76" s="114">
        <f t="shared" si="192"/>
        <v>0</v>
      </c>
      <c r="AS76" s="114">
        <f t="shared" si="178"/>
        <v>57.88354343</v>
      </c>
      <c r="AT76" s="128" t="s">
        <v>89</v>
      </c>
      <c r="AU76" s="115"/>
      <c r="AV76" s="116"/>
      <c r="AW76" s="117"/>
      <c r="AX76" s="118"/>
      <c r="AY76" s="118"/>
      <c r="AZ76" s="117"/>
    </row>
    <row r="77" ht="52.5" customHeight="1">
      <c r="A77" s="105"/>
      <c r="B77" s="106"/>
      <c r="C77" s="108"/>
      <c r="D77" s="106"/>
      <c r="E77" s="108"/>
      <c r="F77" s="106"/>
      <c r="G77" s="108"/>
      <c r="H77" s="86" t="s">
        <v>166</v>
      </c>
      <c r="I77" s="86" t="s">
        <v>167</v>
      </c>
      <c r="J77" s="111">
        <v>24174.0</v>
      </c>
      <c r="K77" s="109">
        <v>30080.212</v>
      </c>
      <c r="L77" s="128"/>
      <c r="M77" s="109">
        <v>25712.692</v>
      </c>
      <c r="N77" s="89"/>
      <c r="O77" s="109">
        <v>26741.199</v>
      </c>
      <c r="P77" s="89"/>
      <c r="Q77" s="111">
        <v>27810.847</v>
      </c>
      <c r="R77" s="89"/>
      <c r="S77" s="149">
        <v>28923.281</v>
      </c>
      <c r="T77" s="150"/>
      <c r="U77" s="149">
        <v>30080.212</v>
      </c>
      <c r="V77" s="151"/>
      <c r="W77" s="152">
        <v>25012.692</v>
      </c>
      <c r="X77" s="153"/>
      <c r="Y77" s="154">
        <v>26741.2</v>
      </c>
      <c r="Z77" s="153"/>
      <c r="AA77" s="154">
        <v>26741.2</v>
      </c>
      <c r="AB77" s="153"/>
      <c r="AC77" s="152">
        <v>26543.602</v>
      </c>
      <c r="AD77" s="112"/>
      <c r="AE77" s="108"/>
      <c r="AF77" s="96"/>
      <c r="AG77" s="113">
        <f t="shared" ref="AG77:AP77" si="193">IFERROR(W77/M77,0)*100</f>
        <v>97.27760905</v>
      </c>
      <c r="AH77" s="98">
        <f t="shared" si="193"/>
        <v>0</v>
      </c>
      <c r="AI77" s="113">
        <f t="shared" si="193"/>
        <v>100.0000037</v>
      </c>
      <c r="AJ77" s="98">
        <f t="shared" si="193"/>
        <v>0</v>
      </c>
      <c r="AK77" s="113">
        <f t="shared" si="193"/>
        <v>96.15384961</v>
      </c>
      <c r="AL77" s="98">
        <f t="shared" si="193"/>
        <v>0</v>
      </c>
      <c r="AM77" s="113">
        <f t="shared" si="193"/>
        <v>91.77244449</v>
      </c>
      <c r="AN77" s="98">
        <f t="shared" si="193"/>
        <v>0</v>
      </c>
      <c r="AO77" s="113">
        <f t="shared" si="193"/>
        <v>0</v>
      </c>
      <c r="AP77" s="98">
        <f t="shared" si="193"/>
        <v>0</v>
      </c>
      <c r="AQ77" s="152">
        <v>26543.602</v>
      </c>
      <c r="AR77" s="114">
        <f>X77+Z77+AB77+AD77+AF77</f>
        <v>0</v>
      </c>
      <c r="AS77" s="155">
        <f t="shared" si="178"/>
        <v>88.24273579</v>
      </c>
      <c r="AT77" s="128" t="s">
        <v>89</v>
      </c>
      <c r="AU77" s="115"/>
      <c r="AV77" s="116"/>
      <c r="AW77" s="117"/>
      <c r="AX77" s="118">
        <f t="shared" ref="AX77:AY77" si="194">AG77+AI77+AK77+AM77+AO77</f>
        <v>385.2039069</v>
      </c>
      <c r="AY77" s="118">
        <f t="shared" si="194"/>
        <v>0</v>
      </c>
      <c r="AZ77" s="117"/>
    </row>
    <row r="78" ht="15.75" customHeight="1">
      <c r="A78" s="105"/>
      <c r="B78" s="106">
        <v>3.0</v>
      </c>
      <c r="C78" s="108" t="s">
        <v>168</v>
      </c>
      <c r="D78" s="106">
        <v>1.0</v>
      </c>
      <c r="E78" s="108" t="s">
        <v>169</v>
      </c>
      <c r="F78" s="106">
        <v>1.0</v>
      </c>
      <c r="G78" s="86" t="s">
        <v>170</v>
      </c>
      <c r="H78" s="86" t="s">
        <v>171</v>
      </c>
      <c r="I78" s="86"/>
      <c r="J78" s="106"/>
      <c r="K78" s="106"/>
      <c r="L78" s="110">
        <f>N78+P78+R78+T78+V78</f>
        <v>23376</v>
      </c>
      <c r="M78" s="106"/>
      <c r="N78" s="129">
        <v>891.0</v>
      </c>
      <c r="O78" s="106"/>
      <c r="P78" s="89">
        <v>5552.0</v>
      </c>
      <c r="Q78" s="106"/>
      <c r="R78" s="89">
        <v>5107.0</v>
      </c>
      <c r="S78" s="106"/>
      <c r="T78" s="89">
        <v>5771.0</v>
      </c>
      <c r="U78" s="106"/>
      <c r="V78" s="91">
        <v>6055.0</v>
      </c>
      <c r="W78" s="111"/>
      <c r="X78" s="93">
        <f>1278.322+173.746</f>
        <v>1452.068</v>
      </c>
      <c r="Y78" s="111"/>
      <c r="Z78" s="93">
        <f>258+116.347</f>
        <v>374.347</v>
      </c>
      <c r="AA78" s="111"/>
      <c r="AB78" s="93">
        <f>227.977+3192.19</f>
        <v>3420.167</v>
      </c>
      <c r="AC78" s="111"/>
      <c r="AD78" s="93">
        <f>5771+3277.079</f>
        <v>9048.079</v>
      </c>
      <c r="AE78" s="108"/>
      <c r="AF78" s="96"/>
      <c r="AG78" s="113">
        <f t="shared" ref="AG78:AP78" si="195">IFERROR(W78/M78,0)*100</f>
        <v>0</v>
      </c>
      <c r="AH78" s="98">
        <f t="shared" si="195"/>
        <v>162.9705948</v>
      </c>
      <c r="AI78" s="113">
        <f t="shared" si="195"/>
        <v>0</v>
      </c>
      <c r="AJ78" s="98">
        <f t="shared" si="195"/>
        <v>6.742561239</v>
      </c>
      <c r="AK78" s="113">
        <f t="shared" si="195"/>
        <v>0</v>
      </c>
      <c r="AL78" s="98">
        <f t="shared" si="195"/>
        <v>66.97017819</v>
      </c>
      <c r="AM78" s="113">
        <f t="shared" si="195"/>
        <v>0</v>
      </c>
      <c r="AN78" s="98">
        <f t="shared" si="195"/>
        <v>156.7852885</v>
      </c>
      <c r="AO78" s="113">
        <f t="shared" si="195"/>
        <v>0</v>
      </c>
      <c r="AP78" s="98">
        <f t="shared" si="195"/>
        <v>0</v>
      </c>
      <c r="AQ78" s="113">
        <f>IFERROR(AX78/K78,0)*100</f>
        <v>0</v>
      </c>
      <c r="AR78" s="108"/>
      <c r="AS78" s="108"/>
      <c r="AT78" s="108"/>
      <c r="AU78" s="115" t="s">
        <v>99</v>
      </c>
      <c r="AV78" s="116" t="s">
        <v>106</v>
      </c>
      <c r="AW78" s="117"/>
      <c r="AX78" s="118">
        <f t="shared" ref="AX78:AY78" si="196">AG78+AI78+AK78+AM78+AO78</f>
        <v>0</v>
      </c>
      <c r="AY78" s="118">
        <f t="shared" si="196"/>
        <v>393.4686228</v>
      </c>
      <c r="AZ78" s="117"/>
    </row>
    <row r="79" ht="15.75" customHeight="1">
      <c r="A79" s="105"/>
      <c r="B79" s="106"/>
      <c r="C79" s="108"/>
      <c r="D79" s="106"/>
      <c r="E79" s="108"/>
      <c r="F79" s="106"/>
      <c r="G79" s="86"/>
      <c r="H79" s="86" t="s">
        <v>172</v>
      </c>
      <c r="I79" s="86"/>
      <c r="J79" s="106">
        <v>34755.0</v>
      </c>
      <c r="K79" s="109">
        <f t="shared" ref="K79:K81" si="200">M79+O79+Q79+S79+U79+J79</f>
        <v>129755</v>
      </c>
      <c r="L79" s="128"/>
      <c r="M79" s="106">
        <v>18000.0</v>
      </c>
      <c r="N79" s="89"/>
      <c r="O79" s="106">
        <v>18500.0</v>
      </c>
      <c r="P79" s="89"/>
      <c r="Q79" s="111">
        <v>19000.0</v>
      </c>
      <c r="R79" s="89"/>
      <c r="S79" s="106">
        <v>19500.0</v>
      </c>
      <c r="T79" s="89"/>
      <c r="U79" s="106">
        <v>20000.0</v>
      </c>
      <c r="V79" s="129"/>
      <c r="W79" s="111">
        <v>18000.0</v>
      </c>
      <c r="X79" s="93"/>
      <c r="Y79" s="111">
        <v>18500.0</v>
      </c>
      <c r="Z79" s="93"/>
      <c r="AA79" s="111">
        <v>19000.0</v>
      </c>
      <c r="AB79" s="93"/>
      <c r="AC79" s="111">
        <v>19500.0</v>
      </c>
      <c r="AD79" s="93"/>
      <c r="AE79" s="108"/>
      <c r="AF79" s="96"/>
      <c r="AG79" s="113">
        <f t="shared" ref="AG79:AP79" si="197">IFERROR(W79/M79,0)*100</f>
        <v>100</v>
      </c>
      <c r="AH79" s="98">
        <f t="shared" si="197"/>
        <v>0</v>
      </c>
      <c r="AI79" s="113">
        <f t="shared" si="197"/>
        <v>100</v>
      </c>
      <c r="AJ79" s="98">
        <f t="shared" si="197"/>
        <v>0</v>
      </c>
      <c r="AK79" s="113">
        <f t="shared" si="197"/>
        <v>100</v>
      </c>
      <c r="AL79" s="98">
        <f t="shared" si="197"/>
        <v>0</v>
      </c>
      <c r="AM79" s="113">
        <f t="shared" si="197"/>
        <v>100</v>
      </c>
      <c r="AN79" s="98">
        <f t="shared" si="197"/>
        <v>0</v>
      </c>
      <c r="AO79" s="113">
        <f t="shared" si="197"/>
        <v>0</v>
      </c>
      <c r="AP79" s="98">
        <f t="shared" si="197"/>
        <v>0</v>
      </c>
      <c r="AQ79" s="113">
        <f t="shared" ref="AQ79:AR79" si="198">W79+Y79+AA79+AC79+AE79</f>
        <v>75000</v>
      </c>
      <c r="AR79" s="114">
        <f t="shared" si="198"/>
        <v>0</v>
      </c>
      <c r="AS79" s="114">
        <f t="shared" ref="AS79:AS83" si="203">AQ79/K79*100</f>
        <v>57.8012408</v>
      </c>
      <c r="AT79" s="128" t="s">
        <v>89</v>
      </c>
      <c r="AU79" s="115"/>
      <c r="AV79" s="116"/>
      <c r="AW79" s="117"/>
      <c r="AX79" s="118">
        <f t="shared" ref="AX79:AY79" si="199">AG79+AI79+AK79+AM79+AO79</f>
        <v>400</v>
      </c>
      <c r="AY79" s="118">
        <f t="shared" si="199"/>
        <v>0</v>
      </c>
      <c r="AZ79" s="117"/>
    </row>
    <row r="80" ht="15.75" customHeight="1">
      <c r="A80" s="105"/>
      <c r="B80" s="106"/>
      <c r="C80" s="108"/>
      <c r="D80" s="106"/>
      <c r="E80" s="108"/>
      <c r="F80" s="106"/>
      <c r="G80" s="86"/>
      <c r="H80" s="86" t="s">
        <v>173</v>
      </c>
      <c r="I80" s="86"/>
      <c r="J80" s="106">
        <v>3832.0</v>
      </c>
      <c r="K80" s="109">
        <f t="shared" si="200"/>
        <v>14332</v>
      </c>
      <c r="L80" s="128"/>
      <c r="M80" s="106">
        <v>2000.0</v>
      </c>
      <c r="N80" s="89"/>
      <c r="O80" s="106">
        <v>2050.0</v>
      </c>
      <c r="P80" s="89"/>
      <c r="Q80" s="111">
        <v>2100.0</v>
      </c>
      <c r="R80" s="89"/>
      <c r="S80" s="106">
        <v>2150.0</v>
      </c>
      <c r="T80" s="89"/>
      <c r="U80" s="106">
        <v>2200.0</v>
      </c>
      <c r="V80" s="129"/>
      <c r="W80" s="111">
        <v>2000.0</v>
      </c>
      <c r="X80" s="93"/>
      <c r="Y80" s="111">
        <v>2050.0</v>
      </c>
      <c r="Z80" s="93"/>
      <c r="AA80" s="111">
        <v>2100.0</v>
      </c>
      <c r="AB80" s="93"/>
      <c r="AC80" s="111">
        <v>2150.0</v>
      </c>
      <c r="AD80" s="93"/>
      <c r="AE80" s="108"/>
      <c r="AF80" s="96"/>
      <c r="AG80" s="113">
        <f t="shared" ref="AG80:AP80" si="201">IFERROR(W80/M80,0)*100</f>
        <v>100</v>
      </c>
      <c r="AH80" s="98">
        <f t="shared" si="201"/>
        <v>0</v>
      </c>
      <c r="AI80" s="113">
        <f t="shared" si="201"/>
        <v>100</v>
      </c>
      <c r="AJ80" s="98">
        <f t="shared" si="201"/>
        <v>0</v>
      </c>
      <c r="AK80" s="113">
        <f t="shared" si="201"/>
        <v>100</v>
      </c>
      <c r="AL80" s="98">
        <f t="shared" si="201"/>
        <v>0</v>
      </c>
      <c r="AM80" s="113">
        <f t="shared" si="201"/>
        <v>100</v>
      </c>
      <c r="AN80" s="98">
        <f t="shared" si="201"/>
        <v>0</v>
      </c>
      <c r="AO80" s="113">
        <f t="shared" si="201"/>
        <v>0</v>
      </c>
      <c r="AP80" s="98">
        <f t="shared" si="201"/>
        <v>0</v>
      </c>
      <c r="AQ80" s="113">
        <f t="shared" ref="AQ80:AR80" si="202">W80+Y80+AA80+AC80+AE80</f>
        <v>8300</v>
      </c>
      <c r="AR80" s="114">
        <f t="shared" si="202"/>
        <v>0</v>
      </c>
      <c r="AS80" s="114">
        <f t="shared" si="203"/>
        <v>57.91236394</v>
      </c>
      <c r="AT80" s="128" t="s">
        <v>89</v>
      </c>
      <c r="AU80" s="115"/>
      <c r="AV80" s="116"/>
      <c r="AW80" s="117"/>
      <c r="AX80" s="118">
        <f t="shared" ref="AX80:AY80" si="204">AG80+AI80+AK80+AM80+AO80</f>
        <v>400</v>
      </c>
      <c r="AY80" s="118">
        <f t="shared" si="204"/>
        <v>0</v>
      </c>
      <c r="AZ80" s="117"/>
    </row>
    <row r="81" ht="15.75" customHeight="1">
      <c r="A81" s="105"/>
      <c r="B81" s="106"/>
      <c r="C81" s="108"/>
      <c r="D81" s="106"/>
      <c r="E81" s="108"/>
      <c r="F81" s="106">
        <v>2.0</v>
      </c>
      <c r="G81" s="86" t="s">
        <v>174</v>
      </c>
      <c r="H81" s="86" t="s">
        <v>175</v>
      </c>
      <c r="I81" s="86" t="s">
        <v>176</v>
      </c>
      <c r="J81" s="109">
        <v>3058250.0</v>
      </c>
      <c r="K81" s="109">
        <f t="shared" si="200"/>
        <v>7242299</v>
      </c>
      <c r="L81" s="110">
        <f t="shared" ref="L81:L82" si="208">N81+P81+R81+T81+V81</f>
        <v>6396</v>
      </c>
      <c r="M81" s="109">
        <v>803952.0</v>
      </c>
      <c r="N81" s="89">
        <v>315.0</v>
      </c>
      <c r="O81" s="106">
        <v>820449.0</v>
      </c>
      <c r="P81" s="89">
        <v>1438.0</v>
      </c>
      <c r="Q81" s="111">
        <v>836379.0</v>
      </c>
      <c r="R81" s="89">
        <v>1481.0</v>
      </c>
      <c r="S81" s="106">
        <v>853105.0</v>
      </c>
      <c r="T81" s="89">
        <v>1558.0</v>
      </c>
      <c r="U81" s="106">
        <v>870164.0</v>
      </c>
      <c r="V81" s="148">
        <v>1604.0</v>
      </c>
      <c r="W81" s="121"/>
      <c r="X81" s="156">
        <v>269.727</v>
      </c>
      <c r="Y81" s="111"/>
      <c r="Z81" s="93">
        <v>574.216</v>
      </c>
      <c r="AA81" s="111"/>
      <c r="AB81" s="93">
        <v>138.023</v>
      </c>
      <c r="AC81" s="111"/>
      <c r="AD81" s="93">
        <v>86.86</v>
      </c>
      <c r="AE81" s="108"/>
      <c r="AF81" s="96"/>
      <c r="AG81" s="113">
        <f t="shared" ref="AG81:AP81" si="205">IFERROR(W81/M81,0)*100</f>
        <v>0</v>
      </c>
      <c r="AH81" s="98">
        <f t="shared" si="205"/>
        <v>85.62761905</v>
      </c>
      <c r="AI81" s="113">
        <f t="shared" si="205"/>
        <v>0</v>
      </c>
      <c r="AJ81" s="98">
        <f t="shared" si="205"/>
        <v>39.93157163</v>
      </c>
      <c r="AK81" s="113">
        <f t="shared" si="205"/>
        <v>0</v>
      </c>
      <c r="AL81" s="98">
        <f t="shared" si="205"/>
        <v>9.319581364</v>
      </c>
      <c r="AM81" s="113">
        <f t="shared" si="205"/>
        <v>0</v>
      </c>
      <c r="AN81" s="98">
        <f t="shared" si="205"/>
        <v>5.575096277</v>
      </c>
      <c r="AO81" s="113">
        <f t="shared" si="205"/>
        <v>0</v>
      </c>
      <c r="AP81" s="98">
        <f t="shared" si="205"/>
        <v>0</v>
      </c>
      <c r="AQ81" s="113">
        <f t="shared" ref="AQ81:AR81" si="206">W81+Y81+AA81+AC81+AE81</f>
        <v>0</v>
      </c>
      <c r="AR81" s="114">
        <f t="shared" si="206"/>
        <v>1068.826</v>
      </c>
      <c r="AS81" s="114">
        <f t="shared" si="203"/>
        <v>0</v>
      </c>
      <c r="AT81" s="114">
        <f t="shared" ref="AT81:AT82" si="210">AR81/L81*100</f>
        <v>16.71085053</v>
      </c>
      <c r="AU81" s="115" t="s">
        <v>106</v>
      </c>
      <c r="AV81" s="116"/>
      <c r="AW81" s="117"/>
      <c r="AX81" s="118">
        <f t="shared" ref="AX81:AY81" si="207">AG81+AI81+AK81+AM81+AO81</f>
        <v>0</v>
      </c>
      <c r="AY81" s="118">
        <f t="shared" si="207"/>
        <v>140.4538683</v>
      </c>
      <c r="AZ81" s="117"/>
    </row>
    <row r="82" ht="15.75" customHeight="1">
      <c r="A82" s="119"/>
      <c r="B82" s="106"/>
      <c r="C82" s="108"/>
      <c r="D82" s="106"/>
      <c r="E82" s="108"/>
      <c r="F82" s="106">
        <v>3.0</v>
      </c>
      <c r="G82" s="86" t="s">
        <v>177</v>
      </c>
      <c r="H82" s="108" t="s">
        <v>178</v>
      </c>
      <c r="I82" s="108"/>
      <c r="J82" s="106">
        <v>59.336</v>
      </c>
      <c r="K82" s="106">
        <v>65512.0</v>
      </c>
      <c r="L82" s="110">
        <f t="shared" si="208"/>
        <v>518</v>
      </c>
      <c r="M82" s="106">
        <v>60.523</v>
      </c>
      <c r="N82" s="89">
        <v>50.0</v>
      </c>
      <c r="O82" s="106">
        <v>61734.0</v>
      </c>
      <c r="P82" s="89">
        <v>112.0</v>
      </c>
      <c r="Q82" s="111">
        <v>62968.0</v>
      </c>
      <c r="R82" s="89">
        <v>115.0</v>
      </c>
      <c r="S82" s="106">
        <v>64227.0</v>
      </c>
      <c r="T82" s="89">
        <v>119.0</v>
      </c>
      <c r="U82" s="106">
        <v>65512.0</v>
      </c>
      <c r="V82" s="120">
        <v>122.0</v>
      </c>
      <c r="W82" s="111">
        <v>25012.0</v>
      </c>
      <c r="X82" s="93">
        <v>97.99</v>
      </c>
      <c r="Y82" s="111"/>
      <c r="Z82" s="93">
        <v>0.0</v>
      </c>
      <c r="AA82" s="111">
        <v>26741.0</v>
      </c>
      <c r="AB82" s="93">
        <v>26.185</v>
      </c>
      <c r="AC82" s="111"/>
      <c r="AD82" s="93">
        <v>0.0</v>
      </c>
      <c r="AE82" s="108"/>
      <c r="AF82" s="96"/>
      <c r="AG82" s="107">
        <f t="shared" ref="AG82:AP82" si="209">IFERROR(W82/M82,0)*100</f>
        <v>41326.43788</v>
      </c>
      <c r="AH82" s="98">
        <f t="shared" si="209"/>
        <v>195.98</v>
      </c>
      <c r="AI82" s="113">
        <f t="shared" si="209"/>
        <v>0</v>
      </c>
      <c r="AJ82" s="98">
        <f t="shared" si="209"/>
        <v>0</v>
      </c>
      <c r="AK82" s="113">
        <f t="shared" si="209"/>
        <v>42.46760259</v>
      </c>
      <c r="AL82" s="98">
        <f t="shared" si="209"/>
        <v>22.76956522</v>
      </c>
      <c r="AM82" s="113">
        <f t="shared" si="209"/>
        <v>0</v>
      </c>
      <c r="AN82" s="98">
        <f t="shared" si="209"/>
        <v>0</v>
      </c>
      <c r="AO82" s="113">
        <f t="shared" si="209"/>
        <v>0</v>
      </c>
      <c r="AP82" s="98">
        <f t="shared" si="209"/>
        <v>0</v>
      </c>
      <c r="AQ82" s="124"/>
      <c r="AR82" s="121">
        <v>0.0</v>
      </c>
      <c r="AS82" s="114">
        <f t="shared" si="203"/>
        <v>0</v>
      </c>
      <c r="AT82" s="114">
        <f t="shared" si="210"/>
        <v>0</v>
      </c>
      <c r="AU82" s="115" t="s">
        <v>106</v>
      </c>
      <c r="AV82" s="116"/>
      <c r="AW82" s="117"/>
      <c r="AX82" s="118">
        <f t="shared" ref="AX82:AY82" si="211">AG82+AI82+AK82+AM82+AO82</f>
        <v>41368.90549</v>
      </c>
      <c r="AY82" s="118">
        <f t="shared" si="211"/>
        <v>218.7495652</v>
      </c>
      <c r="AZ82" s="117"/>
    </row>
    <row r="83" ht="15.75" customHeight="1">
      <c r="A83" s="119"/>
      <c r="B83" s="106"/>
      <c r="C83" s="108"/>
      <c r="D83" s="106"/>
      <c r="E83" s="108"/>
      <c r="F83" s="106"/>
      <c r="G83" s="86"/>
      <c r="H83" s="108" t="s">
        <v>179</v>
      </c>
      <c r="I83" s="108" t="s">
        <v>94</v>
      </c>
      <c r="J83" s="106">
        <v>12.0</v>
      </c>
      <c r="K83" s="106">
        <v>20.0</v>
      </c>
      <c r="L83" s="108"/>
      <c r="M83" s="106">
        <v>15.0</v>
      </c>
      <c r="N83" s="89"/>
      <c r="O83" s="106">
        <v>15.0</v>
      </c>
      <c r="P83" s="89"/>
      <c r="Q83" s="111">
        <v>20.0</v>
      </c>
      <c r="R83" s="89"/>
      <c r="S83" s="106">
        <v>20.0</v>
      </c>
      <c r="T83" s="89"/>
      <c r="U83" s="106">
        <v>20.0</v>
      </c>
      <c r="V83" s="157"/>
      <c r="W83" s="111">
        <v>8.0</v>
      </c>
      <c r="X83" s="93"/>
      <c r="Y83" s="111">
        <v>15.0</v>
      </c>
      <c r="Z83" s="93"/>
      <c r="AA83" s="111">
        <v>20.0</v>
      </c>
      <c r="AB83" s="93"/>
      <c r="AC83" s="111">
        <v>20.0</v>
      </c>
      <c r="AD83" s="93"/>
      <c r="AE83" s="108"/>
      <c r="AF83" s="96"/>
      <c r="AG83" s="113">
        <f t="shared" ref="AG83:AP83" si="212">IFERROR(W83/M83,0)*100</f>
        <v>53.33333333</v>
      </c>
      <c r="AH83" s="98">
        <f t="shared" si="212"/>
        <v>0</v>
      </c>
      <c r="AI83" s="113">
        <f t="shared" si="212"/>
        <v>100</v>
      </c>
      <c r="AJ83" s="98">
        <f t="shared" si="212"/>
        <v>0</v>
      </c>
      <c r="AK83" s="113">
        <f t="shared" si="212"/>
        <v>100</v>
      </c>
      <c r="AL83" s="98">
        <f t="shared" si="212"/>
        <v>0</v>
      </c>
      <c r="AM83" s="113">
        <f t="shared" si="212"/>
        <v>100</v>
      </c>
      <c r="AN83" s="98">
        <f t="shared" si="212"/>
        <v>0</v>
      </c>
      <c r="AO83" s="113">
        <f t="shared" si="212"/>
        <v>0</v>
      </c>
      <c r="AP83" s="98">
        <f t="shared" si="212"/>
        <v>0</v>
      </c>
      <c r="AQ83" s="111">
        <v>20.0</v>
      </c>
      <c r="AR83" s="114">
        <f>X83+Z83+AB83+AD83+AF83</f>
        <v>0</v>
      </c>
      <c r="AS83" s="114">
        <f t="shared" si="203"/>
        <v>100</v>
      </c>
      <c r="AT83" s="128" t="s">
        <v>89</v>
      </c>
      <c r="AU83" s="115"/>
      <c r="AV83" s="116"/>
      <c r="AW83" s="117"/>
      <c r="AX83" s="118">
        <f t="shared" ref="AX83:AY83" si="213">AG83+AI83+AK83+AM83+AO83</f>
        <v>353.3333333</v>
      </c>
      <c r="AY83" s="118">
        <f t="shared" si="213"/>
        <v>0</v>
      </c>
      <c r="AZ83" s="117"/>
    </row>
    <row r="84" ht="15.75" customHeight="1">
      <c r="A84" s="105"/>
      <c r="B84" s="106">
        <v>4.0</v>
      </c>
      <c r="C84" s="108" t="s">
        <v>180</v>
      </c>
      <c r="D84" s="106">
        <v>1.0</v>
      </c>
      <c r="E84" s="108" t="s">
        <v>181</v>
      </c>
      <c r="F84" s="106">
        <v>1.0</v>
      </c>
      <c r="G84" s="108" t="s">
        <v>182</v>
      </c>
      <c r="H84" s="86" t="s">
        <v>183</v>
      </c>
      <c r="I84" s="86"/>
      <c r="J84" s="106"/>
      <c r="K84" s="106"/>
      <c r="L84" s="110">
        <f>N84+P84+R84+T84+V84</f>
        <v>7517</v>
      </c>
      <c r="M84" s="106"/>
      <c r="N84" s="89">
        <v>1451.0</v>
      </c>
      <c r="O84" s="106"/>
      <c r="P84" s="89">
        <v>1450.0</v>
      </c>
      <c r="Q84" s="111"/>
      <c r="R84" s="89">
        <v>1494.0</v>
      </c>
      <c r="S84" s="106"/>
      <c r="T84" s="89">
        <v>1538.0</v>
      </c>
      <c r="U84" s="106"/>
      <c r="V84" s="91">
        <v>1584.0</v>
      </c>
      <c r="W84" s="111"/>
      <c r="X84" s="112">
        <v>0.0</v>
      </c>
      <c r="Y84" s="111"/>
      <c r="Z84" s="112">
        <v>444.45</v>
      </c>
      <c r="AA84" s="111"/>
      <c r="AB84" s="112">
        <v>602.865</v>
      </c>
      <c r="AC84" s="111"/>
      <c r="AD84" s="112">
        <v>23.556</v>
      </c>
      <c r="AE84" s="108"/>
      <c r="AF84" s="96"/>
      <c r="AG84" s="113">
        <f t="shared" ref="AG84:AP84" si="214">IFERROR(W84/M84,0)*100</f>
        <v>0</v>
      </c>
      <c r="AH84" s="98">
        <f t="shared" si="214"/>
        <v>0</v>
      </c>
      <c r="AI84" s="113">
        <f t="shared" si="214"/>
        <v>0</v>
      </c>
      <c r="AJ84" s="98">
        <f t="shared" si="214"/>
        <v>30.65172414</v>
      </c>
      <c r="AK84" s="113">
        <f t="shared" si="214"/>
        <v>0</v>
      </c>
      <c r="AL84" s="98">
        <f t="shared" si="214"/>
        <v>40.35240964</v>
      </c>
      <c r="AM84" s="113">
        <f t="shared" si="214"/>
        <v>0</v>
      </c>
      <c r="AN84" s="98">
        <f t="shared" si="214"/>
        <v>1.53159948</v>
      </c>
      <c r="AO84" s="113">
        <f t="shared" si="214"/>
        <v>0</v>
      </c>
      <c r="AP84" s="98">
        <f t="shared" si="214"/>
        <v>0</v>
      </c>
      <c r="AQ84" s="113">
        <f t="shared" ref="AQ84:AR84" si="215">W84+Y84+AA84+AC84+AE84</f>
        <v>0</v>
      </c>
      <c r="AR84" s="114">
        <f t="shared" si="215"/>
        <v>1070.871</v>
      </c>
      <c r="AS84" s="128" t="s">
        <v>89</v>
      </c>
      <c r="AT84" s="114">
        <f>AR84/L84*100</f>
        <v>14.24598909</v>
      </c>
      <c r="AU84" s="115" t="s">
        <v>99</v>
      </c>
      <c r="AV84" s="116"/>
      <c r="AW84" s="117"/>
      <c r="AX84" s="118">
        <f t="shared" ref="AX84:AY84" si="216">AG84+AI84+AK84+AM84+AO84</f>
        <v>0</v>
      </c>
      <c r="AY84" s="118">
        <f t="shared" si="216"/>
        <v>72.53573326</v>
      </c>
      <c r="AZ84" s="117"/>
    </row>
    <row r="85" ht="15.75" customHeight="1">
      <c r="A85" s="105"/>
      <c r="B85" s="106"/>
      <c r="C85" s="108"/>
      <c r="D85" s="106"/>
      <c r="E85" s="108"/>
      <c r="F85" s="106"/>
      <c r="G85" s="108"/>
      <c r="H85" s="86" t="s">
        <v>123</v>
      </c>
      <c r="I85" s="86" t="s">
        <v>184</v>
      </c>
      <c r="J85" s="106">
        <v>12553.0</v>
      </c>
      <c r="K85" s="109">
        <f t="shared" ref="K85:K86" si="220">M85+O85+Q85+S85+U85+J85</f>
        <v>92553</v>
      </c>
      <c r="L85" s="128"/>
      <c r="M85" s="111">
        <v>20000.0</v>
      </c>
      <c r="N85" s="89"/>
      <c r="O85" s="111">
        <v>15000.0</v>
      </c>
      <c r="P85" s="89"/>
      <c r="Q85" s="111">
        <v>15000.0</v>
      </c>
      <c r="R85" s="89"/>
      <c r="S85" s="106">
        <v>15000.0</v>
      </c>
      <c r="T85" s="89"/>
      <c r="U85" s="106">
        <v>15000.0</v>
      </c>
      <c r="V85" s="129"/>
      <c r="W85" s="111"/>
      <c r="X85" s="112"/>
      <c r="Y85" s="111">
        <v>21688.0</v>
      </c>
      <c r="Z85" s="112"/>
      <c r="AA85" s="111">
        <v>9575.0</v>
      </c>
      <c r="AB85" s="112"/>
      <c r="AC85" s="111">
        <v>15499.0</v>
      </c>
      <c r="AD85" s="112"/>
      <c r="AE85" s="108"/>
      <c r="AF85" s="96"/>
      <c r="AG85" s="113">
        <f t="shared" ref="AG85:AP85" si="217">IFERROR(W85/M85,0)*100</f>
        <v>0</v>
      </c>
      <c r="AH85" s="98">
        <f t="shared" si="217"/>
        <v>0</v>
      </c>
      <c r="AI85" s="113">
        <f t="shared" si="217"/>
        <v>144.5866667</v>
      </c>
      <c r="AJ85" s="98">
        <f t="shared" si="217"/>
        <v>0</v>
      </c>
      <c r="AK85" s="113">
        <f t="shared" si="217"/>
        <v>63.83333333</v>
      </c>
      <c r="AL85" s="98">
        <f t="shared" si="217"/>
        <v>0</v>
      </c>
      <c r="AM85" s="113">
        <f t="shared" si="217"/>
        <v>103.3266667</v>
      </c>
      <c r="AN85" s="98">
        <f t="shared" si="217"/>
        <v>0</v>
      </c>
      <c r="AO85" s="113">
        <f t="shared" si="217"/>
        <v>0</v>
      </c>
      <c r="AP85" s="98">
        <f t="shared" si="217"/>
        <v>0</v>
      </c>
      <c r="AQ85" s="113">
        <f t="shared" ref="AQ85:AR85" si="218">W85+Y85+AA85+AC85+AE85</f>
        <v>46762</v>
      </c>
      <c r="AR85" s="114">
        <f t="shared" si="218"/>
        <v>0</v>
      </c>
      <c r="AS85" s="114">
        <f t="shared" ref="AS85:AS86" si="223">AQ85/K85*100</f>
        <v>50.5245643</v>
      </c>
      <c r="AT85" s="128" t="s">
        <v>89</v>
      </c>
      <c r="AU85" s="115"/>
      <c r="AV85" s="116"/>
      <c r="AW85" s="117"/>
      <c r="AX85" s="118">
        <f t="shared" ref="AX85:AY85" si="219">AG85+AI85+AK85+AM85+AO85</f>
        <v>311.7466667</v>
      </c>
      <c r="AY85" s="118">
        <f t="shared" si="219"/>
        <v>0</v>
      </c>
      <c r="AZ85" s="117"/>
    </row>
    <row r="86" ht="15.75" customHeight="1">
      <c r="A86" s="105"/>
      <c r="B86" s="106"/>
      <c r="C86" s="108"/>
      <c r="D86" s="106"/>
      <c r="E86" s="108"/>
      <c r="F86" s="106"/>
      <c r="G86" s="108"/>
      <c r="H86" s="86" t="s">
        <v>124</v>
      </c>
      <c r="I86" s="86" t="s">
        <v>184</v>
      </c>
      <c r="J86" s="106">
        <v>12553.0</v>
      </c>
      <c r="K86" s="109">
        <f t="shared" si="220"/>
        <v>92553</v>
      </c>
      <c r="L86" s="128"/>
      <c r="M86" s="111">
        <v>20000.0</v>
      </c>
      <c r="N86" s="89"/>
      <c r="O86" s="111">
        <v>15000.0</v>
      </c>
      <c r="P86" s="89"/>
      <c r="Q86" s="111">
        <v>15000.0</v>
      </c>
      <c r="R86" s="89"/>
      <c r="S86" s="106">
        <v>15000.0</v>
      </c>
      <c r="T86" s="89"/>
      <c r="U86" s="106">
        <v>15000.0</v>
      </c>
      <c r="V86" s="129"/>
      <c r="W86" s="111">
        <v>1453.0</v>
      </c>
      <c r="X86" s="112"/>
      <c r="Y86" s="111">
        <v>21688.0</v>
      </c>
      <c r="Z86" s="112"/>
      <c r="AA86" s="111">
        <v>9575.0</v>
      </c>
      <c r="AB86" s="112"/>
      <c r="AC86" s="111">
        <v>1000.0</v>
      </c>
      <c r="AD86" s="112"/>
      <c r="AE86" s="108"/>
      <c r="AF86" s="96"/>
      <c r="AG86" s="113">
        <f t="shared" ref="AG86:AP86" si="221">IFERROR(W86/M86,0)*100</f>
        <v>7.265</v>
      </c>
      <c r="AH86" s="98">
        <f t="shared" si="221"/>
        <v>0</v>
      </c>
      <c r="AI86" s="113">
        <f t="shared" si="221"/>
        <v>144.5866667</v>
      </c>
      <c r="AJ86" s="98">
        <f t="shared" si="221"/>
        <v>0</v>
      </c>
      <c r="AK86" s="113">
        <f t="shared" si="221"/>
        <v>63.83333333</v>
      </c>
      <c r="AL86" s="98">
        <f t="shared" si="221"/>
        <v>0</v>
      </c>
      <c r="AM86" s="113">
        <f t="shared" si="221"/>
        <v>6.666666667</v>
      </c>
      <c r="AN86" s="98">
        <f t="shared" si="221"/>
        <v>0</v>
      </c>
      <c r="AO86" s="113">
        <f t="shared" si="221"/>
        <v>0</v>
      </c>
      <c r="AP86" s="98">
        <f t="shared" si="221"/>
        <v>0</v>
      </c>
      <c r="AQ86" s="113">
        <f t="shared" ref="AQ86:AR86" si="222">W86+Y86+AA86+AC86+AE86</f>
        <v>33716</v>
      </c>
      <c r="AR86" s="114">
        <f t="shared" si="222"/>
        <v>0</v>
      </c>
      <c r="AS86" s="114">
        <f t="shared" si="223"/>
        <v>36.42885698</v>
      </c>
      <c r="AT86" s="128" t="s">
        <v>89</v>
      </c>
      <c r="AU86" s="115"/>
      <c r="AV86" s="116"/>
      <c r="AW86" s="117"/>
      <c r="AX86" s="118">
        <f t="shared" ref="AX86:AY86" si="224">AG86+AI86+AK86+AM86+AO86</f>
        <v>222.3516667</v>
      </c>
      <c r="AY86" s="118">
        <f t="shared" si="224"/>
        <v>0</v>
      </c>
      <c r="AZ86" s="117"/>
    </row>
    <row r="87" ht="15.75" customHeight="1">
      <c r="A87" s="105"/>
      <c r="B87" s="106"/>
      <c r="C87" s="108"/>
      <c r="D87" s="106"/>
      <c r="E87" s="108"/>
      <c r="F87" s="106"/>
      <c r="G87" s="108"/>
      <c r="H87" s="86" t="s">
        <v>185</v>
      </c>
      <c r="I87" s="86"/>
      <c r="J87" s="106"/>
      <c r="K87" s="111"/>
      <c r="L87" s="128"/>
      <c r="M87" s="106"/>
      <c r="N87" s="89"/>
      <c r="O87" s="106"/>
      <c r="P87" s="89"/>
      <c r="Q87" s="111"/>
      <c r="R87" s="89"/>
      <c r="S87" s="106"/>
      <c r="T87" s="89"/>
      <c r="U87" s="106"/>
      <c r="V87" s="129"/>
      <c r="W87" s="111"/>
      <c r="X87" s="112"/>
      <c r="Y87" s="111"/>
      <c r="Z87" s="112"/>
      <c r="AA87" s="111"/>
      <c r="AB87" s="112"/>
      <c r="AC87" s="111"/>
      <c r="AD87" s="112"/>
      <c r="AE87" s="108"/>
      <c r="AF87" s="96"/>
      <c r="AG87" s="113">
        <f t="shared" ref="AG87:AP87" si="225">IFERROR(W87/M87,0)*100</f>
        <v>0</v>
      </c>
      <c r="AH87" s="98">
        <f t="shared" si="225"/>
        <v>0</v>
      </c>
      <c r="AI87" s="113">
        <f t="shared" si="225"/>
        <v>0</v>
      </c>
      <c r="AJ87" s="98">
        <f t="shared" si="225"/>
        <v>0</v>
      </c>
      <c r="AK87" s="113">
        <f t="shared" si="225"/>
        <v>0</v>
      </c>
      <c r="AL87" s="98">
        <f t="shared" si="225"/>
        <v>0</v>
      </c>
      <c r="AM87" s="113">
        <f t="shared" si="225"/>
        <v>0</v>
      </c>
      <c r="AN87" s="98">
        <f t="shared" si="225"/>
        <v>0</v>
      </c>
      <c r="AO87" s="113">
        <f t="shared" si="225"/>
        <v>0</v>
      </c>
      <c r="AP87" s="98">
        <f t="shared" si="225"/>
        <v>0</v>
      </c>
      <c r="AQ87" s="113">
        <f>IFERROR(AX87/K87,0)*100</f>
        <v>0</v>
      </c>
      <c r="AR87" s="108"/>
      <c r="AS87" s="108"/>
      <c r="AT87" s="108"/>
      <c r="AU87" s="115"/>
      <c r="AV87" s="116"/>
      <c r="AW87" s="117"/>
      <c r="AX87" s="118">
        <f t="shared" ref="AX87:AY87" si="226">AG87+AI87+AK87+AM87+AO87</f>
        <v>0</v>
      </c>
      <c r="AY87" s="118">
        <f t="shared" si="226"/>
        <v>0</v>
      </c>
      <c r="AZ87" s="117"/>
    </row>
    <row r="88" ht="15.75" customHeight="1">
      <c r="A88" s="105"/>
      <c r="B88" s="106"/>
      <c r="C88" s="108"/>
      <c r="D88" s="106"/>
      <c r="E88" s="108"/>
      <c r="F88" s="106"/>
      <c r="G88" s="108"/>
      <c r="H88" s="86" t="s">
        <v>123</v>
      </c>
      <c r="I88" s="86" t="s">
        <v>186</v>
      </c>
      <c r="J88" s="106">
        <v>11.86</v>
      </c>
      <c r="K88" s="133">
        <f t="shared" ref="K88:K89" si="230">M88+O88+Q88+S88+U88+J88</f>
        <v>26.86</v>
      </c>
      <c r="L88" s="128"/>
      <c r="M88" s="106">
        <v>3.0</v>
      </c>
      <c r="N88" s="89"/>
      <c r="O88" s="106">
        <v>3.0</v>
      </c>
      <c r="P88" s="89"/>
      <c r="Q88" s="111">
        <v>3.0</v>
      </c>
      <c r="R88" s="89"/>
      <c r="S88" s="106">
        <v>3.0</v>
      </c>
      <c r="T88" s="89"/>
      <c r="U88" s="106">
        <v>3.0</v>
      </c>
      <c r="V88" s="129"/>
      <c r="W88" s="111"/>
      <c r="X88" s="112"/>
      <c r="Y88" s="111">
        <v>0.0</v>
      </c>
      <c r="Z88" s="112"/>
      <c r="AA88" s="111">
        <v>2.4</v>
      </c>
      <c r="AB88" s="112"/>
      <c r="AC88" s="111">
        <v>1.2553</v>
      </c>
      <c r="AD88" s="112"/>
      <c r="AE88" s="108"/>
      <c r="AF88" s="96"/>
      <c r="AG88" s="113">
        <f t="shared" ref="AG88:AP88" si="227">IFERROR(W88/M88,0)*100</f>
        <v>0</v>
      </c>
      <c r="AH88" s="98">
        <f t="shared" si="227"/>
        <v>0</v>
      </c>
      <c r="AI88" s="113">
        <f t="shared" si="227"/>
        <v>0</v>
      </c>
      <c r="AJ88" s="98">
        <f t="shared" si="227"/>
        <v>0</v>
      </c>
      <c r="AK88" s="113">
        <f t="shared" si="227"/>
        <v>80</v>
      </c>
      <c r="AL88" s="98">
        <f t="shared" si="227"/>
        <v>0</v>
      </c>
      <c r="AM88" s="113">
        <f t="shared" si="227"/>
        <v>41.84333333</v>
      </c>
      <c r="AN88" s="98">
        <f t="shared" si="227"/>
        <v>0</v>
      </c>
      <c r="AO88" s="113">
        <f t="shared" si="227"/>
        <v>0</v>
      </c>
      <c r="AP88" s="98">
        <f t="shared" si="227"/>
        <v>0</v>
      </c>
      <c r="AQ88" s="113">
        <f t="shared" ref="AQ88:AR88" si="228">W88+Y88+AA88+AC88+AE88</f>
        <v>3.6553</v>
      </c>
      <c r="AR88" s="114">
        <f t="shared" si="228"/>
        <v>0</v>
      </c>
      <c r="AS88" s="114">
        <f t="shared" ref="AS88:AS89" si="233">AQ88/K88*100</f>
        <v>13.60871184</v>
      </c>
      <c r="AT88" s="128" t="s">
        <v>89</v>
      </c>
      <c r="AU88" s="115"/>
      <c r="AV88" s="116"/>
      <c r="AW88" s="117"/>
      <c r="AX88" s="118">
        <f t="shared" ref="AX88:AY88" si="229">AG88+AI88+AK88+AM88+AO88</f>
        <v>121.8433333</v>
      </c>
      <c r="AY88" s="118">
        <f t="shared" si="229"/>
        <v>0</v>
      </c>
      <c r="AZ88" s="117"/>
    </row>
    <row r="89" ht="15.75" customHeight="1">
      <c r="A89" s="105"/>
      <c r="B89" s="106"/>
      <c r="C89" s="108"/>
      <c r="D89" s="106"/>
      <c r="E89" s="108"/>
      <c r="F89" s="106"/>
      <c r="G89" s="108"/>
      <c r="H89" s="86" t="s">
        <v>124</v>
      </c>
      <c r="I89" s="86" t="s">
        <v>186</v>
      </c>
      <c r="J89" s="106">
        <v>11.86</v>
      </c>
      <c r="K89" s="133">
        <f t="shared" si="230"/>
        <v>26.86</v>
      </c>
      <c r="L89" s="128"/>
      <c r="M89" s="106">
        <v>3.0</v>
      </c>
      <c r="N89" s="89"/>
      <c r="O89" s="106">
        <v>3.0</v>
      </c>
      <c r="P89" s="89"/>
      <c r="Q89" s="111">
        <v>3.0</v>
      </c>
      <c r="R89" s="89"/>
      <c r="S89" s="106">
        <v>3.0</v>
      </c>
      <c r="T89" s="89"/>
      <c r="U89" s="106">
        <v>3.0</v>
      </c>
      <c r="V89" s="129"/>
      <c r="W89" s="111"/>
      <c r="X89" s="112"/>
      <c r="Y89" s="111">
        <v>0.0</v>
      </c>
      <c r="Z89" s="112"/>
      <c r="AA89" s="111">
        <v>0.88</v>
      </c>
      <c r="AB89" s="112"/>
      <c r="AC89" s="111">
        <v>2.0583</v>
      </c>
      <c r="AD89" s="112"/>
      <c r="AE89" s="108"/>
      <c r="AF89" s="96"/>
      <c r="AG89" s="113">
        <f t="shared" ref="AG89:AP89" si="231">IFERROR(W89/M89,0)*100</f>
        <v>0</v>
      </c>
      <c r="AH89" s="98">
        <f t="shared" si="231"/>
        <v>0</v>
      </c>
      <c r="AI89" s="113">
        <f t="shared" si="231"/>
        <v>0</v>
      </c>
      <c r="AJ89" s="98">
        <f t="shared" si="231"/>
        <v>0</v>
      </c>
      <c r="AK89" s="113">
        <f t="shared" si="231"/>
        <v>29.33333333</v>
      </c>
      <c r="AL89" s="98">
        <f t="shared" si="231"/>
        <v>0</v>
      </c>
      <c r="AM89" s="113">
        <f t="shared" si="231"/>
        <v>68.61</v>
      </c>
      <c r="AN89" s="98">
        <f t="shared" si="231"/>
        <v>0</v>
      </c>
      <c r="AO89" s="113">
        <f t="shared" si="231"/>
        <v>0</v>
      </c>
      <c r="AP89" s="98">
        <f t="shared" si="231"/>
        <v>0</v>
      </c>
      <c r="AQ89" s="113">
        <f t="shared" ref="AQ89:AR89" si="232">W89+Y89+AA89+AC89+AE89</f>
        <v>2.9383</v>
      </c>
      <c r="AR89" s="114">
        <f t="shared" si="232"/>
        <v>0</v>
      </c>
      <c r="AS89" s="114">
        <f t="shared" si="233"/>
        <v>10.93931497</v>
      </c>
      <c r="AT89" s="128" t="s">
        <v>89</v>
      </c>
      <c r="AU89" s="115"/>
      <c r="AV89" s="116"/>
      <c r="AW89" s="117"/>
      <c r="AX89" s="118">
        <f t="shared" ref="AX89:AY89" si="234">AG89+AI89+AK89+AM89+AO89</f>
        <v>97.94333333</v>
      </c>
      <c r="AY89" s="118">
        <f t="shared" si="234"/>
        <v>0</v>
      </c>
      <c r="AZ89" s="117"/>
    </row>
    <row r="90" ht="15.75" customHeight="1">
      <c r="A90" s="105"/>
      <c r="B90" s="106"/>
      <c r="C90" s="108"/>
      <c r="D90" s="106"/>
      <c r="E90" s="108"/>
      <c r="F90" s="106"/>
      <c r="G90" s="108"/>
      <c r="H90" s="86" t="s">
        <v>187</v>
      </c>
      <c r="I90" s="86"/>
      <c r="J90" s="106"/>
      <c r="K90" s="106"/>
      <c r="L90" s="128"/>
      <c r="M90" s="106"/>
      <c r="N90" s="89"/>
      <c r="O90" s="106"/>
      <c r="P90" s="89"/>
      <c r="Q90" s="111"/>
      <c r="R90" s="89"/>
      <c r="S90" s="106"/>
      <c r="T90" s="89"/>
      <c r="U90" s="106"/>
      <c r="V90" s="129"/>
      <c r="W90" s="111"/>
      <c r="X90" s="112"/>
      <c r="Y90" s="111"/>
      <c r="Z90" s="112"/>
      <c r="AA90" s="111"/>
      <c r="AB90" s="112"/>
      <c r="AC90" s="111"/>
      <c r="AD90" s="112"/>
      <c r="AE90" s="108"/>
      <c r="AF90" s="96"/>
      <c r="AG90" s="113">
        <f t="shared" ref="AG90:AP90" si="235">IFERROR(W90/M90,0)*100</f>
        <v>0</v>
      </c>
      <c r="AH90" s="98">
        <f t="shared" si="235"/>
        <v>0</v>
      </c>
      <c r="AI90" s="113">
        <f t="shared" si="235"/>
        <v>0</v>
      </c>
      <c r="AJ90" s="98">
        <f t="shared" si="235"/>
        <v>0</v>
      </c>
      <c r="AK90" s="113">
        <f t="shared" si="235"/>
        <v>0</v>
      </c>
      <c r="AL90" s="98">
        <f t="shared" si="235"/>
        <v>0</v>
      </c>
      <c r="AM90" s="113">
        <f t="shared" si="235"/>
        <v>0</v>
      </c>
      <c r="AN90" s="98">
        <f t="shared" si="235"/>
        <v>0</v>
      </c>
      <c r="AO90" s="113">
        <f t="shared" si="235"/>
        <v>0</v>
      </c>
      <c r="AP90" s="98">
        <f t="shared" si="235"/>
        <v>0</v>
      </c>
      <c r="AQ90" s="113">
        <f>IFERROR(AX90/K90,0)*100</f>
        <v>0</v>
      </c>
      <c r="AR90" s="108"/>
      <c r="AS90" s="108"/>
      <c r="AT90" s="108"/>
      <c r="AU90" s="115"/>
      <c r="AV90" s="116"/>
      <c r="AW90" s="117"/>
      <c r="AX90" s="118">
        <f t="shared" ref="AX90:AY90" si="236">AG90+AI90+AK90+AM90+AO90</f>
        <v>0</v>
      </c>
      <c r="AY90" s="118">
        <f t="shared" si="236"/>
        <v>0</v>
      </c>
      <c r="AZ90" s="117"/>
    </row>
    <row r="91" ht="15.75" customHeight="1">
      <c r="A91" s="105"/>
      <c r="B91" s="106"/>
      <c r="C91" s="108"/>
      <c r="D91" s="106"/>
      <c r="E91" s="108"/>
      <c r="F91" s="106"/>
      <c r="G91" s="108"/>
      <c r="H91" s="86" t="s">
        <v>123</v>
      </c>
      <c r="I91" s="86" t="s">
        <v>186</v>
      </c>
      <c r="J91" s="106">
        <v>8.21</v>
      </c>
      <c r="K91" s="133">
        <f t="shared" ref="K91:K92" si="240">M91+O91+Q91+S91+U91+J91</f>
        <v>13.21</v>
      </c>
      <c r="L91" s="128"/>
      <c r="M91" s="106">
        <v>1.0</v>
      </c>
      <c r="N91" s="89"/>
      <c r="O91" s="106">
        <v>1.0</v>
      </c>
      <c r="P91" s="89"/>
      <c r="Q91" s="111">
        <v>1.0</v>
      </c>
      <c r="R91" s="89"/>
      <c r="S91" s="106">
        <v>1.0</v>
      </c>
      <c r="T91" s="89"/>
      <c r="U91" s="106">
        <v>1.0</v>
      </c>
      <c r="V91" s="129"/>
      <c r="W91" s="111"/>
      <c r="X91" s="112"/>
      <c r="Y91" s="111">
        <v>1.0</v>
      </c>
      <c r="Z91" s="112"/>
      <c r="AA91" s="111">
        <v>2.0</v>
      </c>
      <c r="AB91" s="112"/>
      <c r="AC91" s="111">
        <v>0.0156</v>
      </c>
      <c r="AD91" s="112"/>
      <c r="AE91" s="108"/>
      <c r="AF91" s="96"/>
      <c r="AG91" s="113">
        <f t="shared" ref="AG91:AP91" si="237">IFERROR(W91/M91,0)*100</f>
        <v>0</v>
      </c>
      <c r="AH91" s="98">
        <f t="shared" si="237"/>
        <v>0</v>
      </c>
      <c r="AI91" s="113">
        <f t="shared" si="237"/>
        <v>100</v>
      </c>
      <c r="AJ91" s="98">
        <f t="shared" si="237"/>
        <v>0</v>
      </c>
      <c r="AK91" s="113">
        <f t="shared" si="237"/>
        <v>200</v>
      </c>
      <c r="AL91" s="98">
        <f t="shared" si="237"/>
        <v>0</v>
      </c>
      <c r="AM91" s="113">
        <f t="shared" si="237"/>
        <v>1.56</v>
      </c>
      <c r="AN91" s="98">
        <f t="shared" si="237"/>
        <v>0</v>
      </c>
      <c r="AO91" s="113">
        <f t="shared" si="237"/>
        <v>0</v>
      </c>
      <c r="AP91" s="98">
        <f t="shared" si="237"/>
        <v>0</v>
      </c>
      <c r="AQ91" s="113">
        <f t="shared" ref="AQ91:AR91" si="238">W91+Y91+AA91+AC91+AE91</f>
        <v>3.0156</v>
      </c>
      <c r="AR91" s="114">
        <f t="shared" si="238"/>
        <v>0</v>
      </c>
      <c r="AS91" s="114">
        <f t="shared" ref="AS91:AS92" si="243">AQ91/K91*100</f>
        <v>22.82816048</v>
      </c>
      <c r="AT91" s="128" t="s">
        <v>89</v>
      </c>
      <c r="AU91" s="115"/>
      <c r="AV91" s="116"/>
      <c r="AW91" s="117"/>
      <c r="AX91" s="118">
        <f t="shared" ref="AX91:AY91" si="239">AG91+AI91+AK91+AM91+AO91</f>
        <v>301.56</v>
      </c>
      <c r="AY91" s="118">
        <f t="shared" si="239"/>
        <v>0</v>
      </c>
      <c r="AZ91" s="117"/>
    </row>
    <row r="92" ht="15.75" customHeight="1">
      <c r="A92" s="105"/>
      <c r="B92" s="106"/>
      <c r="C92" s="108"/>
      <c r="D92" s="106"/>
      <c r="E92" s="108"/>
      <c r="F92" s="106"/>
      <c r="G92" s="108"/>
      <c r="H92" s="86" t="s">
        <v>124</v>
      </c>
      <c r="I92" s="86" t="s">
        <v>186</v>
      </c>
      <c r="J92" s="106">
        <v>8.21</v>
      </c>
      <c r="K92" s="133">
        <f t="shared" si="240"/>
        <v>13.21</v>
      </c>
      <c r="L92" s="128"/>
      <c r="M92" s="106">
        <v>1.0</v>
      </c>
      <c r="N92" s="89"/>
      <c r="O92" s="106">
        <v>1.0</v>
      </c>
      <c r="P92" s="89"/>
      <c r="Q92" s="111">
        <v>1.0</v>
      </c>
      <c r="R92" s="89"/>
      <c r="S92" s="106">
        <v>1.0</v>
      </c>
      <c r="T92" s="89"/>
      <c r="U92" s="106">
        <v>1.0</v>
      </c>
      <c r="V92" s="129"/>
      <c r="W92" s="111"/>
      <c r="X92" s="112"/>
      <c r="Y92" s="111">
        <v>1.0</v>
      </c>
      <c r="Z92" s="112"/>
      <c r="AA92" s="111">
        <v>2.0</v>
      </c>
      <c r="AB92" s="112"/>
      <c r="AC92" s="111">
        <v>0.0148</v>
      </c>
      <c r="AD92" s="112"/>
      <c r="AE92" s="108"/>
      <c r="AF92" s="96"/>
      <c r="AG92" s="113">
        <f t="shared" ref="AG92:AP92" si="241">IFERROR(W92/M92,0)*100</f>
        <v>0</v>
      </c>
      <c r="AH92" s="98">
        <f t="shared" si="241"/>
        <v>0</v>
      </c>
      <c r="AI92" s="113">
        <f t="shared" si="241"/>
        <v>100</v>
      </c>
      <c r="AJ92" s="98">
        <f t="shared" si="241"/>
        <v>0</v>
      </c>
      <c r="AK92" s="113">
        <f t="shared" si="241"/>
        <v>200</v>
      </c>
      <c r="AL92" s="98">
        <f t="shared" si="241"/>
        <v>0</v>
      </c>
      <c r="AM92" s="113">
        <f t="shared" si="241"/>
        <v>1.48</v>
      </c>
      <c r="AN92" s="98">
        <f t="shared" si="241"/>
        <v>0</v>
      </c>
      <c r="AO92" s="113">
        <f t="shared" si="241"/>
        <v>0</v>
      </c>
      <c r="AP92" s="98">
        <f t="shared" si="241"/>
        <v>0</v>
      </c>
      <c r="AQ92" s="113">
        <f t="shared" ref="AQ92:AR92" si="242">W92+Y92+AA92+AC92+AE92</f>
        <v>3.0148</v>
      </c>
      <c r="AR92" s="114">
        <f t="shared" si="242"/>
        <v>0</v>
      </c>
      <c r="AS92" s="114">
        <f t="shared" si="243"/>
        <v>22.82210447</v>
      </c>
      <c r="AT92" s="128" t="s">
        <v>89</v>
      </c>
      <c r="AU92" s="115"/>
      <c r="AV92" s="116"/>
      <c r="AW92" s="117"/>
      <c r="AX92" s="118">
        <f t="shared" ref="AX92:AY92" si="244">AG92+AI92+AK92+AM92+AO92</f>
        <v>301.48</v>
      </c>
      <c r="AY92" s="118">
        <f t="shared" si="244"/>
        <v>0</v>
      </c>
      <c r="AZ92" s="117"/>
    </row>
    <row r="93" ht="15.75" customHeight="1">
      <c r="A93" s="105"/>
      <c r="B93" s="106"/>
      <c r="C93" s="108"/>
      <c r="D93" s="106"/>
      <c r="E93" s="108"/>
      <c r="F93" s="106"/>
      <c r="G93" s="108"/>
      <c r="H93" s="86" t="s">
        <v>188</v>
      </c>
      <c r="I93" s="86"/>
      <c r="J93" s="106"/>
      <c r="K93" s="106"/>
      <c r="L93" s="128"/>
      <c r="M93" s="106"/>
      <c r="N93" s="89"/>
      <c r="O93" s="106"/>
      <c r="P93" s="89"/>
      <c r="Q93" s="111"/>
      <c r="R93" s="89"/>
      <c r="S93" s="106"/>
      <c r="T93" s="89"/>
      <c r="U93" s="106"/>
      <c r="V93" s="129"/>
      <c r="W93" s="111"/>
      <c r="X93" s="112"/>
      <c r="Y93" s="111"/>
      <c r="Z93" s="112"/>
      <c r="AA93" s="111"/>
      <c r="AB93" s="112"/>
      <c r="AC93" s="111"/>
      <c r="AD93" s="112"/>
      <c r="AE93" s="108"/>
      <c r="AF93" s="96"/>
      <c r="AG93" s="113">
        <f t="shared" ref="AG93:AP93" si="245">IFERROR(W93/M93,0)*100</f>
        <v>0</v>
      </c>
      <c r="AH93" s="98">
        <f t="shared" si="245"/>
        <v>0</v>
      </c>
      <c r="AI93" s="113">
        <f t="shared" si="245"/>
        <v>0</v>
      </c>
      <c r="AJ93" s="98">
        <f t="shared" si="245"/>
        <v>0</v>
      </c>
      <c r="AK93" s="113">
        <f t="shared" si="245"/>
        <v>0</v>
      </c>
      <c r="AL93" s="98">
        <f t="shared" si="245"/>
        <v>0</v>
      </c>
      <c r="AM93" s="113">
        <f t="shared" si="245"/>
        <v>0</v>
      </c>
      <c r="AN93" s="98">
        <f t="shared" si="245"/>
        <v>0</v>
      </c>
      <c r="AO93" s="113">
        <f t="shared" si="245"/>
        <v>0</v>
      </c>
      <c r="AP93" s="98">
        <f t="shared" si="245"/>
        <v>0</v>
      </c>
      <c r="AQ93" s="113">
        <f>IFERROR(AX93/K93,0)*100</f>
        <v>0</v>
      </c>
      <c r="AR93" s="108"/>
      <c r="AS93" s="108"/>
      <c r="AT93" s="108"/>
      <c r="AU93" s="115"/>
      <c r="AV93" s="116"/>
      <c r="AW93" s="117"/>
      <c r="AX93" s="118">
        <f t="shared" ref="AX93:AY93" si="246">AG93+AI93+AK93+AM93+AO93</f>
        <v>0</v>
      </c>
      <c r="AY93" s="118">
        <f t="shared" si="246"/>
        <v>0</v>
      </c>
      <c r="AZ93" s="117"/>
    </row>
    <row r="94" ht="15.75" customHeight="1">
      <c r="A94" s="105"/>
      <c r="B94" s="106"/>
      <c r="C94" s="108"/>
      <c r="D94" s="106"/>
      <c r="E94" s="108"/>
      <c r="F94" s="106"/>
      <c r="G94" s="108"/>
      <c r="H94" s="86" t="s">
        <v>123</v>
      </c>
      <c r="I94" s="86" t="s">
        <v>186</v>
      </c>
      <c r="J94" s="138">
        <v>49.5</v>
      </c>
      <c r="K94" s="133">
        <f t="shared" ref="K94:K96" si="250">M94+O94+Q94+S94+U94+J94</f>
        <v>124.5</v>
      </c>
      <c r="L94" s="128"/>
      <c r="M94" s="106">
        <v>15.0</v>
      </c>
      <c r="N94" s="89"/>
      <c r="O94" s="106">
        <v>15.0</v>
      </c>
      <c r="P94" s="89"/>
      <c r="Q94" s="111">
        <v>15.0</v>
      </c>
      <c r="R94" s="89"/>
      <c r="S94" s="106">
        <v>15.0</v>
      </c>
      <c r="T94" s="89"/>
      <c r="U94" s="106">
        <v>15.0</v>
      </c>
      <c r="V94" s="129"/>
      <c r="W94" s="111">
        <v>15.0</v>
      </c>
      <c r="X94" s="112"/>
      <c r="Y94" s="111">
        <v>15.0</v>
      </c>
      <c r="Z94" s="112"/>
      <c r="AA94" s="111">
        <v>15.0</v>
      </c>
      <c r="AB94" s="112"/>
      <c r="AC94" s="111">
        <v>15.0</v>
      </c>
      <c r="AD94" s="112"/>
      <c r="AE94" s="108"/>
      <c r="AF94" s="96"/>
      <c r="AG94" s="113">
        <f t="shared" ref="AG94:AP94" si="247">IFERROR(W94/M94,0)*100</f>
        <v>100</v>
      </c>
      <c r="AH94" s="98">
        <f t="shared" si="247"/>
        <v>0</v>
      </c>
      <c r="AI94" s="113">
        <f t="shared" si="247"/>
        <v>100</v>
      </c>
      <c r="AJ94" s="98">
        <f t="shared" si="247"/>
        <v>0</v>
      </c>
      <c r="AK94" s="113">
        <f t="shared" si="247"/>
        <v>100</v>
      </c>
      <c r="AL94" s="98">
        <f t="shared" si="247"/>
        <v>0</v>
      </c>
      <c r="AM94" s="113">
        <f t="shared" si="247"/>
        <v>100</v>
      </c>
      <c r="AN94" s="98">
        <f t="shared" si="247"/>
        <v>0</v>
      </c>
      <c r="AO94" s="113">
        <f t="shared" si="247"/>
        <v>0</v>
      </c>
      <c r="AP94" s="98">
        <f t="shared" si="247"/>
        <v>0</v>
      </c>
      <c r="AQ94" s="113">
        <f t="shared" ref="AQ94:AR94" si="248">W94+Y94+AA94+AC94+AE94</f>
        <v>60</v>
      </c>
      <c r="AR94" s="114">
        <f t="shared" si="248"/>
        <v>0</v>
      </c>
      <c r="AS94" s="114">
        <f>AQ94/(K94-J94)*100</f>
        <v>80</v>
      </c>
      <c r="AT94" s="128" t="s">
        <v>89</v>
      </c>
      <c r="AU94" s="115"/>
      <c r="AV94" s="116"/>
      <c r="AW94" s="117"/>
      <c r="AX94" s="118">
        <f t="shared" ref="AX94:AY94" si="249">AG94+AI94+AK94+AM94+AO94</f>
        <v>400</v>
      </c>
      <c r="AY94" s="118">
        <f t="shared" si="249"/>
        <v>0</v>
      </c>
      <c r="AZ94" s="117"/>
    </row>
    <row r="95" ht="15.75" customHeight="1">
      <c r="A95" s="105"/>
      <c r="B95" s="106"/>
      <c r="C95" s="108"/>
      <c r="D95" s="106"/>
      <c r="E95" s="108"/>
      <c r="F95" s="106"/>
      <c r="G95" s="108"/>
      <c r="H95" s="86" t="s">
        <v>124</v>
      </c>
      <c r="I95" s="86" t="s">
        <v>186</v>
      </c>
      <c r="J95" s="138">
        <v>49.5</v>
      </c>
      <c r="K95" s="133">
        <f t="shared" si="250"/>
        <v>124.5</v>
      </c>
      <c r="L95" s="128"/>
      <c r="M95" s="106">
        <v>15.0</v>
      </c>
      <c r="N95" s="89"/>
      <c r="O95" s="106">
        <v>15.0</v>
      </c>
      <c r="P95" s="89"/>
      <c r="Q95" s="111">
        <v>15.0</v>
      </c>
      <c r="R95" s="89"/>
      <c r="S95" s="106">
        <v>15.0</v>
      </c>
      <c r="T95" s="89"/>
      <c r="U95" s="106">
        <v>15.0</v>
      </c>
      <c r="V95" s="129"/>
      <c r="W95" s="111"/>
      <c r="X95" s="112"/>
      <c r="Y95" s="111">
        <v>20.0</v>
      </c>
      <c r="Z95" s="112"/>
      <c r="AA95" s="111">
        <v>46.0</v>
      </c>
      <c r="AB95" s="112"/>
      <c r="AC95" s="111">
        <v>50.0</v>
      </c>
      <c r="AD95" s="112"/>
      <c r="AE95" s="108"/>
      <c r="AF95" s="96"/>
      <c r="AG95" s="113">
        <f t="shared" ref="AG95:AP95" si="251">IFERROR(W95/M95,0)*100</f>
        <v>0</v>
      </c>
      <c r="AH95" s="98">
        <f t="shared" si="251"/>
        <v>0</v>
      </c>
      <c r="AI95" s="113">
        <f t="shared" si="251"/>
        <v>133.3333333</v>
      </c>
      <c r="AJ95" s="98">
        <f t="shared" si="251"/>
        <v>0</v>
      </c>
      <c r="AK95" s="113">
        <f t="shared" si="251"/>
        <v>306.6666667</v>
      </c>
      <c r="AL95" s="98">
        <f t="shared" si="251"/>
        <v>0</v>
      </c>
      <c r="AM95" s="113">
        <f t="shared" si="251"/>
        <v>333.3333333</v>
      </c>
      <c r="AN95" s="98">
        <f t="shared" si="251"/>
        <v>0</v>
      </c>
      <c r="AO95" s="113">
        <f t="shared" si="251"/>
        <v>0</v>
      </c>
      <c r="AP95" s="98">
        <f t="shared" si="251"/>
        <v>0</v>
      </c>
      <c r="AQ95" s="113">
        <f t="shared" ref="AQ95:AR95" si="252">W95+Y95+AA95+AC95+AE95</f>
        <v>116</v>
      </c>
      <c r="AR95" s="114">
        <f t="shared" si="252"/>
        <v>0</v>
      </c>
      <c r="AS95" s="114">
        <f>AQ95/K95*100</f>
        <v>93.17269076</v>
      </c>
      <c r="AT95" s="128" t="s">
        <v>89</v>
      </c>
      <c r="AU95" s="115"/>
      <c r="AV95" s="116"/>
      <c r="AW95" s="117"/>
      <c r="AX95" s="118">
        <f t="shared" ref="AX95:AY95" si="253">AG95+AI95+AK95+AM95+AO95</f>
        <v>773.3333333</v>
      </c>
      <c r="AY95" s="118">
        <f t="shared" si="253"/>
        <v>0</v>
      </c>
      <c r="AZ95" s="117"/>
    </row>
    <row r="96" ht="15.75" customHeight="1">
      <c r="A96" s="105"/>
      <c r="B96" s="106"/>
      <c r="C96" s="108"/>
      <c r="D96" s="106"/>
      <c r="E96" s="108"/>
      <c r="F96" s="106">
        <v>2.0</v>
      </c>
      <c r="G96" s="108" t="s">
        <v>189</v>
      </c>
      <c r="H96" s="86" t="s">
        <v>190</v>
      </c>
      <c r="I96" s="86" t="s">
        <v>191</v>
      </c>
      <c r="J96" s="106">
        <v>1.0</v>
      </c>
      <c r="K96" s="109">
        <f t="shared" si="250"/>
        <v>21</v>
      </c>
      <c r="L96" s="110">
        <f>N96+P96+R96+T96+V96</f>
        <v>15414</v>
      </c>
      <c r="M96" s="106">
        <v>2.0</v>
      </c>
      <c r="N96" s="89">
        <v>1935.0</v>
      </c>
      <c r="O96" s="106">
        <v>3.0</v>
      </c>
      <c r="P96" s="89">
        <v>3399.0</v>
      </c>
      <c r="Q96" s="111">
        <v>4.0</v>
      </c>
      <c r="R96" s="89">
        <v>3262.0</v>
      </c>
      <c r="S96" s="106">
        <v>5.0</v>
      </c>
      <c r="T96" s="89">
        <v>3359.0</v>
      </c>
      <c r="U96" s="106">
        <v>6.0</v>
      </c>
      <c r="V96" s="148">
        <v>3459.0</v>
      </c>
      <c r="W96" s="111">
        <v>2.0</v>
      </c>
      <c r="X96" s="112">
        <v>1557.006</v>
      </c>
      <c r="Y96" s="111">
        <v>3.0</v>
      </c>
      <c r="Z96" s="112">
        <v>1660.216</v>
      </c>
      <c r="AA96" s="111">
        <v>4.0</v>
      </c>
      <c r="AB96" s="112">
        <v>1273.499</v>
      </c>
      <c r="AC96" s="111">
        <v>5.0</v>
      </c>
      <c r="AD96" s="112">
        <v>3359.0</v>
      </c>
      <c r="AE96" s="108"/>
      <c r="AF96" s="96"/>
      <c r="AG96" s="113">
        <f t="shared" ref="AG96:AP96" si="254">IFERROR(W96/M96,0)*100</f>
        <v>100</v>
      </c>
      <c r="AH96" s="98">
        <f t="shared" si="254"/>
        <v>80.46542636</v>
      </c>
      <c r="AI96" s="113">
        <f t="shared" si="254"/>
        <v>100</v>
      </c>
      <c r="AJ96" s="98">
        <f t="shared" si="254"/>
        <v>48.84424831</v>
      </c>
      <c r="AK96" s="113">
        <f t="shared" si="254"/>
        <v>100</v>
      </c>
      <c r="AL96" s="98">
        <f t="shared" si="254"/>
        <v>39.04043532</v>
      </c>
      <c r="AM96" s="113">
        <f t="shared" si="254"/>
        <v>100</v>
      </c>
      <c r="AN96" s="98">
        <f t="shared" si="254"/>
        <v>100</v>
      </c>
      <c r="AO96" s="113">
        <f t="shared" si="254"/>
        <v>0</v>
      </c>
      <c r="AP96" s="98">
        <f t="shared" si="254"/>
        <v>0</v>
      </c>
      <c r="AQ96" s="113">
        <f t="shared" ref="AQ96:AR96" si="255">W96+Y96+AA96+AC96+AE96</f>
        <v>14</v>
      </c>
      <c r="AR96" s="114">
        <f t="shared" si="255"/>
        <v>7849.721</v>
      </c>
      <c r="AS96" s="114">
        <f>AQ96/(K96-J96)*100</f>
        <v>70</v>
      </c>
      <c r="AT96" s="114">
        <f>AR96/L96*100</f>
        <v>50.925918</v>
      </c>
      <c r="AU96" s="115" t="s">
        <v>114</v>
      </c>
      <c r="AV96" s="116"/>
      <c r="AW96" s="117"/>
      <c r="AX96" s="118">
        <f t="shared" ref="AX96:AY96" si="256">AG96+AI96+AK96+AM96+AO96</f>
        <v>400</v>
      </c>
      <c r="AY96" s="118">
        <f t="shared" si="256"/>
        <v>268.35011</v>
      </c>
      <c r="AZ96" s="117"/>
    </row>
    <row r="97" ht="15.75" customHeight="1">
      <c r="A97" s="105"/>
      <c r="B97" s="106"/>
      <c r="C97" s="108"/>
      <c r="D97" s="106"/>
      <c r="E97" s="108"/>
      <c r="F97" s="106"/>
      <c r="G97" s="108"/>
      <c r="H97" s="86" t="s">
        <v>192</v>
      </c>
      <c r="I97" s="86" t="s">
        <v>193</v>
      </c>
      <c r="J97" s="106">
        <v>410.0</v>
      </c>
      <c r="K97" s="109">
        <v>820.0</v>
      </c>
      <c r="L97" s="128"/>
      <c r="M97" s="106">
        <v>410.0</v>
      </c>
      <c r="N97" s="89"/>
      <c r="O97" s="106">
        <v>410.0</v>
      </c>
      <c r="P97" s="89"/>
      <c r="Q97" s="111">
        <v>410.0</v>
      </c>
      <c r="R97" s="89"/>
      <c r="S97" s="106">
        <v>820.0</v>
      </c>
      <c r="T97" s="89"/>
      <c r="U97" s="106">
        <v>820.0</v>
      </c>
      <c r="V97" s="129"/>
      <c r="W97" s="111"/>
      <c r="X97" s="112"/>
      <c r="Y97" s="111"/>
      <c r="Z97" s="112"/>
      <c r="AA97" s="111"/>
      <c r="AB97" s="112"/>
      <c r="AC97" s="111"/>
      <c r="AD97" s="112"/>
      <c r="AE97" s="108"/>
      <c r="AF97" s="96"/>
      <c r="AG97" s="113">
        <f t="shared" ref="AG97:AP97" si="257">IFERROR(W97/M97,0)*100</f>
        <v>0</v>
      </c>
      <c r="AH97" s="98">
        <f t="shared" si="257"/>
        <v>0</v>
      </c>
      <c r="AI97" s="113">
        <f t="shared" si="257"/>
        <v>0</v>
      </c>
      <c r="AJ97" s="98">
        <f t="shared" si="257"/>
        <v>0</v>
      </c>
      <c r="AK97" s="113">
        <f t="shared" si="257"/>
        <v>0</v>
      </c>
      <c r="AL97" s="98">
        <f t="shared" si="257"/>
        <v>0</v>
      </c>
      <c r="AM97" s="113">
        <f t="shared" si="257"/>
        <v>0</v>
      </c>
      <c r="AN97" s="98">
        <f t="shared" si="257"/>
        <v>0</v>
      </c>
      <c r="AO97" s="113">
        <f t="shared" si="257"/>
        <v>0</v>
      </c>
      <c r="AP97" s="98">
        <f t="shared" si="257"/>
        <v>0</v>
      </c>
      <c r="AQ97" s="124"/>
      <c r="AR97" s="114">
        <f t="shared" ref="AR97:AR98" si="260">X97+Z97+AB97+AD97+AF97</f>
        <v>0</v>
      </c>
      <c r="AS97" s="114">
        <f t="shared" ref="AS97:AS99" si="261">AQ97/K97*100</f>
        <v>0</v>
      </c>
      <c r="AT97" s="128" t="s">
        <v>89</v>
      </c>
      <c r="AU97" s="115"/>
      <c r="AV97" s="116"/>
      <c r="AW97" s="117"/>
      <c r="AX97" s="118">
        <f t="shared" ref="AX97:AY97" si="258">AG97+AI97+AK97+AM97+AO97</f>
        <v>0</v>
      </c>
      <c r="AY97" s="118">
        <f t="shared" si="258"/>
        <v>0</v>
      </c>
      <c r="AZ97" s="117"/>
    </row>
    <row r="98" ht="15.75" customHeight="1">
      <c r="A98" s="105"/>
      <c r="B98" s="106"/>
      <c r="C98" s="108"/>
      <c r="D98" s="106">
        <v>2.0</v>
      </c>
      <c r="E98" s="108" t="s">
        <v>194</v>
      </c>
      <c r="F98" s="106">
        <v>1.0</v>
      </c>
      <c r="G98" s="86" t="s">
        <v>195</v>
      </c>
      <c r="H98" s="86" t="s">
        <v>196</v>
      </c>
      <c r="I98" s="86" t="s">
        <v>197</v>
      </c>
      <c r="J98" s="106">
        <v>0.0</v>
      </c>
      <c r="K98" s="106">
        <v>6.0</v>
      </c>
      <c r="L98" s="110">
        <f>N98+P98+R98+T98+V98</f>
        <v>1495</v>
      </c>
      <c r="M98" s="106">
        <v>6.0</v>
      </c>
      <c r="N98" s="90">
        <v>0.0</v>
      </c>
      <c r="O98" s="106">
        <v>6.0</v>
      </c>
      <c r="P98" s="90">
        <v>358.0</v>
      </c>
      <c r="Q98" s="111">
        <v>6.0</v>
      </c>
      <c r="R98" s="90">
        <v>368.0</v>
      </c>
      <c r="S98" s="106">
        <v>6.0</v>
      </c>
      <c r="T98" s="158">
        <v>379.0</v>
      </c>
      <c r="U98" s="106">
        <v>6.0</v>
      </c>
      <c r="V98" s="91">
        <v>390.0</v>
      </c>
      <c r="W98" s="111"/>
      <c r="X98" s="112">
        <v>0.0</v>
      </c>
      <c r="Y98" s="111">
        <v>6.0</v>
      </c>
      <c r="Z98" s="112">
        <v>0.0</v>
      </c>
      <c r="AA98" s="111">
        <v>6.0</v>
      </c>
      <c r="AB98" s="112">
        <v>72.711</v>
      </c>
      <c r="AC98" s="111">
        <v>6.0</v>
      </c>
      <c r="AD98" s="112">
        <v>254.47</v>
      </c>
      <c r="AE98" s="108"/>
      <c r="AF98" s="96"/>
      <c r="AG98" s="113">
        <f t="shared" ref="AG98:AP98" si="259">IFERROR(W98/M98,0)*100</f>
        <v>0</v>
      </c>
      <c r="AH98" s="98">
        <f t="shared" si="259"/>
        <v>0</v>
      </c>
      <c r="AI98" s="113">
        <f t="shared" si="259"/>
        <v>100</v>
      </c>
      <c r="AJ98" s="98">
        <f t="shared" si="259"/>
        <v>0</v>
      </c>
      <c r="AK98" s="113">
        <f t="shared" si="259"/>
        <v>100</v>
      </c>
      <c r="AL98" s="98">
        <f t="shared" si="259"/>
        <v>19.75842391</v>
      </c>
      <c r="AM98" s="113">
        <f t="shared" si="259"/>
        <v>100</v>
      </c>
      <c r="AN98" s="98">
        <f t="shared" si="259"/>
        <v>67.14248021</v>
      </c>
      <c r="AO98" s="113">
        <f t="shared" si="259"/>
        <v>0</v>
      </c>
      <c r="AP98" s="98">
        <f t="shared" si="259"/>
        <v>0</v>
      </c>
      <c r="AQ98" s="124">
        <v>6.0</v>
      </c>
      <c r="AR98" s="114">
        <f t="shared" si="260"/>
        <v>327.181</v>
      </c>
      <c r="AS98" s="114">
        <f t="shared" si="261"/>
        <v>100</v>
      </c>
      <c r="AT98" s="114">
        <f>AR98/L98*100</f>
        <v>21.88501672</v>
      </c>
      <c r="AU98" s="115" t="s">
        <v>198</v>
      </c>
      <c r="AV98" s="116"/>
      <c r="AW98" s="117"/>
      <c r="AX98" s="118">
        <f t="shared" ref="AX98:AY98" si="262">AG98+AI98+AK98+AM98+AO98</f>
        <v>300</v>
      </c>
      <c r="AY98" s="118">
        <f t="shared" si="262"/>
        <v>86.90090412</v>
      </c>
      <c r="AZ98" s="117"/>
    </row>
    <row r="99" ht="15.75" customHeight="1">
      <c r="A99" s="105"/>
      <c r="B99" s="106"/>
      <c r="C99" s="108"/>
      <c r="D99" s="106"/>
      <c r="E99" s="108"/>
      <c r="F99" s="106"/>
      <c r="G99" s="86"/>
      <c r="H99" s="108" t="s">
        <v>199</v>
      </c>
      <c r="I99" s="108" t="s">
        <v>43</v>
      </c>
      <c r="J99" s="109"/>
      <c r="K99" s="109">
        <f>M99+O99+Q99+S99+U99+J99</f>
        <v>1715305</v>
      </c>
      <c r="L99" s="128"/>
      <c r="M99" s="111">
        <v>303531.0</v>
      </c>
      <c r="N99" s="89"/>
      <c r="O99" s="109">
        <v>304197.0</v>
      </c>
      <c r="P99" s="89"/>
      <c r="Q99" s="111">
        <v>334616.0</v>
      </c>
      <c r="R99" s="89"/>
      <c r="S99" s="109">
        <v>368077.0</v>
      </c>
      <c r="T99" s="89"/>
      <c r="U99" s="109">
        <v>404884.0</v>
      </c>
      <c r="V99" s="129"/>
      <c r="W99" s="111"/>
      <c r="X99" s="112"/>
      <c r="Y99" s="111">
        <v>964607.0</v>
      </c>
      <c r="Z99" s="112"/>
      <c r="AA99" s="152">
        <v>2872889.0</v>
      </c>
      <c r="AB99" s="112"/>
      <c r="AC99" s="111">
        <v>891990.0</v>
      </c>
      <c r="AD99" s="112"/>
      <c r="AE99" s="108"/>
      <c r="AF99" s="96"/>
      <c r="AG99" s="113">
        <f t="shared" ref="AG99:AP99" si="263">IFERROR(W99/M99,0)*100</f>
        <v>0</v>
      </c>
      <c r="AH99" s="98">
        <f t="shared" si="263"/>
        <v>0</v>
      </c>
      <c r="AI99" s="113">
        <f t="shared" si="263"/>
        <v>317.0994454</v>
      </c>
      <c r="AJ99" s="98">
        <f t="shared" si="263"/>
        <v>0</v>
      </c>
      <c r="AK99" s="113">
        <f t="shared" si="263"/>
        <v>858.5629498</v>
      </c>
      <c r="AL99" s="98">
        <f t="shared" si="263"/>
        <v>0</v>
      </c>
      <c r="AM99" s="113">
        <f t="shared" si="263"/>
        <v>242.3378804</v>
      </c>
      <c r="AN99" s="98">
        <f t="shared" si="263"/>
        <v>0</v>
      </c>
      <c r="AO99" s="113">
        <f t="shared" si="263"/>
        <v>0</v>
      </c>
      <c r="AP99" s="98">
        <f t="shared" si="263"/>
        <v>0</v>
      </c>
      <c r="AQ99" s="113">
        <f t="shared" ref="AQ99:AR99" si="264">W99+Y99+AA99+AC99+AE99</f>
        <v>4729486</v>
      </c>
      <c r="AR99" s="114">
        <f t="shared" si="264"/>
        <v>0</v>
      </c>
      <c r="AS99" s="114">
        <f t="shared" si="261"/>
        <v>275.7227432</v>
      </c>
      <c r="AT99" s="128" t="s">
        <v>89</v>
      </c>
      <c r="AU99" s="115"/>
      <c r="AV99" s="116"/>
      <c r="AW99" s="117"/>
      <c r="AX99" s="118">
        <f t="shared" ref="AX99:AY99" si="265">AG99+AI99+AK99+AM99+AO99</f>
        <v>1418.000276</v>
      </c>
      <c r="AY99" s="118">
        <f t="shared" si="265"/>
        <v>0</v>
      </c>
      <c r="AZ99" s="117"/>
    </row>
    <row r="100" ht="15.75" customHeight="1">
      <c r="A100" s="119"/>
      <c r="B100" s="106"/>
      <c r="C100" s="108"/>
      <c r="D100" s="106"/>
      <c r="E100" s="108"/>
      <c r="F100" s="106">
        <v>2.0</v>
      </c>
      <c r="G100" s="86" t="s">
        <v>200</v>
      </c>
      <c r="H100" s="108" t="s">
        <v>201</v>
      </c>
      <c r="I100" s="108"/>
      <c r="J100" s="106"/>
      <c r="K100" s="106"/>
      <c r="L100" s="110">
        <f>N100+P100+R100+T100+V100</f>
        <v>4524</v>
      </c>
      <c r="M100" s="111">
        <v>0.0</v>
      </c>
      <c r="N100" s="89">
        <v>357.0</v>
      </c>
      <c r="O100" s="106"/>
      <c r="P100" s="89">
        <v>852.0</v>
      </c>
      <c r="Q100" s="111"/>
      <c r="R100" s="89">
        <v>1073.0</v>
      </c>
      <c r="S100" s="106"/>
      <c r="T100" s="89">
        <v>1104.0</v>
      </c>
      <c r="U100" s="106"/>
      <c r="V100" s="120">
        <v>1138.0</v>
      </c>
      <c r="W100" s="111"/>
      <c r="X100" s="112">
        <v>747.671</v>
      </c>
      <c r="Y100" s="111"/>
      <c r="Z100" s="112">
        <v>299.733</v>
      </c>
      <c r="AA100" s="111"/>
      <c r="AB100" s="112">
        <v>551.312</v>
      </c>
      <c r="AC100" s="111"/>
      <c r="AD100" s="112">
        <v>481.295</v>
      </c>
      <c r="AE100" s="108"/>
      <c r="AF100" s="96"/>
      <c r="AG100" s="113">
        <f t="shared" ref="AG100:AP100" si="266">IFERROR(W100/M100,0)*100</f>
        <v>0</v>
      </c>
      <c r="AH100" s="98">
        <f t="shared" si="266"/>
        <v>209.4316527</v>
      </c>
      <c r="AI100" s="113">
        <f t="shared" si="266"/>
        <v>0</v>
      </c>
      <c r="AJ100" s="98">
        <f t="shared" si="266"/>
        <v>35.17992958</v>
      </c>
      <c r="AK100" s="113">
        <f t="shared" si="266"/>
        <v>0</v>
      </c>
      <c r="AL100" s="98">
        <f t="shared" si="266"/>
        <v>51.3804287</v>
      </c>
      <c r="AM100" s="113">
        <f t="shared" si="266"/>
        <v>0</v>
      </c>
      <c r="AN100" s="98">
        <f t="shared" si="266"/>
        <v>43.59556159</v>
      </c>
      <c r="AO100" s="113">
        <f t="shared" si="266"/>
        <v>0</v>
      </c>
      <c r="AP100" s="98">
        <f t="shared" si="266"/>
        <v>0</v>
      </c>
      <c r="AQ100" s="113">
        <f>IFERROR(AX100/K100,0)*100</f>
        <v>0</v>
      </c>
      <c r="AR100" s="108"/>
      <c r="AS100" s="108"/>
      <c r="AT100" s="108"/>
      <c r="AU100" s="115" t="s">
        <v>198</v>
      </c>
      <c r="AV100" s="116"/>
      <c r="AW100" s="117"/>
      <c r="AX100" s="118">
        <f t="shared" ref="AX100:AY100" si="267">AG100+AI100+AK100+AM100+AO100</f>
        <v>0</v>
      </c>
      <c r="AY100" s="118">
        <f t="shared" si="267"/>
        <v>339.5875725</v>
      </c>
      <c r="AZ100" s="117"/>
    </row>
    <row r="101" ht="15.75" customHeight="1">
      <c r="A101" s="119"/>
      <c r="B101" s="106"/>
      <c r="C101" s="108"/>
      <c r="D101" s="106"/>
      <c r="E101" s="108"/>
      <c r="F101" s="106"/>
      <c r="G101" s="86"/>
      <c r="H101" s="108" t="s">
        <v>202</v>
      </c>
      <c r="I101" s="108" t="s">
        <v>203</v>
      </c>
      <c r="J101" s="106">
        <v>0.0</v>
      </c>
      <c r="K101" s="109">
        <f t="shared" ref="K101:K103" si="271">M101+O101+Q101+S101+U101+J101</f>
        <v>13</v>
      </c>
      <c r="L101" s="108"/>
      <c r="M101" s="106">
        <v>2.0</v>
      </c>
      <c r="N101" s="89"/>
      <c r="O101" s="106">
        <v>2.0</v>
      </c>
      <c r="P101" s="89"/>
      <c r="Q101" s="111">
        <v>3.0</v>
      </c>
      <c r="R101" s="89"/>
      <c r="S101" s="106">
        <v>3.0</v>
      </c>
      <c r="T101" s="89"/>
      <c r="U101" s="106">
        <v>3.0</v>
      </c>
      <c r="V101" s="157"/>
      <c r="W101" s="111"/>
      <c r="X101" s="112"/>
      <c r="Y101" s="111"/>
      <c r="Z101" s="112"/>
      <c r="AA101" s="111">
        <v>3.0</v>
      </c>
      <c r="AB101" s="112"/>
      <c r="AC101" s="111">
        <v>2.0</v>
      </c>
      <c r="AD101" s="112"/>
      <c r="AE101" s="108"/>
      <c r="AF101" s="96"/>
      <c r="AG101" s="113">
        <f t="shared" ref="AG101:AP101" si="268">IFERROR(W101/M101,0)*100</f>
        <v>0</v>
      </c>
      <c r="AH101" s="98">
        <f t="shared" si="268"/>
        <v>0</v>
      </c>
      <c r="AI101" s="113">
        <f t="shared" si="268"/>
        <v>0</v>
      </c>
      <c r="AJ101" s="98">
        <f t="shared" si="268"/>
        <v>0</v>
      </c>
      <c r="AK101" s="113">
        <f t="shared" si="268"/>
        <v>100</v>
      </c>
      <c r="AL101" s="98">
        <f t="shared" si="268"/>
        <v>0</v>
      </c>
      <c r="AM101" s="113">
        <f t="shared" si="268"/>
        <v>66.66666667</v>
      </c>
      <c r="AN101" s="98">
        <f t="shared" si="268"/>
        <v>0</v>
      </c>
      <c r="AO101" s="113">
        <f t="shared" si="268"/>
        <v>0</v>
      </c>
      <c r="AP101" s="98">
        <f t="shared" si="268"/>
        <v>0</v>
      </c>
      <c r="AQ101" s="113">
        <f t="shared" ref="AQ101:AR101" si="269">W101+Y101+AA101+AC101+AE101</f>
        <v>5</v>
      </c>
      <c r="AR101" s="114">
        <f t="shared" si="269"/>
        <v>0</v>
      </c>
      <c r="AS101" s="114">
        <f t="shared" ref="AS101:AS102" si="274">AQ101/K101*100</f>
        <v>38.46153846</v>
      </c>
      <c r="AT101" s="128" t="s">
        <v>89</v>
      </c>
      <c r="AU101" s="115"/>
      <c r="AV101" s="116"/>
      <c r="AW101" s="117"/>
      <c r="AX101" s="118">
        <f t="shared" ref="AX101:AY101" si="270">AG101+AI101+AK101+AM101+AO101</f>
        <v>166.6666667</v>
      </c>
      <c r="AY101" s="118">
        <f t="shared" si="270"/>
        <v>0</v>
      </c>
      <c r="AZ101" s="117"/>
    </row>
    <row r="102" ht="15.75" customHeight="1">
      <c r="A102" s="119"/>
      <c r="B102" s="106"/>
      <c r="C102" s="108"/>
      <c r="D102" s="106"/>
      <c r="E102" s="108"/>
      <c r="F102" s="106"/>
      <c r="G102" s="86"/>
      <c r="H102" s="108" t="s">
        <v>204</v>
      </c>
      <c r="I102" s="108" t="s">
        <v>203</v>
      </c>
      <c r="J102" s="106">
        <v>4.0</v>
      </c>
      <c r="K102" s="109">
        <f t="shared" si="271"/>
        <v>24</v>
      </c>
      <c r="L102" s="108"/>
      <c r="M102" s="106">
        <v>4.0</v>
      </c>
      <c r="N102" s="89"/>
      <c r="O102" s="106">
        <v>4.0</v>
      </c>
      <c r="P102" s="89"/>
      <c r="Q102" s="111">
        <v>4.0</v>
      </c>
      <c r="R102" s="89"/>
      <c r="S102" s="106">
        <v>4.0</v>
      </c>
      <c r="T102" s="89"/>
      <c r="U102" s="106">
        <v>4.0</v>
      </c>
      <c r="V102" s="157"/>
      <c r="W102" s="111">
        <v>2.0</v>
      </c>
      <c r="X102" s="112"/>
      <c r="Y102" s="111">
        <v>5.0</v>
      </c>
      <c r="Z102" s="112"/>
      <c r="AA102" s="111">
        <v>5.0</v>
      </c>
      <c r="AB102" s="112"/>
      <c r="AC102" s="111">
        <v>2.0</v>
      </c>
      <c r="AD102" s="112"/>
      <c r="AE102" s="108"/>
      <c r="AF102" s="96"/>
      <c r="AG102" s="113">
        <f t="shared" ref="AG102:AP102" si="272">IFERROR(W102/M102,0)*100</f>
        <v>50</v>
      </c>
      <c r="AH102" s="98">
        <f t="shared" si="272"/>
        <v>0</v>
      </c>
      <c r="AI102" s="113">
        <f t="shared" si="272"/>
        <v>125</v>
      </c>
      <c r="AJ102" s="98">
        <f t="shared" si="272"/>
        <v>0</v>
      </c>
      <c r="AK102" s="113">
        <f t="shared" si="272"/>
        <v>125</v>
      </c>
      <c r="AL102" s="98">
        <f t="shared" si="272"/>
        <v>0</v>
      </c>
      <c r="AM102" s="113">
        <f t="shared" si="272"/>
        <v>50</v>
      </c>
      <c r="AN102" s="98">
        <f t="shared" si="272"/>
        <v>0</v>
      </c>
      <c r="AO102" s="113">
        <f t="shared" si="272"/>
        <v>0</v>
      </c>
      <c r="AP102" s="98">
        <f t="shared" si="272"/>
        <v>0</v>
      </c>
      <c r="AQ102" s="113">
        <f t="shared" ref="AQ102:AR102" si="273">W102+Y102+AA102+AC102+AE102</f>
        <v>14</v>
      </c>
      <c r="AR102" s="114">
        <f t="shared" si="273"/>
        <v>0</v>
      </c>
      <c r="AS102" s="114">
        <f t="shared" si="274"/>
        <v>58.33333333</v>
      </c>
      <c r="AT102" s="128" t="s">
        <v>89</v>
      </c>
      <c r="AU102" s="115"/>
      <c r="AV102" s="116"/>
      <c r="AW102" s="117"/>
      <c r="AX102" s="118">
        <f t="shared" ref="AX102:AY102" si="275">AG102+AI102+AK102+AM102+AO102</f>
        <v>350</v>
      </c>
      <c r="AY102" s="118">
        <f t="shared" si="275"/>
        <v>0</v>
      </c>
      <c r="AZ102" s="117"/>
    </row>
    <row r="103" ht="15.75" customHeight="1">
      <c r="A103" s="119"/>
      <c r="B103" s="106"/>
      <c r="C103" s="108"/>
      <c r="D103" s="106"/>
      <c r="E103" s="108"/>
      <c r="F103" s="106"/>
      <c r="G103" s="86"/>
      <c r="H103" s="108" t="s">
        <v>205</v>
      </c>
      <c r="I103" s="108" t="s">
        <v>206</v>
      </c>
      <c r="J103" s="106">
        <v>0.0</v>
      </c>
      <c r="K103" s="109">
        <f t="shared" si="271"/>
        <v>5</v>
      </c>
      <c r="L103" s="108"/>
      <c r="M103" s="106">
        <v>1.0</v>
      </c>
      <c r="N103" s="89"/>
      <c r="O103" s="106">
        <v>1.0</v>
      </c>
      <c r="P103" s="89"/>
      <c r="Q103" s="111">
        <v>1.0</v>
      </c>
      <c r="R103" s="89"/>
      <c r="S103" s="106">
        <v>1.0</v>
      </c>
      <c r="T103" s="89"/>
      <c r="U103" s="106">
        <v>1.0</v>
      </c>
      <c r="V103" s="157"/>
      <c r="W103" s="111"/>
      <c r="X103" s="112"/>
      <c r="Y103" s="111"/>
      <c r="Z103" s="112"/>
      <c r="AA103" s="111"/>
      <c r="AB103" s="112"/>
      <c r="AC103" s="111"/>
      <c r="AD103" s="112"/>
      <c r="AE103" s="108"/>
      <c r="AF103" s="96"/>
      <c r="AG103" s="113">
        <f t="shared" ref="AG103:AP103" si="276">IFERROR(W103/M103,0)*100</f>
        <v>0</v>
      </c>
      <c r="AH103" s="98">
        <f t="shared" si="276"/>
        <v>0</v>
      </c>
      <c r="AI103" s="113">
        <f t="shared" si="276"/>
        <v>0</v>
      </c>
      <c r="AJ103" s="98">
        <f t="shared" si="276"/>
        <v>0</v>
      </c>
      <c r="AK103" s="113">
        <f t="shared" si="276"/>
        <v>0</v>
      </c>
      <c r="AL103" s="98">
        <f t="shared" si="276"/>
        <v>0</v>
      </c>
      <c r="AM103" s="113">
        <f t="shared" si="276"/>
        <v>0</v>
      </c>
      <c r="AN103" s="98">
        <f t="shared" si="276"/>
        <v>0</v>
      </c>
      <c r="AO103" s="113">
        <f t="shared" si="276"/>
        <v>0</v>
      </c>
      <c r="AP103" s="98">
        <f t="shared" si="276"/>
        <v>0</v>
      </c>
      <c r="AQ103" s="113">
        <f t="shared" ref="AQ103:AQ104" si="279">IFERROR(AX103/K103,0)*100</f>
        <v>0</v>
      </c>
      <c r="AR103" s="108"/>
      <c r="AS103" s="108"/>
      <c r="AT103" s="108"/>
      <c r="AU103" s="115"/>
      <c r="AV103" s="116"/>
      <c r="AW103" s="117"/>
      <c r="AX103" s="118">
        <f t="shared" ref="AX103:AY103" si="277">AG103+AI103+AK103+AM103+AO103</f>
        <v>0</v>
      </c>
      <c r="AY103" s="118">
        <f t="shared" si="277"/>
        <v>0</v>
      </c>
      <c r="AZ103" s="117"/>
    </row>
    <row r="104" ht="15.75" customHeight="1">
      <c r="A104" s="105"/>
      <c r="B104" s="106"/>
      <c r="C104" s="108"/>
      <c r="D104" s="106"/>
      <c r="E104" s="108"/>
      <c r="F104" s="106">
        <v>3.0</v>
      </c>
      <c r="G104" s="86" t="s">
        <v>207</v>
      </c>
      <c r="H104" s="86" t="s">
        <v>208</v>
      </c>
      <c r="I104" s="86"/>
      <c r="J104" s="106"/>
      <c r="K104" s="106"/>
      <c r="L104" s="159">
        <f>N104+P104+R104+T104+V104</f>
        <v>359695</v>
      </c>
      <c r="M104" s="106"/>
      <c r="N104" s="89">
        <v>2426.0</v>
      </c>
      <c r="O104" s="106"/>
      <c r="P104" s="89">
        <v>85270.0</v>
      </c>
      <c r="Q104" s="111"/>
      <c r="R104" s="89">
        <v>88000.0</v>
      </c>
      <c r="S104" s="106"/>
      <c r="T104" s="89">
        <v>90640.0</v>
      </c>
      <c r="U104" s="106"/>
      <c r="V104" s="91">
        <v>93359.0</v>
      </c>
      <c r="W104" s="111"/>
      <c r="X104" s="112">
        <v>545.653</v>
      </c>
      <c r="Y104" s="111"/>
      <c r="Z104" s="112">
        <v>599.561</v>
      </c>
      <c r="AA104" s="111"/>
      <c r="AB104" s="112">
        <v>2864.823</v>
      </c>
      <c r="AC104" s="111"/>
      <c r="AD104" s="112">
        <v>428.827</v>
      </c>
      <c r="AE104" s="108"/>
      <c r="AF104" s="96"/>
      <c r="AG104" s="113">
        <f t="shared" ref="AG104:AP104" si="278">IFERROR(W104/M104,0)*100</f>
        <v>0</v>
      </c>
      <c r="AH104" s="98">
        <f t="shared" si="278"/>
        <v>22.49187964</v>
      </c>
      <c r="AI104" s="113">
        <f t="shared" si="278"/>
        <v>0</v>
      </c>
      <c r="AJ104" s="98">
        <f t="shared" si="278"/>
        <v>0.703132403</v>
      </c>
      <c r="AK104" s="113">
        <f t="shared" si="278"/>
        <v>0</v>
      </c>
      <c r="AL104" s="98">
        <f t="shared" si="278"/>
        <v>3.255480682</v>
      </c>
      <c r="AM104" s="113">
        <f t="shared" si="278"/>
        <v>0</v>
      </c>
      <c r="AN104" s="98">
        <f t="shared" si="278"/>
        <v>0.4731101059</v>
      </c>
      <c r="AO104" s="113">
        <f t="shared" si="278"/>
        <v>0</v>
      </c>
      <c r="AP104" s="98">
        <f t="shared" si="278"/>
        <v>0</v>
      </c>
      <c r="AQ104" s="113">
        <f t="shared" si="279"/>
        <v>0</v>
      </c>
      <c r="AR104" s="108"/>
      <c r="AS104" s="108"/>
      <c r="AT104" s="108"/>
      <c r="AU104" s="115" t="s">
        <v>198</v>
      </c>
      <c r="AV104" s="116"/>
      <c r="AW104" s="117"/>
      <c r="AX104" s="118">
        <f t="shared" ref="AX104:AY104" si="280">AG104+AI104+AK104+AM104+AO104</f>
        <v>0</v>
      </c>
      <c r="AY104" s="118">
        <f t="shared" si="280"/>
        <v>26.92360283</v>
      </c>
      <c r="AZ104" s="117"/>
    </row>
    <row r="105" ht="15.75" customHeight="1">
      <c r="A105" s="105"/>
      <c r="B105" s="106"/>
      <c r="C105" s="108"/>
      <c r="D105" s="106"/>
      <c r="E105" s="108"/>
      <c r="F105" s="106"/>
      <c r="G105" s="86"/>
      <c r="H105" s="86" t="s">
        <v>209</v>
      </c>
      <c r="I105" s="86" t="s">
        <v>210</v>
      </c>
      <c r="J105" s="106">
        <v>6.0</v>
      </c>
      <c r="K105" s="109">
        <v>6.0</v>
      </c>
      <c r="L105" s="128"/>
      <c r="M105" s="106">
        <v>6.0</v>
      </c>
      <c r="N105" s="89"/>
      <c r="O105" s="106">
        <v>6.0</v>
      </c>
      <c r="P105" s="89"/>
      <c r="Q105" s="111">
        <v>6.0</v>
      </c>
      <c r="R105" s="89"/>
      <c r="S105" s="106">
        <v>6.0</v>
      </c>
      <c r="T105" s="89"/>
      <c r="U105" s="106">
        <v>6.0</v>
      </c>
      <c r="V105" s="129"/>
      <c r="W105" s="107">
        <v>6.0</v>
      </c>
      <c r="X105" s="112"/>
      <c r="Y105" s="107">
        <v>6.0</v>
      </c>
      <c r="Z105" s="112"/>
      <c r="AA105" s="107">
        <v>6.0</v>
      </c>
      <c r="AB105" s="112"/>
      <c r="AC105" s="107">
        <v>6.0</v>
      </c>
      <c r="AD105" s="112"/>
      <c r="AE105" s="108"/>
      <c r="AF105" s="96"/>
      <c r="AG105" s="113">
        <f t="shared" ref="AG105:AP105" si="281">IFERROR(W105/M105,0)*100</f>
        <v>100</v>
      </c>
      <c r="AH105" s="98">
        <f t="shared" si="281"/>
        <v>0</v>
      </c>
      <c r="AI105" s="113">
        <f t="shared" si="281"/>
        <v>100</v>
      </c>
      <c r="AJ105" s="98">
        <f t="shared" si="281"/>
        <v>0</v>
      </c>
      <c r="AK105" s="113">
        <f t="shared" si="281"/>
        <v>100</v>
      </c>
      <c r="AL105" s="98">
        <f t="shared" si="281"/>
        <v>0</v>
      </c>
      <c r="AM105" s="113">
        <f t="shared" si="281"/>
        <v>100</v>
      </c>
      <c r="AN105" s="98">
        <f t="shared" si="281"/>
        <v>0</v>
      </c>
      <c r="AO105" s="113">
        <f t="shared" si="281"/>
        <v>0</v>
      </c>
      <c r="AP105" s="98">
        <f t="shared" si="281"/>
        <v>0</v>
      </c>
      <c r="AQ105" s="113">
        <v>6.0</v>
      </c>
      <c r="AR105" s="114">
        <f>X105+Z105+AB105+AD105+AF105</f>
        <v>0</v>
      </c>
      <c r="AS105" s="114">
        <f t="shared" ref="AS105:AS107" si="284">AQ105/K105*100</f>
        <v>100</v>
      </c>
      <c r="AT105" s="128" t="s">
        <v>89</v>
      </c>
      <c r="AU105" s="115"/>
      <c r="AV105" s="116"/>
      <c r="AW105" s="117"/>
      <c r="AX105" s="118">
        <f t="shared" ref="AX105:AY105" si="282">AG105+AI105+AK105+AM105+AO105</f>
        <v>400</v>
      </c>
      <c r="AY105" s="118">
        <f t="shared" si="282"/>
        <v>0</v>
      </c>
      <c r="AZ105" s="117"/>
    </row>
    <row r="106" ht="15.75" customHeight="1">
      <c r="A106" s="105"/>
      <c r="B106" s="106"/>
      <c r="C106" s="108"/>
      <c r="D106" s="106"/>
      <c r="E106" s="108"/>
      <c r="F106" s="106"/>
      <c r="G106" s="86"/>
      <c r="H106" s="86"/>
      <c r="I106" s="86" t="s">
        <v>117</v>
      </c>
      <c r="J106" s="106">
        <v>2.0</v>
      </c>
      <c r="K106" s="109">
        <f t="shared" ref="K106:K108" si="285">M106+O106+Q106+S106+U106+J106</f>
        <v>13</v>
      </c>
      <c r="L106" s="128"/>
      <c r="M106" s="106">
        <v>7.0</v>
      </c>
      <c r="N106" s="89"/>
      <c r="O106" s="106">
        <v>1.0</v>
      </c>
      <c r="P106" s="89"/>
      <c r="Q106" s="111">
        <v>1.0</v>
      </c>
      <c r="R106" s="89"/>
      <c r="S106" s="106">
        <v>1.0</v>
      </c>
      <c r="T106" s="89"/>
      <c r="U106" s="106">
        <v>1.0</v>
      </c>
      <c r="V106" s="129"/>
      <c r="W106" s="107">
        <v>2.0</v>
      </c>
      <c r="X106" s="112"/>
      <c r="Y106" s="107">
        <v>6.0</v>
      </c>
      <c r="Z106" s="112"/>
      <c r="AA106" s="107">
        <v>1.0</v>
      </c>
      <c r="AB106" s="112"/>
      <c r="AC106" s="107">
        <v>1.0</v>
      </c>
      <c r="AD106" s="112"/>
      <c r="AE106" s="108"/>
      <c r="AF106" s="96"/>
      <c r="AG106" s="113">
        <f t="shared" ref="AG106:AG140" si="286">IFERROR(W106/M106,0)*100</f>
        <v>28.57142857</v>
      </c>
      <c r="AH106" s="98"/>
      <c r="AI106" s="113">
        <f t="shared" ref="AI106:AI107" si="287">IFERROR(Y106/O106,0)*100</f>
        <v>600</v>
      </c>
      <c r="AJ106" s="98"/>
      <c r="AK106" s="113">
        <f t="shared" ref="AK106:AK107" si="288">IFERROR(AA106/Q106,0)*100</f>
        <v>100</v>
      </c>
      <c r="AL106" s="98"/>
      <c r="AM106" s="113">
        <f t="shared" ref="AM106:AM107" si="289">IFERROR(AC106/S106,0)*100</f>
        <v>100</v>
      </c>
      <c r="AN106" s="98"/>
      <c r="AO106" s="113">
        <f t="shared" ref="AO106:AO107" si="290">IFERROR(AE106/U106,0)*100</f>
        <v>0</v>
      </c>
      <c r="AP106" s="98"/>
      <c r="AQ106" s="113">
        <f t="shared" ref="AQ106:AR106" si="283">W106+Y106+AA106+AC106+AE106</f>
        <v>10</v>
      </c>
      <c r="AR106" s="114">
        <f t="shared" si="283"/>
        <v>0</v>
      </c>
      <c r="AS106" s="114">
        <f t="shared" si="284"/>
        <v>76.92307692</v>
      </c>
      <c r="AT106" s="128" t="s">
        <v>89</v>
      </c>
      <c r="AU106" s="115"/>
      <c r="AV106" s="116"/>
      <c r="AW106" s="117"/>
      <c r="AX106" s="118">
        <f t="shared" ref="AX106:AX140" si="292">AG106+AI106+AK106+AM106+AO106</f>
        <v>828.5714286</v>
      </c>
      <c r="AY106" s="118"/>
      <c r="AZ106" s="117"/>
    </row>
    <row r="107" ht="15.75" customHeight="1">
      <c r="A107" s="105"/>
      <c r="B107" s="106"/>
      <c r="C107" s="108"/>
      <c r="D107" s="106"/>
      <c r="E107" s="108"/>
      <c r="F107" s="106"/>
      <c r="G107" s="86"/>
      <c r="H107" s="86"/>
      <c r="I107" s="86" t="s">
        <v>211</v>
      </c>
      <c r="J107" s="106">
        <v>2.0</v>
      </c>
      <c r="K107" s="109">
        <f t="shared" si="285"/>
        <v>3</v>
      </c>
      <c r="L107" s="128"/>
      <c r="M107" s="106">
        <v>1.0</v>
      </c>
      <c r="N107" s="89"/>
      <c r="O107" s="106">
        <v>0.0</v>
      </c>
      <c r="P107" s="89"/>
      <c r="Q107" s="111">
        <v>0.0</v>
      </c>
      <c r="R107" s="89"/>
      <c r="S107" s="106">
        <v>0.0</v>
      </c>
      <c r="T107" s="89"/>
      <c r="U107" s="106">
        <v>0.0</v>
      </c>
      <c r="V107" s="129"/>
      <c r="W107" s="107">
        <v>1.0</v>
      </c>
      <c r="X107" s="112"/>
      <c r="Y107" s="107">
        <v>0.0</v>
      </c>
      <c r="Z107" s="112"/>
      <c r="AA107" s="107">
        <v>0.0</v>
      </c>
      <c r="AB107" s="112"/>
      <c r="AC107" s="107">
        <v>0.0</v>
      </c>
      <c r="AD107" s="112">
        <v>0.0</v>
      </c>
      <c r="AE107" s="108"/>
      <c r="AF107" s="96"/>
      <c r="AG107" s="113">
        <f t="shared" si="286"/>
        <v>100</v>
      </c>
      <c r="AH107" s="98"/>
      <c r="AI107" s="113">
        <f t="shared" si="287"/>
        <v>0</v>
      </c>
      <c r="AJ107" s="98"/>
      <c r="AK107" s="113">
        <f t="shared" si="288"/>
        <v>0</v>
      </c>
      <c r="AL107" s="98"/>
      <c r="AM107" s="113">
        <f t="shared" si="289"/>
        <v>0</v>
      </c>
      <c r="AN107" s="98"/>
      <c r="AO107" s="113">
        <f t="shared" si="290"/>
        <v>0</v>
      </c>
      <c r="AP107" s="98"/>
      <c r="AQ107" s="113">
        <f t="shared" ref="AQ107:AR107" si="291">W107+Y107+AA107+AC107+AE107</f>
        <v>1</v>
      </c>
      <c r="AR107" s="114">
        <f t="shared" si="291"/>
        <v>0</v>
      </c>
      <c r="AS107" s="114">
        <f t="shared" si="284"/>
        <v>33.33333333</v>
      </c>
      <c r="AT107" s="128" t="s">
        <v>89</v>
      </c>
      <c r="AU107" s="115"/>
      <c r="AV107" s="116"/>
      <c r="AW107" s="117"/>
      <c r="AX107" s="118">
        <f t="shared" si="292"/>
        <v>100</v>
      </c>
      <c r="AY107" s="118"/>
      <c r="AZ107" s="117"/>
    </row>
    <row r="108" ht="15.75" customHeight="1">
      <c r="A108" s="105"/>
      <c r="B108" s="106"/>
      <c r="C108" s="108"/>
      <c r="D108" s="106"/>
      <c r="E108" s="108"/>
      <c r="F108" s="106"/>
      <c r="G108" s="86"/>
      <c r="H108" s="86" t="s">
        <v>212</v>
      </c>
      <c r="I108" s="86" t="s">
        <v>206</v>
      </c>
      <c r="J108" s="106">
        <v>0.0</v>
      </c>
      <c r="K108" s="109">
        <f t="shared" si="285"/>
        <v>3</v>
      </c>
      <c r="L108" s="128"/>
      <c r="M108" s="106"/>
      <c r="N108" s="89"/>
      <c r="O108" s="106"/>
      <c r="P108" s="89"/>
      <c r="Q108" s="111">
        <v>1.0</v>
      </c>
      <c r="R108" s="89"/>
      <c r="S108" s="106">
        <v>1.0</v>
      </c>
      <c r="T108" s="89"/>
      <c r="U108" s="106">
        <v>1.0</v>
      </c>
      <c r="V108" s="129"/>
      <c r="W108" s="111">
        <v>0.0</v>
      </c>
      <c r="X108" s="112"/>
      <c r="Y108" s="111">
        <v>0.0</v>
      </c>
      <c r="Z108" s="112"/>
      <c r="AA108" s="111">
        <v>0.0</v>
      </c>
      <c r="AB108" s="112"/>
      <c r="AC108" s="111">
        <v>0.0</v>
      </c>
      <c r="AD108" s="112"/>
      <c r="AE108" s="108"/>
      <c r="AF108" s="96"/>
      <c r="AG108" s="113">
        <f t="shared" si="286"/>
        <v>0</v>
      </c>
      <c r="AH108" s="98">
        <f t="shared" ref="AH108:AP108" si="293">IFERROR(X108/N108,0)*100</f>
        <v>0</v>
      </c>
      <c r="AI108" s="113">
        <f t="shared" si="293"/>
        <v>0</v>
      </c>
      <c r="AJ108" s="98">
        <f t="shared" si="293"/>
        <v>0</v>
      </c>
      <c r="AK108" s="113">
        <f t="shared" si="293"/>
        <v>0</v>
      </c>
      <c r="AL108" s="98">
        <f t="shared" si="293"/>
        <v>0</v>
      </c>
      <c r="AM108" s="113">
        <f t="shared" si="293"/>
        <v>0</v>
      </c>
      <c r="AN108" s="98">
        <f t="shared" si="293"/>
        <v>0</v>
      </c>
      <c r="AO108" s="113">
        <f t="shared" si="293"/>
        <v>0</v>
      </c>
      <c r="AP108" s="98">
        <f t="shared" si="293"/>
        <v>0</v>
      </c>
      <c r="AQ108" s="113">
        <f>IFERROR(AX108/K108,0)*100</f>
        <v>0</v>
      </c>
      <c r="AR108" s="108"/>
      <c r="AS108" s="108"/>
      <c r="AT108" s="108"/>
      <c r="AU108" s="115"/>
      <c r="AV108" s="116"/>
      <c r="AW108" s="117"/>
      <c r="AX108" s="118">
        <f t="shared" si="292"/>
        <v>0</v>
      </c>
      <c r="AY108" s="118">
        <f t="shared" ref="AY108:AY140" si="296">AH108+AJ108+AL108+AN108+AP108</f>
        <v>0</v>
      </c>
      <c r="AZ108" s="117"/>
    </row>
    <row r="109" ht="15.75" customHeight="1">
      <c r="A109" s="105"/>
      <c r="B109" s="106">
        <v>5.0</v>
      </c>
      <c r="C109" s="108" t="s">
        <v>213</v>
      </c>
      <c r="D109" s="106">
        <v>1.0</v>
      </c>
      <c r="E109" s="108" t="s">
        <v>214</v>
      </c>
      <c r="F109" s="106">
        <v>1.0</v>
      </c>
      <c r="G109" s="86" t="s">
        <v>215</v>
      </c>
      <c r="H109" s="86" t="s">
        <v>216</v>
      </c>
      <c r="I109" s="86" t="s">
        <v>217</v>
      </c>
      <c r="J109" s="106">
        <v>722.0</v>
      </c>
      <c r="K109" s="106">
        <v>918.0</v>
      </c>
      <c r="L109" s="110">
        <f t="shared" ref="L109:L113" si="297">N109+P109+R109+T109+V109</f>
        <v>4586</v>
      </c>
      <c r="M109" s="106">
        <v>758.0</v>
      </c>
      <c r="N109" s="89">
        <v>116.0</v>
      </c>
      <c r="O109" s="106">
        <v>795.0</v>
      </c>
      <c r="P109" s="89">
        <v>1176.0</v>
      </c>
      <c r="Q109" s="111">
        <v>834.0</v>
      </c>
      <c r="R109" s="89">
        <v>1018.0</v>
      </c>
      <c r="S109" s="106">
        <v>875.0</v>
      </c>
      <c r="T109" s="89">
        <v>1168.0</v>
      </c>
      <c r="U109" s="106">
        <v>918.0</v>
      </c>
      <c r="V109" s="91">
        <v>1108.0</v>
      </c>
      <c r="W109" s="111">
        <v>789.0</v>
      </c>
      <c r="X109" s="112">
        <v>48.69</v>
      </c>
      <c r="Y109" s="111">
        <v>815.0</v>
      </c>
      <c r="Z109" s="112">
        <v>74.339</v>
      </c>
      <c r="AA109" s="111">
        <v>834.0</v>
      </c>
      <c r="AB109" s="112">
        <v>29.508</v>
      </c>
      <c r="AC109" s="111">
        <v>850.0</v>
      </c>
      <c r="AD109" s="112">
        <v>0.0</v>
      </c>
      <c r="AE109" s="108"/>
      <c r="AF109" s="96"/>
      <c r="AG109" s="113">
        <f t="shared" si="286"/>
        <v>104.0897098</v>
      </c>
      <c r="AH109" s="98">
        <f t="shared" ref="AH109:AP109" si="294">IFERROR(X109/N109,0)*100</f>
        <v>41.97413793</v>
      </c>
      <c r="AI109" s="113">
        <f t="shared" si="294"/>
        <v>102.5157233</v>
      </c>
      <c r="AJ109" s="98">
        <f t="shared" si="294"/>
        <v>6.321343537</v>
      </c>
      <c r="AK109" s="113">
        <f t="shared" si="294"/>
        <v>100</v>
      </c>
      <c r="AL109" s="98">
        <f t="shared" si="294"/>
        <v>2.898624754</v>
      </c>
      <c r="AM109" s="113">
        <f t="shared" si="294"/>
        <v>97.14285714</v>
      </c>
      <c r="AN109" s="98">
        <f t="shared" si="294"/>
        <v>0</v>
      </c>
      <c r="AO109" s="113">
        <f t="shared" si="294"/>
        <v>0</v>
      </c>
      <c r="AP109" s="98">
        <f t="shared" si="294"/>
        <v>0</v>
      </c>
      <c r="AQ109" s="124">
        <v>850.0</v>
      </c>
      <c r="AR109" s="114">
        <f>X109+Z109+AB109+AD109+AF109</f>
        <v>152.537</v>
      </c>
      <c r="AS109" s="114">
        <f t="shared" ref="AS109:AT109" si="295">AQ109/K109*100</f>
        <v>92.59259259</v>
      </c>
      <c r="AT109" s="114">
        <f t="shared" si="295"/>
        <v>3.326144788</v>
      </c>
      <c r="AU109" s="115" t="s">
        <v>218</v>
      </c>
      <c r="AV109" s="116"/>
      <c r="AW109" s="117"/>
      <c r="AX109" s="118">
        <f t="shared" si="292"/>
        <v>403.7482902</v>
      </c>
      <c r="AY109" s="118">
        <f t="shared" si="296"/>
        <v>51.19410622</v>
      </c>
      <c r="AZ109" s="117"/>
    </row>
    <row r="110" ht="15.75" customHeight="1">
      <c r="A110" s="105"/>
      <c r="B110" s="106"/>
      <c r="C110" s="108"/>
      <c r="D110" s="106"/>
      <c r="E110" s="108"/>
      <c r="F110" s="106">
        <v>2.0</v>
      </c>
      <c r="G110" s="86" t="s">
        <v>219</v>
      </c>
      <c r="H110" s="86" t="s">
        <v>220</v>
      </c>
      <c r="I110" s="86" t="s">
        <v>221</v>
      </c>
      <c r="J110" s="106">
        <v>30.0</v>
      </c>
      <c r="K110" s="109">
        <f t="shared" ref="K110:K112" si="301">M110+O110+Q110+S110+U110+J110</f>
        <v>160</v>
      </c>
      <c r="L110" s="110">
        <f t="shared" si="297"/>
        <v>638</v>
      </c>
      <c r="M110" s="106">
        <v>20.0</v>
      </c>
      <c r="N110" s="89">
        <v>0.0</v>
      </c>
      <c r="O110" s="106">
        <v>20.0</v>
      </c>
      <c r="P110" s="89">
        <v>275.0</v>
      </c>
      <c r="Q110" s="111">
        <v>25.0</v>
      </c>
      <c r="R110" s="89">
        <v>283.0</v>
      </c>
      <c r="S110" s="106">
        <v>30.0</v>
      </c>
      <c r="T110" s="89">
        <v>80.0</v>
      </c>
      <c r="U110" s="106">
        <v>35.0</v>
      </c>
      <c r="V110" s="91">
        <v>0.0</v>
      </c>
      <c r="W110" s="111">
        <v>56.0</v>
      </c>
      <c r="X110" s="112">
        <v>0.0</v>
      </c>
      <c r="Y110" s="111">
        <v>20.0</v>
      </c>
      <c r="Z110" s="112">
        <v>27.646</v>
      </c>
      <c r="AA110" s="111">
        <v>36.0</v>
      </c>
      <c r="AB110" s="112">
        <v>41.193</v>
      </c>
      <c r="AC110" s="111">
        <v>38.0</v>
      </c>
      <c r="AD110" s="112">
        <v>0.0</v>
      </c>
      <c r="AE110" s="108"/>
      <c r="AF110" s="96"/>
      <c r="AG110" s="113">
        <f t="shared" si="286"/>
        <v>280</v>
      </c>
      <c r="AH110" s="98">
        <f t="shared" ref="AH110:AP110" si="298">IFERROR(X110/N110,0)*100</f>
        <v>0</v>
      </c>
      <c r="AI110" s="113">
        <f t="shared" si="298"/>
        <v>100</v>
      </c>
      <c r="AJ110" s="98">
        <f t="shared" si="298"/>
        <v>10.05309091</v>
      </c>
      <c r="AK110" s="113">
        <f t="shared" si="298"/>
        <v>144</v>
      </c>
      <c r="AL110" s="98">
        <f t="shared" si="298"/>
        <v>14.55583039</v>
      </c>
      <c r="AM110" s="113">
        <f t="shared" si="298"/>
        <v>126.6666667</v>
      </c>
      <c r="AN110" s="98">
        <f t="shared" si="298"/>
        <v>0</v>
      </c>
      <c r="AO110" s="113">
        <f t="shared" si="298"/>
        <v>0</v>
      </c>
      <c r="AP110" s="98">
        <f t="shared" si="298"/>
        <v>0</v>
      </c>
      <c r="AQ110" s="113">
        <f t="shared" ref="AQ110:AR110" si="299">W110+Y110+AA110+AC110+AE110</f>
        <v>150</v>
      </c>
      <c r="AR110" s="114">
        <f t="shared" si="299"/>
        <v>68.839</v>
      </c>
      <c r="AS110" s="114">
        <f t="shared" ref="AS110:AT110" si="300">AQ110/K110*100</f>
        <v>93.75</v>
      </c>
      <c r="AT110" s="114">
        <f t="shared" si="300"/>
        <v>10.78981191</v>
      </c>
      <c r="AU110" s="115" t="s">
        <v>218</v>
      </c>
      <c r="AV110" s="116"/>
      <c r="AW110" s="117"/>
      <c r="AX110" s="118">
        <f t="shared" si="292"/>
        <v>650.6666667</v>
      </c>
      <c r="AY110" s="118">
        <f t="shared" si="296"/>
        <v>24.6089213</v>
      </c>
      <c r="AZ110" s="117"/>
    </row>
    <row r="111" ht="15.75" customHeight="1">
      <c r="A111" s="105"/>
      <c r="B111" s="106"/>
      <c r="C111" s="108"/>
      <c r="D111" s="106"/>
      <c r="E111" s="108"/>
      <c r="F111" s="106">
        <v>3.0</v>
      </c>
      <c r="G111" s="86" t="s">
        <v>222</v>
      </c>
      <c r="H111" s="86" t="s">
        <v>223</v>
      </c>
      <c r="I111" s="86" t="s">
        <v>221</v>
      </c>
      <c r="J111" s="106">
        <v>32.0</v>
      </c>
      <c r="K111" s="109">
        <f t="shared" si="301"/>
        <v>147</v>
      </c>
      <c r="L111" s="110">
        <f t="shared" si="297"/>
        <v>2379</v>
      </c>
      <c r="M111" s="106">
        <v>19.0</v>
      </c>
      <c r="N111" s="89">
        <v>307.0</v>
      </c>
      <c r="O111" s="106">
        <v>21.0</v>
      </c>
      <c r="P111" s="89">
        <v>1066.0</v>
      </c>
      <c r="Q111" s="111">
        <v>23.0</v>
      </c>
      <c r="R111" s="89">
        <v>326.0</v>
      </c>
      <c r="S111" s="106">
        <v>25.0</v>
      </c>
      <c r="T111" s="89">
        <v>335.0</v>
      </c>
      <c r="U111" s="106">
        <v>27.0</v>
      </c>
      <c r="V111" s="91">
        <v>345.0</v>
      </c>
      <c r="W111" s="111">
        <v>19.0</v>
      </c>
      <c r="X111" s="112">
        <v>143.84</v>
      </c>
      <c r="Y111" s="111">
        <v>21.0</v>
      </c>
      <c r="Z111" s="112">
        <v>72.18</v>
      </c>
      <c r="AA111" s="111">
        <v>34.0</v>
      </c>
      <c r="AB111" s="112">
        <v>104.36</v>
      </c>
      <c r="AC111" s="111">
        <v>34.0</v>
      </c>
      <c r="AD111" s="112">
        <v>37.75</v>
      </c>
      <c r="AE111" s="108"/>
      <c r="AF111" s="96"/>
      <c r="AG111" s="113">
        <f t="shared" si="286"/>
        <v>100</v>
      </c>
      <c r="AH111" s="98">
        <f t="shared" ref="AH111:AP111" si="302">IFERROR(X111/N111,0)*100</f>
        <v>46.8534202</v>
      </c>
      <c r="AI111" s="113">
        <f t="shared" si="302"/>
        <v>100</v>
      </c>
      <c r="AJ111" s="98">
        <f t="shared" si="302"/>
        <v>6.771106942</v>
      </c>
      <c r="AK111" s="113">
        <f t="shared" si="302"/>
        <v>147.826087</v>
      </c>
      <c r="AL111" s="98">
        <f t="shared" si="302"/>
        <v>32.01226994</v>
      </c>
      <c r="AM111" s="113">
        <f t="shared" si="302"/>
        <v>136</v>
      </c>
      <c r="AN111" s="98">
        <f t="shared" si="302"/>
        <v>11.26865672</v>
      </c>
      <c r="AO111" s="113">
        <f t="shared" si="302"/>
        <v>0</v>
      </c>
      <c r="AP111" s="98">
        <f t="shared" si="302"/>
        <v>0</v>
      </c>
      <c r="AQ111" s="113">
        <f t="shared" ref="AQ111:AR111" si="303">W111+Y111+AA111+AC111+AE111</f>
        <v>108</v>
      </c>
      <c r="AR111" s="114">
        <f t="shared" si="303"/>
        <v>358.13</v>
      </c>
      <c r="AS111" s="114">
        <f t="shared" ref="AS111:AT111" si="304">AQ111/K111*100</f>
        <v>73.46938776</v>
      </c>
      <c r="AT111" s="114">
        <f t="shared" si="304"/>
        <v>15.05380412</v>
      </c>
      <c r="AU111" s="115" t="s">
        <v>218</v>
      </c>
      <c r="AV111" s="116"/>
      <c r="AW111" s="117"/>
      <c r="AX111" s="118">
        <f t="shared" si="292"/>
        <v>483.826087</v>
      </c>
      <c r="AY111" s="118">
        <f t="shared" si="296"/>
        <v>96.90545379</v>
      </c>
      <c r="AZ111" s="117"/>
    </row>
    <row r="112" ht="15.75" customHeight="1">
      <c r="A112" s="105"/>
      <c r="B112" s="106"/>
      <c r="C112" s="108"/>
      <c r="D112" s="106">
        <v>2.0</v>
      </c>
      <c r="E112" s="108" t="s">
        <v>224</v>
      </c>
      <c r="F112" s="106">
        <v>1.0</v>
      </c>
      <c r="G112" s="108" t="s">
        <v>225</v>
      </c>
      <c r="H112" s="86" t="s">
        <v>226</v>
      </c>
      <c r="I112" s="86" t="s">
        <v>227</v>
      </c>
      <c r="J112" s="106"/>
      <c r="K112" s="109">
        <f t="shared" si="301"/>
        <v>200</v>
      </c>
      <c r="L112" s="110">
        <f t="shared" si="297"/>
        <v>567</v>
      </c>
      <c r="M112" s="106">
        <v>40.0</v>
      </c>
      <c r="N112" s="89">
        <v>0.0</v>
      </c>
      <c r="O112" s="106">
        <v>40.0</v>
      </c>
      <c r="P112" s="89">
        <v>136.0</v>
      </c>
      <c r="Q112" s="106">
        <v>40.0</v>
      </c>
      <c r="R112" s="89">
        <v>138.0</v>
      </c>
      <c r="S112" s="106">
        <v>40.0</v>
      </c>
      <c r="T112" s="89">
        <v>144.0</v>
      </c>
      <c r="U112" s="106">
        <v>40.0</v>
      </c>
      <c r="V112" s="91">
        <v>149.0</v>
      </c>
      <c r="W112" s="111"/>
      <c r="X112" s="112">
        <v>0.0</v>
      </c>
      <c r="Y112" s="111"/>
      <c r="Z112" s="112">
        <v>0.0</v>
      </c>
      <c r="AA112" s="111"/>
      <c r="AB112" s="112"/>
      <c r="AC112" s="111"/>
      <c r="AD112" s="112">
        <v>0.0</v>
      </c>
      <c r="AE112" s="108"/>
      <c r="AF112" s="96"/>
      <c r="AG112" s="113">
        <f t="shared" si="286"/>
        <v>0</v>
      </c>
      <c r="AH112" s="98">
        <f t="shared" ref="AH112:AP112" si="305">IFERROR(X112/N112,0)*100</f>
        <v>0</v>
      </c>
      <c r="AI112" s="113">
        <f t="shared" si="305"/>
        <v>0</v>
      </c>
      <c r="AJ112" s="98">
        <f t="shared" si="305"/>
        <v>0</v>
      </c>
      <c r="AK112" s="113">
        <f t="shared" si="305"/>
        <v>0</v>
      </c>
      <c r="AL112" s="98">
        <f t="shared" si="305"/>
        <v>0</v>
      </c>
      <c r="AM112" s="113">
        <f t="shared" si="305"/>
        <v>0</v>
      </c>
      <c r="AN112" s="98">
        <f t="shared" si="305"/>
        <v>0</v>
      </c>
      <c r="AO112" s="113">
        <f t="shared" si="305"/>
        <v>0</v>
      </c>
      <c r="AP112" s="98">
        <f t="shared" si="305"/>
        <v>0</v>
      </c>
      <c r="AQ112" s="113">
        <f>IFERROR(AX112/K112,0)*100</f>
        <v>0</v>
      </c>
      <c r="AR112" s="108"/>
      <c r="AS112" s="108"/>
      <c r="AT112" s="108"/>
      <c r="AU112" s="115" t="s">
        <v>69</v>
      </c>
      <c r="AV112" s="116"/>
      <c r="AW112" s="117"/>
      <c r="AX112" s="118">
        <f t="shared" si="292"/>
        <v>0</v>
      </c>
      <c r="AY112" s="118">
        <f t="shared" si="296"/>
        <v>0</v>
      </c>
      <c r="AZ112" s="117"/>
    </row>
    <row r="113" ht="15.75" customHeight="1">
      <c r="A113" s="119"/>
      <c r="B113" s="106"/>
      <c r="C113" s="108"/>
      <c r="D113" s="106"/>
      <c r="E113" s="108"/>
      <c r="F113" s="106">
        <v>2.0</v>
      </c>
      <c r="G113" s="108" t="s">
        <v>228</v>
      </c>
      <c r="H113" s="108" t="s">
        <v>229</v>
      </c>
      <c r="I113" s="108" t="s">
        <v>227</v>
      </c>
      <c r="J113" s="109">
        <v>5368.0</v>
      </c>
      <c r="K113" s="106">
        <v>16884.0</v>
      </c>
      <c r="L113" s="110">
        <f t="shared" si="297"/>
        <v>438</v>
      </c>
      <c r="M113" s="109">
        <v>16824.0</v>
      </c>
      <c r="N113" s="89">
        <v>70.0</v>
      </c>
      <c r="O113" s="106">
        <v>16839.0</v>
      </c>
      <c r="P113" s="89">
        <v>88.0</v>
      </c>
      <c r="Q113" s="111">
        <v>16854.0</v>
      </c>
      <c r="R113" s="89">
        <v>91.0</v>
      </c>
      <c r="S113" s="106">
        <v>16869.0</v>
      </c>
      <c r="T113" s="89">
        <v>93.0</v>
      </c>
      <c r="U113" s="106">
        <v>16884.0</v>
      </c>
      <c r="V113" s="120">
        <v>96.0</v>
      </c>
      <c r="W113" s="111">
        <v>16824.0</v>
      </c>
      <c r="X113" s="112">
        <v>67.055</v>
      </c>
      <c r="Y113" s="111"/>
      <c r="Z113" s="112">
        <v>0.0</v>
      </c>
      <c r="AA113" s="111"/>
      <c r="AB113" s="112"/>
      <c r="AC113" s="111">
        <v>19.196</v>
      </c>
      <c r="AD113" s="112">
        <v>0.0</v>
      </c>
      <c r="AE113" s="108"/>
      <c r="AF113" s="96"/>
      <c r="AG113" s="113">
        <f t="shared" si="286"/>
        <v>100</v>
      </c>
      <c r="AH113" s="98">
        <f t="shared" ref="AH113:AP113" si="306">IFERROR(X113/N113,0)*100</f>
        <v>95.79285714</v>
      </c>
      <c r="AI113" s="113">
        <f t="shared" si="306"/>
        <v>0</v>
      </c>
      <c r="AJ113" s="98">
        <f t="shared" si="306"/>
        <v>0</v>
      </c>
      <c r="AK113" s="113">
        <f t="shared" si="306"/>
        <v>0</v>
      </c>
      <c r="AL113" s="98">
        <f t="shared" si="306"/>
        <v>0</v>
      </c>
      <c r="AM113" s="113">
        <f t="shared" si="306"/>
        <v>0.1137945344</v>
      </c>
      <c r="AN113" s="98">
        <f t="shared" si="306"/>
        <v>0</v>
      </c>
      <c r="AO113" s="113">
        <f t="shared" si="306"/>
        <v>0</v>
      </c>
      <c r="AP113" s="98">
        <f t="shared" si="306"/>
        <v>0</v>
      </c>
      <c r="AQ113" s="124">
        <v>19.196</v>
      </c>
      <c r="AR113" s="114">
        <f>X113+Z113+AB113+AD113+AF113</f>
        <v>67.055</v>
      </c>
      <c r="AS113" s="114">
        <f t="shared" ref="AS113:AT113" si="307">AQ113/K113*100</f>
        <v>0.1136934376</v>
      </c>
      <c r="AT113" s="114">
        <f t="shared" si="307"/>
        <v>15.30936073</v>
      </c>
      <c r="AU113" s="115" t="s">
        <v>69</v>
      </c>
      <c r="AV113" s="116"/>
      <c r="AW113" s="117"/>
      <c r="AX113" s="118">
        <f t="shared" si="292"/>
        <v>100.1137945</v>
      </c>
      <c r="AY113" s="118">
        <f t="shared" si="296"/>
        <v>95.79285714</v>
      </c>
      <c r="AZ113" s="117"/>
    </row>
    <row r="114" ht="15.75" customHeight="1">
      <c r="A114" s="119"/>
      <c r="B114" s="106"/>
      <c r="C114" s="108"/>
      <c r="D114" s="106"/>
      <c r="E114" s="108"/>
      <c r="F114" s="106"/>
      <c r="G114" s="108"/>
      <c r="H114" s="108" t="s">
        <v>230</v>
      </c>
      <c r="I114" s="108" t="s">
        <v>231</v>
      </c>
      <c r="J114" s="106">
        <v>17.0</v>
      </c>
      <c r="K114" s="106">
        <v>37.0</v>
      </c>
      <c r="L114" s="108"/>
      <c r="M114" s="106">
        <v>23.0</v>
      </c>
      <c r="N114" s="89"/>
      <c r="O114" s="106">
        <v>27.0</v>
      </c>
      <c r="P114" s="89"/>
      <c r="Q114" s="111">
        <v>30.0</v>
      </c>
      <c r="R114" s="89"/>
      <c r="S114" s="106">
        <v>34.0</v>
      </c>
      <c r="T114" s="89"/>
      <c r="U114" s="106">
        <v>37.0</v>
      </c>
      <c r="V114" s="157"/>
      <c r="W114" s="111">
        <v>23.0</v>
      </c>
      <c r="X114" s="112"/>
      <c r="Y114" s="111"/>
      <c r="Z114" s="112"/>
      <c r="AA114" s="111"/>
      <c r="AB114" s="112"/>
      <c r="AC114" s="111">
        <v>0.0</v>
      </c>
      <c r="AD114" s="112"/>
      <c r="AE114" s="108"/>
      <c r="AF114" s="96"/>
      <c r="AG114" s="113">
        <f t="shared" si="286"/>
        <v>100</v>
      </c>
      <c r="AH114" s="98">
        <f t="shared" ref="AH114:AP114" si="308">IFERROR(X114/N114,0)*100</f>
        <v>0</v>
      </c>
      <c r="AI114" s="113">
        <f t="shared" si="308"/>
        <v>0</v>
      </c>
      <c r="AJ114" s="98">
        <f t="shared" si="308"/>
        <v>0</v>
      </c>
      <c r="AK114" s="113">
        <f t="shared" si="308"/>
        <v>0</v>
      </c>
      <c r="AL114" s="98">
        <f t="shared" si="308"/>
        <v>0</v>
      </c>
      <c r="AM114" s="113">
        <f t="shared" si="308"/>
        <v>0</v>
      </c>
      <c r="AN114" s="98">
        <f t="shared" si="308"/>
        <v>0</v>
      </c>
      <c r="AO114" s="113">
        <f t="shared" si="308"/>
        <v>0</v>
      </c>
      <c r="AP114" s="98">
        <f t="shared" si="308"/>
        <v>0</v>
      </c>
      <c r="AQ114" s="113">
        <f t="shared" ref="AQ114:AR114" si="309">W114+Y114+AA114+AC114+AE114</f>
        <v>23</v>
      </c>
      <c r="AR114" s="114">
        <f t="shared" si="309"/>
        <v>0</v>
      </c>
      <c r="AS114" s="114">
        <f t="shared" ref="AS114:AS116" si="311">AQ114/K114*100</f>
        <v>62.16216216</v>
      </c>
      <c r="AT114" s="128" t="s">
        <v>89</v>
      </c>
      <c r="AU114" s="115"/>
      <c r="AV114" s="116"/>
      <c r="AW114" s="117"/>
      <c r="AX114" s="118">
        <f t="shared" si="292"/>
        <v>100</v>
      </c>
      <c r="AY114" s="118">
        <f t="shared" si="296"/>
        <v>0</v>
      </c>
      <c r="AZ114" s="117"/>
    </row>
    <row r="115" ht="15.75" customHeight="1">
      <c r="A115" s="105"/>
      <c r="B115" s="106"/>
      <c r="C115" s="108"/>
      <c r="D115" s="106"/>
      <c r="E115" s="108"/>
      <c r="F115" s="106">
        <v>3.0</v>
      </c>
      <c r="G115" s="108" t="s">
        <v>232</v>
      </c>
      <c r="H115" s="86" t="s">
        <v>233</v>
      </c>
      <c r="I115" s="86" t="s">
        <v>234</v>
      </c>
      <c r="J115" s="109">
        <v>6046.0</v>
      </c>
      <c r="K115" s="109">
        <v>17235.0</v>
      </c>
      <c r="L115" s="110">
        <f>N115+P115+R115+T115+V115</f>
        <v>943</v>
      </c>
      <c r="M115" s="109">
        <v>17155.0</v>
      </c>
      <c r="N115" s="89">
        <v>50.0</v>
      </c>
      <c r="O115" s="106">
        <v>17175.0</v>
      </c>
      <c r="P115" s="89">
        <v>286.0</v>
      </c>
      <c r="Q115" s="111">
        <v>17195.0</v>
      </c>
      <c r="R115" s="89">
        <v>150.0</v>
      </c>
      <c r="S115" s="106">
        <v>17215.0</v>
      </c>
      <c r="T115" s="89">
        <v>154.0</v>
      </c>
      <c r="U115" s="106">
        <v>17235.0</v>
      </c>
      <c r="V115" s="91">
        <v>303.0</v>
      </c>
      <c r="W115" s="111">
        <v>17155.0</v>
      </c>
      <c r="X115" s="112">
        <v>82.769</v>
      </c>
      <c r="Y115" s="111"/>
      <c r="Z115" s="112">
        <v>30.365</v>
      </c>
      <c r="AA115" s="111"/>
      <c r="AB115" s="112">
        <v>39.405</v>
      </c>
      <c r="AC115" s="111">
        <v>0.0</v>
      </c>
      <c r="AD115" s="112">
        <v>0.0</v>
      </c>
      <c r="AE115" s="108"/>
      <c r="AF115" s="96"/>
      <c r="AG115" s="113">
        <f t="shared" si="286"/>
        <v>100</v>
      </c>
      <c r="AH115" s="98">
        <f t="shared" ref="AH115:AP115" si="310">IFERROR(X115/N115,0)*100</f>
        <v>165.538</v>
      </c>
      <c r="AI115" s="113">
        <f t="shared" si="310"/>
        <v>0</v>
      </c>
      <c r="AJ115" s="98">
        <f t="shared" si="310"/>
        <v>10.61713287</v>
      </c>
      <c r="AK115" s="113">
        <f t="shared" si="310"/>
        <v>0</v>
      </c>
      <c r="AL115" s="98">
        <f t="shared" si="310"/>
        <v>26.27</v>
      </c>
      <c r="AM115" s="113">
        <f t="shared" si="310"/>
        <v>0</v>
      </c>
      <c r="AN115" s="98">
        <f t="shared" si="310"/>
        <v>0</v>
      </c>
      <c r="AO115" s="113">
        <f t="shared" si="310"/>
        <v>0</v>
      </c>
      <c r="AP115" s="98">
        <f t="shared" si="310"/>
        <v>0</v>
      </c>
      <c r="AQ115" s="124">
        <v>0.0</v>
      </c>
      <c r="AR115" s="114">
        <f t="shared" ref="AR115:AR116" si="313">X115+Z115+AB115+AD115+AF115</f>
        <v>152.539</v>
      </c>
      <c r="AS115" s="114">
        <f t="shared" si="311"/>
        <v>0</v>
      </c>
      <c r="AT115" s="114">
        <f>AR115/L115*100</f>
        <v>16.17592789</v>
      </c>
      <c r="AU115" s="115" t="s">
        <v>69</v>
      </c>
      <c r="AV115" s="116"/>
      <c r="AW115" s="117"/>
      <c r="AX115" s="118">
        <f t="shared" si="292"/>
        <v>100</v>
      </c>
      <c r="AY115" s="118">
        <f t="shared" si="296"/>
        <v>202.4251329</v>
      </c>
      <c r="AZ115" s="117"/>
    </row>
    <row r="116" ht="15.75" customHeight="1">
      <c r="A116" s="105"/>
      <c r="B116" s="106"/>
      <c r="C116" s="108"/>
      <c r="D116" s="106"/>
      <c r="E116" s="108"/>
      <c r="F116" s="106"/>
      <c r="G116" s="108"/>
      <c r="H116" s="86" t="s">
        <v>235</v>
      </c>
      <c r="I116" s="86" t="s">
        <v>72</v>
      </c>
      <c r="J116" s="106">
        <v>0.51</v>
      </c>
      <c r="K116" s="106">
        <v>0.99</v>
      </c>
      <c r="L116" s="128"/>
      <c r="M116" s="106">
        <v>0.51</v>
      </c>
      <c r="N116" s="89"/>
      <c r="O116" s="106">
        <v>0.63</v>
      </c>
      <c r="P116" s="89"/>
      <c r="Q116" s="106">
        <v>0.75</v>
      </c>
      <c r="R116" s="89"/>
      <c r="S116" s="106">
        <v>0.88</v>
      </c>
      <c r="T116" s="89"/>
      <c r="U116" s="106">
        <v>0.99</v>
      </c>
      <c r="V116" s="129"/>
      <c r="W116" s="111"/>
      <c r="X116" s="112"/>
      <c r="Y116" s="111">
        <v>0.63</v>
      </c>
      <c r="Z116" s="112"/>
      <c r="AA116" s="111"/>
      <c r="AB116" s="112"/>
      <c r="AC116" s="111">
        <v>0.88</v>
      </c>
      <c r="AD116" s="112"/>
      <c r="AE116" s="108"/>
      <c r="AF116" s="96"/>
      <c r="AG116" s="113">
        <f t="shared" si="286"/>
        <v>0</v>
      </c>
      <c r="AH116" s="98">
        <f t="shared" ref="AH116:AP116" si="312">IFERROR(X116/N116,0)*100</f>
        <v>0</v>
      </c>
      <c r="AI116" s="113">
        <f t="shared" si="312"/>
        <v>100</v>
      </c>
      <c r="AJ116" s="98">
        <f t="shared" si="312"/>
        <v>0</v>
      </c>
      <c r="AK116" s="113">
        <f t="shared" si="312"/>
        <v>0</v>
      </c>
      <c r="AL116" s="98">
        <f t="shared" si="312"/>
        <v>0</v>
      </c>
      <c r="AM116" s="113">
        <f t="shared" si="312"/>
        <v>100</v>
      </c>
      <c r="AN116" s="98">
        <f t="shared" si="312"/>
        <v>0</v>
      </c>
      <c r="AO116" s="113">
        <f t="shared" si="312"/>
        <v>0</v>
      </c>
      <c r="AP116" s="98">
        <f t="shared" si="312"/>
        <v>0</v>
      </c>
      <c r="AQ116" s="124">
        <v>0.88</v>
      </c>
      <c r="AR116" s="114">
        <f t="shared" si="313"/>
        <v>0</v>
      </c>
      <c r="AS116" s="114">
        <f t="shared" si="311"/>
        <v>88.88888889</v>
      </c>
      <c r="AT116" s="128" t="s">
        <v>89</v>
      </c>
      <c r="AU116" s="115"/>
      <c r="AV116" s="116"/>
      <c r="AW116" s="117"/>
      <c r="AX116" s="118">
        <f t="shared" si="292"/>
        <v>200</v>
      </c>
      <c r="AY116" s="118">
        <f t="shared" si="296"/>
        <v>0</v>
      </c>
      <c r="AZ116" s="117"/>
    </row>
    <row r="117" ht="15.75" customHeight="1">
      <c r="A117" s="105"/>
      <c r="B117" s="106"/>
      <c r="C117" s="108"/>
      <c r="D117" s="106"/>
      <c r="E117" s="108"/>
      <c r="F117" s="106"/>
      <c r="G117" s="108"/>
      <c r="H117" s="86"/>
      <c r="I117" s="86"/>
      <c r="J117" s="106" t="s">
        <v>236</v>
      </c>
      <c r="K117" s="106" t="s">
        <v>237</v>
      </c>
      <c r="L117" s="128"/>
      <c r="M117" s="106" t="s">
        <v>236</v>
      </c>
      <c r="N117" s="89"/>
      <c r="O117" s="106" t="s">
        <v>238</v>
      </c>
      <c r="P117" s="89"/>
      <c r="Q117" s="106" t="s">
        <v>239</v>
      </c>
      <c r="R117" s="89"/>
      <c r="S117" s="106" t="s">
        <v>240</v>
      </c>
      <c r="T117" s="89"/>
      <c r="U117" s="106" t="s">
        <v>237</v>
      </c>
      <c r="V117" s="129"/>
      <c r="W117" s="111"/>
      <c r="X117" s="112"/>
      <c r="Y117" s="111" t="s">
        <v>238</v>
      </c>
      <c r="Z117" s="112"/>
      <c r="AA117" s="111"/>
      <c r="AB117" s="112"/>
      <c r="AC117" s="111" t="s">
        <v>240</v>
      </c>
      <c r="AD117" s="112"/>
      <c r="AE117" s="108"/>
      <c r="AF117" s="96"/>
      <c r="AG117" s="113">
        <f t="shared" si="286"/>
        <v>0</v>
      </c>
      <c r="AH117" s="98">
        <f t="shared" ref="AH117:AP117" si="314">IFERROR(X117/N117,0)*100</f>
        <v>0</v>
      </c>
      <c r="AI117" s="113">
        <f t="shared" si="314"/>
        <v>0</v>
      </c>
      <c r="AJ117" s="98">
        <f t="shared" si="314"/>
        <v>0</v>
      </c>
      <c r="AK117" s="113">
        <f t="shared" si="314"/>
        <v>0</v>
      </c>
      <c r="AL117" s="98">
        <f t="shared" si="314"/>
        <v>0</v>
      </c>
      <c r="AM117" s="113">
        <f t="shared" si="314"/>
        <v>0</v>
      </c>
      <c r="AN117" s="98">
        <f t="shared" si="314"/>
        <v>0</v>
      </c>
      <c r="AO117" s="113">
        <f t="shared" si="314"/>
        <v>0</v>
      </c>
      <c r="AP117" s="98">
        <f t="shared" si="314"/>
        <v>0</v>
      </c>
      <c r="AQ117" s="113">
        <f>IFERROR(AX117/K117,0)*100</f>
        <v>0</v>
      </c>
      <c r="AR117" s="108"/>
      <c r="AS117" s="108"/>
      <c r="AT117" s="108"/>
      <c r="AU117" s="115"/>
      <c r="AV117" s="116"/>
      <c r="AW117" s="117"/>
      <c r="AX117" s="118">
        <f t="shared" si="292"/>
        <v>0</v>
      </c>
      <c r="AY117" s="118">
        <f t="shared" si="296"/>
        <v>0</v>
      </c>
      <c r="AZ117" s="117"/>
    </row>
    <row r="118" ht="15.75" customHeight="1">
      <c r="A118" s="105"/>
      <c r="B118" s="106"/>
      <c r="C118" s="108"/>
      <c r="D118" s="106"/>
      <c r="E118" s="108"/>
      <c r="F118" s="106">
        <v>4.0</v>
      </c>
      <c r="G118" s="108" t="s">
        <v>241</v>
      </c>
      <c r="H118" s="86" t="s">
        <v>242</v>
      </c>
      <c r="I118" s="86" t="s">
        <v>243</v>
      </c>
      <c r="J118" s="106">
        <v>89.0</v>
      </c>
      <c r="K118" s="109">
        <v>139.0</v>
      </c>
      <c r="L118" s="110">
        <f t="shared" ref="L118:L119" si="317">N118+P118+R118+T118+V118</f>
        <v>4503</v>
      </c>
      <c r="M118" s="106">
        <v>99.0</v>
      </c>
      <c r="N118" s="89">
        <v>50.0</v>
      </c>
      <c r="O118" s="106">
        <v>109.0</v>
      </c>
      <c r="P118" s="89">
        <v>1719.0</v>
      </c>
      <c r="Q118" s="111">
        <v>119.0</v>
      </c>
      <c r="R118" s="89">
        <v>514.0</v>
      </c>
      <c r="S118" s="106">
        <v>129.0</v>
      </c>
      <c r="T118" s="89">
        <v>529.0</v>
      </c>
      <c r="U118" s="106">
        <v>139.0</v>
      </c>
      <c r="V118" s="91">
        <v>1691.0</v>
      </c>
      <c r="W118" s="111"/>
      <c r="X118" s="112">
        <v>40.165</v>
      </c>
      <c r="Y118" s="111"/>
      <c r="Z118" s="112">
        <v>0.0</v>
      </c>
      <c r="AA118" s="111">
        <v>80.0</v>
      </c>
      <c r="AB118" s="112">
        <v>428.253</v>
      </c>
      <c r="AC118" s="111"/>
      <c r="AD118" s="112">
        <v>0.0</v>
      </c>
      <c r="AE118" s="108"/>
      <c r="AF118" s="96"/>
      <c r="AG118" s="113">
        <f t="shared" si="286"/>
        <v>0</v>
      </c>
      <c r="AH118" s="98">
        <f t="shared" ref="AH118:AP118" si="315">IFERROR(X118/N118,0)*100</f>
        <v>80.33</v>
      </c>
      <c r="AI118" s="113">
        <f t="shared" si="315"/>
        <v>0</v>
      </c>
      <c r="AJ118" s="98">
        <f t="shared" si="315"/>
        <v>0</v>
      </c>
      <c r="AK118" s="113">
        <f t="shared" si="315"/>
        <v>67.22689076</v>
      </c>
      <c r="AL118" s="98">
        <f t="shared" si="315"/>
        <v>83.31770428</v>
      </c>
      <c r="AM118" s="113">
        <f t="shared" si="315"/>
        <v>0</v>
      </c>
      <c r="AN118" s="98">
        <f t="shared" si="315"/>
        <v>0</v>
      </c>
      <c r="AO118" s="113">
        <f t="shared" si="315"/>
        <v>0</v>
      </c>
      <c r="AP118" s="98">
        <f t="shared" si="315"/>
        <v>0</v>
      </c>
      <c r="AQ118" s="124"/>
      <c r="AR118" s="114">
        <f t="shared" ref="AR118:AR119" si="319">X118+Z118+AB118+AD118+AF118</f>
        <v>468.418</v>
      </c>
      <c r="AS118" s="114">
        <f t="shared" ref="AS118:AT118" si="316">AQ118/K118*100</f>
        <v>0</v>
      </c>
      <c r="AT118" s="114">
        <f t="shared" si="316"/>
        <v>10.40235399</v>
      </c>
      <c r="AU118" s="115" t="s">
        <v>69</v>
      </c>
      <c r="AV118" s="116"/>
      <c r="AW118" s="117"/>
      <c r="AX118" s="118">
        <f t="shared" si="292"/>
        <v>67.22689076</v>
      </c>
      <c r="AY118" s="118">
        <f t="shared" si="296"/>
        <v>163.6477043</v>
      </c>
      <c r="AZ118" s="117"/>
    </row>
    <row r="119" ht="15.75" customHeight="1">
      <c r="A119" s="105"/>
      <c r="B119" s="106"/>
      <c r="C119" s="108"/>
      <c r="D119" s="106"/>
      <c r="E119" s="108"/>
      <c r="F119" s="106">
        <v>5.0</v>
      </c>
      <c r="G119" s="108" t="s">
        <v>244</v>
      </c>
      <c r="H119" s="86" t="s">
        <v>245</v>
      </c>
      <c r="I119" s="86" t="s">
        <v>72</v>
      </c>
      <c r="J119" s="106">
        <v>57.01</v>
      </c>
      <c r="K119" s="106">
        <v>69.97</v>
      </c>
      <c r="L119" s="110">
        <f t="shared" si="317"/>
        <v>4202</v>
      </c>
      <c r="M119" s="106">
        <v>59.16</v>
      </c>
      <c r="N119" s="89">
        <v>250.0</v>
      </c>
      <c r="O119" s="106">
        <v>61.24</v>
      </c>
      <c r="P119" s="89">
        <v>945.0</v>
      </c>
      <c r="Q119" s="124">
        <v>63.27</v>
      </c>
      <c r="R119" s="89">
        <v>973.0</v>
      </c>
      <c r="S119" s="106">
        <v>65.23</v>
      </c>
      <c r="T119" s="89">
        <v>1002.0</v>
      </c>
      <c r="U119" s="106">
        <v>69.97</v>
      </c>
      <c r="V119" s="91">
        <v>1032.0</v>
      </c>
      <c r="W119" s="111">
        <v>59.16</v>
      </c>
      <c r="X119" s="112"/>
      <c r="Y119" s="111">
        <v>63.6</v>
      </c>
      <c r="Z119" s="112">
        <v>0.0</v>
      </c>
      <c r="AA119" s="111">
        <v>66.34</v>
      </c>
      <c r="AB119" s="112"/>
      <c r="AC119" s="111">
        <v>66.45</v>
      </c>
      <c r="AD119" s="112">
        <v>0.0</v>
      </c>
      <c r="AE119" s="108"/>
      <c r="AF119" s="96"/>
      <c r="AG119" s="113">
        <f t="shared" si="286"/>
        <v>100</v>
      </c>
      <c r="AH119" s="98">
        <f t="shared" ref="AH119:AP119" si="318">IFERROR(X119/N119,0)*100</f>
        <v>0</v>
      </c>
      <c r="AI119" s="113">
        <f t="shared" si="318"/>
        <v>103.8536904</v>
      </c>
      <c r="AJ119" s="98">
        <f t="shared" si="318"/>
        <v>0</v>
      </c>
      <c r="AK119" s="113">
        <f t="shared" si="318"/>
        <v>104.8522206</v>
      </c>
      <c r="AL119" s="98">
        <f t="shared" si="318"/>
        <v>0</v>
      </c>
      <c r="AM119" s="113">
        <f t="shared" si="318"/>
        <v>101.8703051</v>
      </c>
      <c r="AN119" s="98">
        <f t="shared" si="318"/>
        <v>0</v>
      </c>
      <c r="AO119" s="113">
        <f t="shared" si="318"/>
        <v>0</v>
      </c>
      <c r="AP119" s="98">
        <f t="shared" si="318"/>
        <v>0</v>
      </c>
      <c r="AQ119" s="124">
        <v>66.45</v>
      </c>
      <c r="AR119" s="114">
        <f t="shared" si="319"/>
        <v>0</v>
      </c>
      <c r="AS119" s="114">
        <f t="shared" ref="AS119:AT119" si="320">AQ119/K119*100</f>
        <v>94.96927255</v>
      </c>
      <c r="AT119" s="114">
        <f t="shared" si="320"/>
        <v>0</v>
      </c>
      <c r="AU119" s="115" t="s">
        <v>69</v>
      </c>
      <c r="AV119" s="116"/>
      <c r="AW119" s="160">
        <v>3.634E7</v>
      </c>
      <c r="AX119" s="118">
        <f t="shared" si="292"/>
        <v>410.5762161</v>
      </c>
      <c r="AY119" s="118">
        <f t="shared" si="296"/>
        <v>0</v>
      </c>
      <c r="AZ119" s="117"/>
    </row>
    <row r="120" ht="15.75" customHeight="1">
      <c r="A120" s="105"/>
      <c r="B120" s="106"/>
      <c r="C120" s="108"/>
      <c r="D120" s="106"/>
      <c r="E120" s="108"/>
      <c r="F120" s="106"/>
      <c r="G120" s="108"/>
      <c r="H120" s="86"/>
      <c r="I120" s="86"/>
      <c r="J120" s="106" t="s">
        <v>246</v>
      </c>
      <c r="K120" s="106" t="s">
        <v>247</v>
      </c>
      <c r="L120" s="128"/>
      <c r="M120" s="106" t="s">
        <v>248</v>
      </c>
      <c r="N120" s="89"/>
      <c r="O120" s="106" t="s">
        <v>249</v>
      </c>
      <c r="P120" s="89"/>
      <c r="Q120" s="106" t="s">
        <v>250</v>
      </c>
      <c r="R120" s="89"/>
      <c r="S120" s="106" t="s">
        <v>251</v>
      </c>
      <c r="T120" s="89"/>
      <c r="U120" s="106" t="s">
        <v>247</v>
      </c>
      <c r="V120" s="91"/>
      <c r="W120" s="111"/>
      <c r="X120" s="112"/>
      <c r="Y120" s="161" t="s">
        <v>252</v>
      </c>
      <c r="Z120" s="112"/>
      <c r="AA120" s="161" t="s">
        <v>252</v>
      </c>
      <c r="AB120" s="112"/>
      <c r="AC120" s="161" t="s">
        <v>253</v>
      </c>
      <c r="AD120" s="112"/>
      <c r="AE120" s="108"/>
      <c r="AF120" s="96"/>
      <c r="AG120" s="113">
        <f t="shared" si="286"/>
        <v>0</v>
      </c>
      <c r="AH120" s="98">
        <f t="shared" ref="AH120:AP120" si="321">IFERROR(X120/N120,0)*100</f>
        <v>0</v>
      </c>
      <c r="AI120" s="113">
        <f t="shared" si="321"/>
        <v>0</v>
      </c>
      <c r="AJ120" s="98">
        <f t="shared" si="321"/>
        <v>0</v>
      </c>
      <c r="AK120" s="113">
        <f t="shared" si="321"/>
        <v>0</v>
      </c>
      <c r="AL120" s="98">
        <f t="shared" si="321"/>
        <v>0</v>
      </c>
      <c r="AM120" s="113">
        <f t="shared" si="321"/>
        <v>0</v>
      </c>
      <c r="AN120" s="98">
        <f t="shared" si="321"/>
        <v>0</v>
      </c>
      <c r="AO120" s="113">
        <f t="shared" si="321"/>
        <v>0</v>
      </c>
      <c r="AP120" s="98">
        <f t="shared" si="321"/>
        <v>0</v>
      </c>
      <c r="AQ120" s="113">
        <f>IFERROR(AX120/K120,0)*100</f>
        <v>0</v>
      </c>
      <c r="AR120" s="108"/>
      <c r="AS120" s="108"/>
      <c r="AT120" s="108"/>
      <c r="AU120" s="115"/>
      <c r="AV120" s="116"/>
      <c r="AW120" s="160"/>
      <c r="AX120" s="118">
        <f t="shared" si="292"/>
        <v>0</v>
      </c>
      <c r="AY120" s="118">
        <f t="shared" si="296"/>
        <v>0</v>
      </c>
      <c r="AZ120" s="117"/>
    </row>
    <row r="121" ht="15.75" customHeight="1">
      <c r="A121" s="105"/>
      <c r="B121" s="106"/>
      <c r="C121" s="108"/>
      <c r="D121" s="106"/>
      <c r="E121" s="108"/>
      <c r="F121" s="106"/>
      <c r="G121" s="108"/>
      <c r="H121" s="86" t="s">
        <v>254</v>
      </c>
      <c r="I121" s="86" t="s">
        <v>243</v>
      </c>
      <c r="J121" s="106">
        <v>90.0</v>
      </c>
      <c r="K121" s="106">
        <v>140.0</v>
      </c>
      <c r="L121" s="128"/>
      <c r="M121" s="106">
        <v>100.0</v>
      </c>
      <c r="N121" s="89"/>
      <c r="O121" s="106">
        <v>110.0</v>
      </c>
      <c r="P121" s="89"/>
      <c r="Q121" s="106">
        <v>120.0</v>
      </c>
      <c r="R121" s="89"/>
      <c r="S121" s="106">
        <v>130.0</v>
      </c>
      <c r="T121" s="89"/>
      <c r="U121" s="106">
        <v>140.0</v>
      </c>
      <c r="V121" s="129"/>
      <c r="W121" s="111"/>
      <c r="X121" s="112"/>
      <c r="Y121" s="111">
        <v>100.0</v>
      </c>
      <c r="Z121" s="112"/>
      <c r="AA121" s="111">
        <v>100.0</v>
      </c>
      <c r="AB121" s="112"/>
      <c r="AC121" s="111">
        <v>100.0</v>
      </c>
      <c r="AD121" s="112"/>
      <c r="AE121" s="108"/>
      <c r="AF121" s="96"/>
      <c r="AG121" s="113">
        <f t="shared" si="286"/>
        <v>0</v>
      </c>
      <c r="AH121" s="98">
        <f t="shared" ref="AH121:AP121" si="322">IFERROR(X121/N121,0)*100</f>
        <v>0</v>
      </c>
      <c r="AI121" s="113">
        <f t="shared" si="322"/>
        <v>90.90909091</v>
      </c>
      <c r="AJ121" s="98">
        <f t="shared" si="322"/>
        <v>0</v>
      </c>
      <c r="AK121" s="113">
        <f t="shared" si="322"/>
        <v>83.33333333</v>
      </c>
      <c r="AL121" s="98">
        <f t="shared" si="322"/>
        <v>0</v>
      </c>
      <c r="AM121" s="113">
        <f t="shared" si="322"/>
        <v>76.92307692</v>
      </c>
      <c r="AN121" s="98">
        <f t="shared" si="322"/>
        <v>0</v>
      </c>
      <c r="AO121" s="113">
        <f t="shared" si="322"/>
        <v>0</v>
      </c>
      <c r="AP121" s="98">
        <f t="shared" si="322"/>
        <v>0</v>
      </c>
      <c r="AQ121" s="124">
        <v>100.0</v>
      </c>
      <c r="AR121" s="114">
        <f>X121+Z121+AB121+AD121+AF121</f>
        <v>0</v>
      </c>
      <c r="AS121" s="114">
        <f t="shared" ref="AS121:AS125" si="325">AQ121/K121*100</f>
        <v>71.42857143</v>
      </c>
      <c r="AT121" s="128" t="s">
        <v>89</v>
      </c>
      <c r="AU121" s="115"/>
      <c r="AV121" s="116"/>
      <c r="AW121" s="160"/>
      <c r="AX121" s="118">
        <f t="shared" si="292"/>
        <v>251.1655012</v>
      </c>
      <c r="AY121" s="118">
        <f t="shared" si="296"/>
        <v>0</v>
      </c>
      <c r="AZ121" s="117"/>
    </row>
    <row r="122" ht="15.75" customHeight="1">
      <c r="A122" s="119"/>
      <c r="B122" s="106"/>
      <c r="C122" s="108"/>
      <c r="D122" s="106"/>
      <c r="E122" s="108"/>
      <c r="F122" s="106">
        <v>6.0</v>
      </c>
      <c r="G122" s="108" t="s">
        <v>255</v>
      </c>
      <c r="H122" s="108" t="s">
        <v>256</v>
      </c>
      <c r="I122" s="108" t="s">
        <v>243</v>
      </c>
      <c r="J122" s="106">
        <v>13.0</v>
      </c>
      <c r="K122" s="109">
        <f t="shared" ref="K122:K124" si="326">M122+O122+Q122+S122+U122+J122</f>
        <v>38</v>
      </c>
      <c r="L122" s="110">
        <f t="shared" ref="L122:L123" si="327">N122+P122+R122+T122+V122</f>
        <v>340</v>
      </c>
      <c r="M122" s="106">
        <v>5.0</v>
      </c>
      <c r="N122" s="89">
        <v>0.0</v>
      </c>
      <c r="O122" s="106">
        <v>5.0</v>
      </c>
      <c r="P122" s="89">
        <v>81.0</v>
      </c>
      <c r="Q122" s="111">
        <v>5.0</v>
      </c>
      <c r="R122" s="89">
        <v>84.0</v>
      </c>
      <c r="S122" s="106">
        <v>5.0</v>
      </c>
      <c r="T122" s="89">
        <v>86.0</v>
      </c>
      <c r="U122" s="106">
        <v>5.0</v>
      </c>
      <c r="V122" s="120">
        <v>89.0</v>
      </c>
      <c r="W122" s="111"/>
      <c r="X122" s="112">
        <v>0.0</v>
      </c>
      <c r="Y122" s="111">
        <v>3.0</v>
      </c>
      <c r="Z122" s="112">
        <v>0.0</v>
      </c>
      <c r="AA122" s="111">
        <v>4.0</v>
      </c>
      <c r="AB122" s="112"/>
      <c r="AC122" s="111"/>
      <c r="AD122" s="112">
        <v>0.0</v>
      </c>
      <c r="AE122" s="108"/>
      <c r="AF122" s="96"/>
      <c r="AG122" s="113">
        <f t="shared" si="286"/>
        <v>0</v>
      </c>
      <c r="AH122" s="98">
        <f t="shared" ref="AH122:AP122" si="323">IFERROR(X122/N122,0)*100</f>
        <v>0</v>
      </c>
      <c r="AI122" s="113">
        <f t="shared" si="323"/>
        <v>60</v>
      </c>
      <c r="AJ122" s="98">
        <f t="shared" si="323"/>
        <v>0</v>
      </c>
      <c r="AK122" s="113">
        <f t="shared" si="323"/>
        <v>80</v>
      </c>
      <c r="AL122" s="98">
        <f t="shared" si="323"/>
        <v>0</v>
      </c>
      <c r="AM122" s="113">
        <f t="shared" si="323"/>
        <v>0</v>
      </c>
      <c r="AN122" s="98">
        <f t="shared" si="323"/>
        <v>0</v>
      </c>
      <c r="AO122" s="113">
        <f t="shared" si="323"/>
        <v>0</v>
      </c>
      <c r="AP122" s="98">
        <f t="shared" si="323"/>
        <v>0</v>
      </c>
      <c r="AQ122" s="113">
        <f t="shared" ref="AQ122:AR122" si="324">W122+Y122+AA122+AC122+AE122</f>
        <v>7</v>
      </c>
      <c r="AR122" s="114">
        <f t="shared" si="324"/>
        <v>0</v>
      </c>
      <c r="AS122" s="114">
        <f t="shared" si="325"/>
        <v>18.42105263</v>
      </c>
      <c r="AT122" s="114">
        <f t="shared" ref="AT122:AT123" si="330">AR122/L122*100</f>
        <v>0</v>
      </c>
      <c r="AU122" s="115" t="s">
        <v>69</v>
      </c>
      <c r="AV122" s="116"/>
      <c r="AW122" s="160">
        <v>1.2499E8</v>
      </c>
      <c r="AX122" s="118">
        <f t="shared" si="292"/>
        <v>140</v>
      </c>
      <c r="AY122" s="118">
        <f t="shared" si="296"/>
        <v>0</v>
      </c>
      <c r="AZ122" s="117"/>
    </row>
    <row r="123" ht="15.75" customHeight="1">
      <c r="A123" s="105"/>
      <c r="B123" s="106">
        <v>6.0</v>
      </c>
      <c r="C123" s="108" t="s">
        <v>257</v>
      </c>
      <c r="D123" s="106">
        <v>1.0</v>
      </c>
      <c r="E123" s="108" t="s">
        <v>258</v>
      </c>
      <c r="F123" s="106">
        <v>1.0</v>
      </c>
      <c r="G123" s="108" t="s">
        <v>259</v>
      </c>
      <c r="H123" s="86" t="s">
        <v>260</v>
      </c>
      <c r="I123" s="86" t="s">
        <v>261</v>
      </c>
      <c r="J123" s="106">
        <v>900.0</v>
      </c>
      <c r="K123" s="109">
        <f t="shared" si="326"/>
        <v>4100</v>
      </c>
      <c r="L123" s="110">
        <f t="shared" si="327"/>
        <v>2605</v>
      </c>
      <c r="M123" s="106">
        <v>500.0</v>
      </c>
      <c r="N123" s="89">
        <v>126.0</v>
      </c>
      <c r="O123" s="106">
        <v>600.0</v>
      </c>
      <c r="P123" s="89">
        <v>595.0</v>
      </c>
      <c r="Q123" s="111">
        <v>650.0</v>
      </c>
      <c r="R123" s="89">
        <v>659.0</v>
      </c>
      <c r="S123" s="106">
        <v>700.0</v>
      </c>
      <c r="T123" s="89">
        <v>525.0</v>
      </c>
      <c r="U123" s="106">
        <v>750.0</v>
      </c>
      <c r="V123" s="91">
        <v>700.0</v>
      </c>
      <c r="W123" s="111">
        <v>428.0</v>
      </c>
      <c r="X123" s="112">
        <v>400.258</v>
      </c>
      <c r="Y123" s="111">
        <v>537.0</v>
      </c>
      <c r="Z123" s="112">
        <v>613.134</v>
      </c>
      <c r="AA123" s="111">
        <v>487.0</v>
      </c>
      <c r="AB123" s="112">
        <v>82.706</v>
      </c>
      <c r="AC123" s="111">
        <v>540.0</v>
      </c>
      <c r="AD123" s="112">
        <v>96.249</v>
      </c>
      <c r="AE123" s="108"/>
      <c r="AF123" s="96"/>
      <c r="AG123" s="113">
        <f t="shared" si="286"/>
        <v>85.6</v>
      </c>
      <c r="AH123" s="98">
        <f t="shared" ref="AH123:AP123" si="328">IFERROR(X123/N123,0)*100</f>
        <v>317.6650794</v>
      </c>
      <c r="AI123" s="113">
        <f t="shared" si="328"/>
        <v>89.5</v>
      </c>
      <c r="AJ123" s="98">
        <f t="shared" si="328"/>
        <v>103.0477311</v>
      </c>
      <c r="AK123" s="113">
        <f t="shared" si="328"/>
        <v>74.92307692</v>
      </c>
      <c r="AL123" s="98">
        <f t="shared" si="328"/>
        <v>12.55022762</v>
      </c>
      <c r="AM123" s="113">
        <f t="shared" si="328"/>
        <v>77.14285714</v>
      </c>
      <c r="AN123" s="98">
        <f t="shared" si="328"/>
        <v>18.33314286</v>
      </c>
      <c r="AO123" s="113">
        <f t="shared" si="328"/>
        <v>0</v>
      </c>
      <c r="AP123" s="98">
        <f t="shared" si="328"/>
        <v>0</v>
      </c>
      <c r="AQ123" s="113">
        <f t="shared" ref="AQ123:AR123" si="329">W123+Y123+AA123+AC123+AE123</f>
        <v>1992</v>
      </c>
      <c r="AR123" s="114">
        <f t="shared" si="329"/>
        <v>1192.347</v>
      </c>
      <c r="AS123" s="114">
        <f t="shared" si="325"/>
        <v>48.58536585</v>
      </c>
      <c r="AT123" s="114">
        <f t="shared" si="330"/>
        <v>45.77147793</v>
      </c>
      <c r="AU123" s="115" t="s">
        <v>218</v>
      </c>
      <c r="AV123" s="116"/>
      <c r="AW123" s="162">
        <v>1.60744E8</v>
      </c>
      <c r="AX123" s="118">
        <f t="shared" si="292"/>
        <v>327.1659341</v>
      </c>
      <c r="AY123" s="118">
        <f t="shared" si="296"/>
        <v>451.5961809</v>
      </c>
      <c r="AZ123" s="117"/>
    </row>
    <row r="124" ht="15.75" customHeight="1">
      <c r="A124" s="105"/>
      <c r="B124" s="106"/>
      <c r="C124" s="108"/>
      <c r="D124" s="106"/>
      <c r="E124" s="108"/>
      <c r="F124" s="106"/>
      <c r="G124" s="108"/>
      <c r="H124" s="86" t="s">
        <v>262</v>
      </c>
      <c r="I124" s="86" t="s">
        <v>98</v>
      </c>
      <c r="J124" s="106">
        <v>56.0</v>
      </c>
      <c r="K124" s="109">
        <f t="shared" si="326"/>
        <v>246</v>
      </c>
      <c r="L124" s="128"/>
      <c r="M124" s="106">
        <v>30.0</v>
      </c>
      <c r="N124" s="89"/>
      <c r="O124" s="106">
        <v>35.0</v>
      </c>
      <c r="P124" s="89"/>
      <c r="Q124" s="111">
        <v>40.0</v>
      </c>
      <c r="R124" s="89"/>
      <c r="S124" s="106">
        <v>40.0</v>
      </c>
      <c r="T124" s="89"/>
      <c r="U124" s="106">
        <v>45.0</v>
      </c>
      <c r="V124" s="129"/>
      <c r="W124" s="111">
        <v>37.0</v>
      </c>
      <c r="X124" s="112"/>
      <c r="Y124" s="111">
        <v>40.0</v>
      </c>
      <c r="Z124" s="112"/>
      <c r="AA124" s="111"/>
      <c r="AB124" s="112"/>
      <c r="AC124" s="111">
        <v>49.0</v>
      </c>
      <c r="AD124" s="112"/>
      <c r="AE124" s="108"/>
      <c r="AF124" s="96"/>
      <c r="AG124" s="113">
        <f t="shared" si="286"/>
        <v>123.3333333</v>
      </c>
      <c r="AH124" s="98">
        <f t="shared" ref="AH124:AP124" si="331">IFERROR(X124/N124,0)*100</f>
        <v>0</v>
      </c>
      <c r="AI124" s="113">
        <f t="shared" si="331"/>
        <v>114.2857143</v>
      </c>
      <c r="AJ124" s="98">
        <f t="shared" si="331"/>
        <v>0</v>
      </c>
      <c r="AK124" s="113">
        <f t="shared" si="331"/>
        <v>0</v>
      </c>
      <c r="AL124" s="98">
        <f t="shared" si="331"/>
        <v>0</v>
      </c>
      <c r="AM124" s="113">
        <f t="shared" si="331"/>
        <v>122.5</v>
      </c>
      <c r="AN124" s="98">
        <f t="shared" si="331"/>
        <v>0</v>
      </c>
      <c r="AO124" s="113">
        <f t="shared" si="331"/>
        <v>0</v>
      </c>
      <c r="AP124" s="98">
        <f t="shared" si="331"/>
        <v>0</v>
      </c>
      <c r="AQ124" s="113">
        <f t="shared" ref="AQ124:AR124" si="332">W124+Y124+AA124+AC124+AE124</f>
        <v>126</v>
      </c>
      <c r="AR124" s="114">
        <f t="shared" si="332"/>
        <v>0</v>
      </c>
      <c r="AS124" s="114">
        <f t="shared" si="325"/>
        <v>51.2195122</v>
      </c>
      <c r="AT124" s="128" t="s">
        <v>89</v>
      </c>
      <c r="AU124" s="115"/>
      <c r="AV124" s="116"/>
      <c r="AW124" s="163"/>
      <c r="AX124" s="118">
        <f t="shared" si="292"/>
        <v>360.1190476</v>
      </c>
      <c r="AY124" s="118">
        <f t="shared" si="296"/>
        <v>0</v>
      </c>
      <c r="AZ124" s="117"/>
    </row>
    <row r="125" ht="15.75" customHeight="1">
      <c r="A125" s="105"/>
      <c r="B125" s="106"/>
      <c r="C125" s="108"/>
      <c r="D125" s="106"/>
      <c r="E125" s="108"/>
      <c r="F125" s="106">
        <v>2.0</v>
      </c>
      <c r="G125" s="108" t="s">
        <v>263</v>
      </c>
      <c r="H125" s="86" t="s">
        <v>264</v>
      </c>
      <c r="I125" s="86" t="s">
        <v>72</v>
      </c>
      <c r="J125" s="106">
        <v>6.57</v>
      </c>
      <c r="K125" s="106">
        <v>46.0</v>
      </c>
      <c r="L125" s="110">
        <f>N125+P125+R125+T125+V125</f>
        <v>64627</v>
      </c>
      <c r="M125" s="106">
        <v>13.15</v>
      </c>
      <c r="N125" s="89">
        <v>8123.0</v>
      </c>
      <c r="O125" s="106">
        <v>26.31</v>
      </c>
      <c r="P125" s="89">
        <v>13075.0</v>
      </c>
      <c r="Q125" s="124">
        <v>32.89</v>
      </c>
      <c r="R125" s="89">
        <v>12275.0</v>
      </c>
      <c r="S125" s="106">
        <v>39.47</v>
      </c>
      <c r="T125" s="89">
        <v>14476.0</v>
      </c>
      <c r="U125" s="138">
        <v>46.0</v>
      </c>
      <c r="V125" s="91">
        <v>16678.0</v>
      </c>
      <c r="W125" s="111">
        <v>17.0</v>
      </c>
      <c r="X125" s="112">
        <v>2936.365</v>
      </c>
      <c r="Y125" s="146">
        <v>27.55</v>
      </c>
      <c r="Z125" s="112">
        <v>3278.339</v>
      </c>
      <c r="AA125" s="111">
        <v>35.35</v>
      </c>
      <c r="AB125" s="112">
        <v>5105.559</v>
      </c>
      <c r="AC125" s="111">
        <v>44.32</v>
      </c>
      <c r="AD125" s="112">
        <v>2849.62</v>
      </c>
      <c r="AE125" s="108"/>
      <c r="AF125" s="96"/>
      <c r="AG125" s="113">
        <f t="shared" si="286"/>
        <v>129.2775665</v>
      </c>
      <c r="AH125" s="98">
        <f t="shared" ref="AH125:AP125" si="333">IFERROR(X125/N125,0)*100</f>
        <v>36.14877508</v>
      </c>
      <c r="AI125" s="113">
        <f t="shared" si="333"/>
        <v>104.7130369</v>
      </c>
      <c r="AJ125" s="98">
        <f t="shared" si="333"/>
        <v>25.07333843</v>
      </c>
      <c r="AK125" s="113">
        <f t="shared" si="333"/>
        <v>107.479477</v>
      </c>
      <c r="AL125" s="98">
        <f t="shared" si="333"/>
        <v>41.59314868</v>
      </c>
      <c r="AM125" s="113">
        <f t="shared" si="333"/>
        <v>112.2878135</v>
      </c>
      <c r="AN125" s="98">
        <f t="shared" si="333"/>
        <v>19.68513401</v>
      </c>
      <c r="AO125" s="113">
        <f t="shared" si="333"/>
        <v>0</v>
      </c>
      <c r="AP125" s="98">
        <f t="shared" si="333"/>
        <v>0</v>
      </c>
      <c r="AQ125" s="124">
        <v>44.32</v>
      </c>
      <c r="AR125" s="114">
        <f>X125+Z125+AB125+AD125+AF125</f>
        <v>14169.883</v>
      </c>
      <c r="AS125" s="114">
        <f t="shared" si="325"/>
        <v>96.34782609</v>
      </c>
      <c r="AT125" s="114">
        <f>AR125/L125*100</f>
        <v>21.92563944</v>
      </c>
      <c r="AU125" s="115" t="s">
        <v>218</v>
      </c>
      <c r="AV125" s="116"/>
      <c r="AW125" s="160">
        <f>SUM(AW119:AW123)</f>
        <v>322074000</v>
      </c>
      <c r="AX125" s="118">
        <f t="shared" si="292"/>
        <v>453.757894</v>
      </c>
      <c r="AY125" s="118">
        <f t="shared" si="296"/>
        <v>122.5003962</v>
      </c>
      <c r="AZ125" s="117"/>
    </row>
    <row r="126" ht="15.75" customHeight="1">
      <c r="A126" s="105"/>
      <c r="B126" s="106"/>
      <c r="C126" s="108"/>
      <c r="D126" s="106"/>
      <c r="E126" s="108"/>
      <c r="F126" s="106"/>
      <c r="G126" s="108"/>
      <c r="H126" s="86" t="s">
        <v>265</v>
      </c>
      <c r="I126" s="86" t="s">
        <v>266</v>
      </c>
      <c r="J126" s="109">
        <v>6120.0</v>
      </c>
      <c r="K126" s="109">
        <f>M126+O126+Q126+S126+U126+J126</f>
        <v>24950</v>
      </c>
      <c r="L126" s="128"/>
      <c r="M126" s="109">
        <v>6590.0</v>
      </c>
      <c r="N126" s="89"/>
      <c r="O126" s="109">
        <v>3060.0</v>
      </c>
      <c r="P126" s="89"/>
      <c r="Q126" s="111">
        <v>3060.0</v>
      </c>
      <c r="R126" s="89"/>
      <c r="S126" s="109">
        <v>3060.0</v>
      </c>
      <c r="T126" s="89"/>
      <c r="U126" s="109">
        <v>3060.0</v>
      </c>
      <c r="V126" s="129"/>
      <c r="W126" s="111"/>
      <c r="X126" s="112"/>
      <c r="Y126" s="111"/>
      <c r="Z126" s="112"/>
      <c r="AA126" s="111"/>
      <c r="AB126" s="112"/>
      <c r="AC126" s="111"/>
      <c r="AD126" s="112"/>
      <c r="AE126" s="108"/>
      <c r="AF126" s="96"/>
      <c r="AG126" s="113">
        <f t="shared" si="286"/>
        <v>0</v>
      </c>
      <c r="AH126" s="98">
        <f t="shared" ref="AH126:AP126" si="334">IFERROR(X126/N126,0)*100</f>
        <v>0</v>
      </c>
      <c r="AI126" s="113">
        <f t="shared" si="334"/>
        <v>0</v>
      </c>
      <c r="AJ126" s="98">
        <f t="shared" si="334"/>
        <v>0</v>
      </c>
      <c r="AK126" s="113">
        <f t="shared" si="334"/>
        <v>0</v>
      </c>
      <c r="AL126" s="98">
        <f t="shared" si="334"/>
        <v>0</v>
      </c>
      <c r="AM126" s="113">
        <f t="shared" si="334"/>
        <v>0</v>
      </c>
      <c r="AN126" s="98">
        <f t="shared" si="334"/>
        <v>0</v>
      </c>
      <c r="AO126" s="113">
        <f t="shared" si="334"/>
        <v>0</v>
      </c>
      <c r="AP126" s="98">
        <f t="shared" si="334"/>
        <v>0</v>
      </c>
      <c r="AQ126" s="113">
        <f>IFERROR(AX126/K126,0)*100</f>
        <v>0</v>
      </c>
      <c r="AR126" s="108"/>
      <c r="AS126" s="108"/>
      <c r="AT126" s="108"/>
      <c r="AU126" s="115"/>
      <c r="AV126" s="116"/>
      <c r="AW126" s="160"/>
      <c r="AX126" s="118">
        <f t="shared" si="292"/>
        <v>0</v>
      </c>
      <c r="AY126" s="118">
        <f t="shared" si="296"/>
        <v>0</v>
      </c>
      <c r="AZ126" s="117"/>
    </row>
    <row r="127" ht="15.75" customHeight="1">
      <c r="A127" s="105"/>
      <c r="B127" s="106">
        <v>7.0</v>
      </c>
      <c r="C127" s="108" t="s">
        <v>267</v>
      </c>
      <c r="D127" s="106">
        <v>1.0</v>
      </c>
      <c r="E127" s="108" t="s">
        <v>268</v>
      </c>
      <c r="F127" s="106">
        <v>1.0</v>
      </c>
      <c r="G127" s="108" t="s">
        <v>269</v>
      </c>
      <c r="H127" s="86" t="s">
        <v>270</v>
      </c>
      <c r="I127" s="86" t="s">
        <v>271</v>
      </c>
      <c r="J127" s="106">
        <v>805.0</v>
      </c>
      <c r="K127" s="106">
        <v>907.0</v>
      </c>
      <c r="L127" s="110">
        <f>N127+P127+R127+T127+V127</f>
        <v>2047</v>
      </c>
      <c r="M127" s="106">
        <v>821.0</v>
      </c>
      <c r="N127" s="89">
        <v>298.0</v>
      </c>
      <c r="O127" s="164">
        <v>838.0</v>
      </c>
      <c r="P127" s="89">
        <v>418.0</v>
      </c>
      <c r="Q127" s="111">
        <v>854.0</v>
      </c>
      <c r="R127" s="89">
        <v>431.0</v>
      </c>
      <c r="S127" s="106">
        <v>890.0</v>
      </c>
      <c r="T127" s="89">
        <v>443.0</v>
      </c>
      <c r="U127" s="106">
        <v>907.0</v>
      </c>
      <c r="V127" s="91">
        <v>457.0</v>
      </c>
      <c r="W127" s="111"/>
      <c r="X127" s="112">
        <v>1062.2</v>
      </c>
      <c r="Y127" s="111">
        <v>2140.0</v>
      </c>
      <c r="Z127" s="112">
        <v>267.755</v>
      </c>
      <c r="AA127" s="111">
        <v>968.0</v>
      </c>
      <c r="AB127" s="112">
        <v>231.947</v>
      </c>
      <c r="AC127" s="111">
        <v>737.0</v>
      </c>
      <c r="AD127" s="112">
        <v>0.0</v>
      </c>
      <c r="AE127" s="108"/>
      <c r="AF127" s="96"/>
      <c r="AG127" s="113">
        <f t="shared" si="286"/>
        <v>0</v>
      </c>
      <c r="AH127" s="98">
        <f t="shared" ref="AH127:AP127" si="335">IFERROR(X127/N127,0)*100</f>
        <v>356.442953</v>
      </c>
      <c r="AI127" s="113">
        <f t="shared" si="335"/>
        <v>255.3699284</v>
      </c>
      <c r="AJ127" s="98">
        <f t="shared" si="335"/>
        <v>64.0562201</v>
      </c>
      <c r="AK127" s="113">
        <f t="shared" si="335"/>
        <v>113.3489461</v>
      </c>
      <c r="AL127" s="98">
        <f t="shared" si="335"/>
        <v>53.81600928</v>
      </c>
      <c r="AM127" s="113">
        <f t="shared" si="335"/>
        <v>82.80898876</v>
      </c>
      <c r="AN127" s="98">
        <f t="shared" si="335"/>
        <v>0</v>
      </c>
      <c r="AO127" s="113">
        <f t="shared" si="335"/>
        <v>0</v>
      </c>
      <c r="AP127" s="98">
        <f t="shared" si="335"/>
        <v>0</v>
      </c>
      <c r="AQ127" s="124">
        <v>737.0</v>
      </c>
      <c r="AR127" s="114">
        <f>X127+Z127+AB127+AD127+AF127</f>
        <v>1561.902</v>
      </c>
      <c r="AS127" s="114">
        <f t="shared" ref="AS127:AT127" si="336">AQ127/K127*100</f>
        <v>81.25689085</v>
      </c>
      <c r="AT127" s="114">
        <f t="shared" si="336"/>
        <v>76.30200293</v>
      </c>
      <c r="AU127" s="115" t="s">
        <v>272</v>
      </c>
      <c r="AV127" s="116"/>
      <c r="AW127" s="117"/>
      <c r="AX127" s="118">
        <f t="shared" si="292"/>
        <v>451.5278633</v>
      </c>
      <c r="AY127" s="118">
        <f t="shared" si="296"/>
        <v>474.3151824</v>
      </c>
      <c r="AZ127" s="117"/>
    </row>
    <row r="128" ht="15.75" customHeight="1">
      <c r="A128" s="105"/>
      <c r="B128" s="106"/>
      <c r="C128" s="108"/>
      <c r="D128" s="106"/>
      <c r="E128" s="108"/>
      <c r="F128" s="106"/>
      <c r="G128" s="108"/>
      <c r="H128" s="86" t="s">
        <v>273</v>
      </c>
      <c r="I128" s="86" t="s">
        <v>150</v>
      </c>
      <c r="J128" s="106">
        <v>15.0</v>
      </c>
      <c r="K128" s="109">
        <f t="shared" ref="K128:K129" si="339">M128+O128+Q128+S128+U128+J128</f>
        <v>35</v>
      </c>
      <c r="L128" s="128"/>
      <c r="M128" s="106">
        <v>4.0</v>
      </c>
      <c r="N128" s="89"/>
      <c r="O128" s="106">
        <v>4.0</v>
      </c>
      <c r="P128" s="89"/>
      <c r="Q128" s="111">
        <v>4.0</v>
      </c>
      <c r="R128" s="89"/>
      <c r="S128" s="106">
        <v>4.0</v>
      </c>
      <c r="T128" s="89"/>
      <c r="U128" s="106">
        <v>4.0</v>
      </c>
      <c r="V128" s="129"/>
      <c r="W128" s="111"/>
      <c r="X128" s="112"/>
      <c r="Y128" s="111">
        <v>1.0</v>
      </c>
      <c r="Z128" s="112"/>
      <c r="AA128" s="111"/>
      <c r="AB128" s="112"/>
      <c r="AC128" s="111"/>
      <c r="AD128" s="112"/>
      <c r="AE128" s="108"/>
      <c r="AF128" s="96"/>
      <c r="AG128" s="113">
        <f t="shared" si="286"/>
        <v>0</v>
      </c>
      <c r="AH128" s="98">
        <f t="shared" ref="AH128:AP128" si="337">IFERROR(X128/N128,0)*100</f>
        <v>0</v>
      </c>
      <c r="AI128" s="113">
        <f t="shared" si="337"/>
        <v>25</v>
      </c>
      <c r="AJ128" s="98">
        <f t="shared" si="337"/>
        <v>0</v>
      </c>
      <c r="AK128" s="113">
        <f t="shared" si="337"/>
        <v>0</v>
      </c>
      <c r="AL128" s="98">
        <f t="shared" si="337"/>
        <v>0</v>
      </c>
      <c r="AM128" s="113">
        <f t="shared" si="337"/>
        <v>0</v>
      </c>
      <c r="AN128" s="98">
        <f t="shared" si="337"/>
        <v>0</v>
      </c>
      <c r="AO128" s="113">
        <f t="shared" si="337"/>
        <v>0</v>
      </c>
      <c r="AP128" s="98">
        <f t="shared" si="337"/>
        <v>0</v>
      </c>
      <c r="AQ128" s="113">
        <f t="shared" ref="AQ128:AR128" si="338">W128+Y128+AA128+AC128+AE128</f>
        <v>1</v>
      </c>
      <c r="AR128" s="114">
        <f t="shared" si="338"/>
        <v>0</v>
      </c>
      <c r="AS128" s="114">
        <f t="shared" ref="AS128:AS130" si="342">AQ128/K128*100</f>
        <v>2.857142857</v>
      </c>
      <c r="AT128" s="128" t="s">
        <v>89</v>
      </c>
      <c r="AU128" s="115"/>
      <c r="AV128" s="116"/>
      <c r="AW128" s="117"/>
      <c r="AX128" s="118">
        <f t="shared" si="292"/>
        <v>25</v>
      </c>
      <c r="AY128" s="118">
        <f t="shared" si="296"/>
        <v>0</v>
      </c>
      <c r="AZ128" s="117"/>
    </row>
    <row r="129" ht="15.75" customHeight="1">
      <c r="A129" s="105"/>
      <c r="B129" s="106"/>
      <c r="C129" s="108"/>
      <c r="D129" s="106"/>
      <c r="E129" s="108"/>
      <c r="F129" s="106">
        <v>2.0</v>
      </c>
      <c r="G129" s="108" t="s">
        <v>274</v>
      </c>
      <c r="H129" s="86" t="s">
        <v>275</v>
      </c>
      <c r="I129" s="86" t="s">
        <v>276</v>
      </c>
      <c r="J129" s="106">
        <v>29.0</v>
      </c>
      <c r="K129" s="109">
        <f t="shared" si="339"/>
        <v>109</v>
      </c>
      <c r="L129" s="110">
        <f>N129+P129+R129+T129+V129</f>
        <v>1453</v>
      </c>
      <c r="M129" s="106">
        <v>12.0</v>
      </c>
      <c r="N129" s="89">
        <v>0.0</v>
      </c>
      <c r="O129" s="106">
        <v>14.0</v>
      </c>
      <c r="P129" s="89">
        <v>946.0</v>
      </c>
      <c r="Q129" s="111">
        <v>16.0</v>
      </c>
      <c r="R129" s="89">
        <v>74.0</v>
      </c>
      <c r="S129" s="106">
        <v>18.0</v>
      </c>
      <c r="T129" s="89">
        <v>76.0</v>
      </c>
      <c r="U129" s="106">
        <v>20.0</v>
      </c>
      <c r="V129" s="91">
        <v>357.0</v>
      </c>
      <c r="W129" s="111"/>
      <c r="X129" s="112">
        <v>0.0</v>
      </c>
      <c r="Y129" s="111">
        <v>19.0</v>
      </c>
      <c r="Z129" s="112">
        <v>0.0</v>
      </c>
      <c r="AA129" s="111"/>
      <c r="AB129" s="112"/>
      <c r="AC129" s="111"/>
      <c r="AD129" s="112">
        <v>0.0</v>
      </c>
      <c r="AE129" s="108"/>
      <c r="AF129" s="96"/>
      <c r="AG129" s="113">
        <f t="shared" si="286"/>
        <v>0</v>
      </c>
      <c r="AH129" s="98">
        <f t="shared" ref="AH129:AP129" si="340">IFERROR(X129/N129,0)*100</f>
        <v>0</v>
      </c>
      <c r="AI129" s="113">
        <f t="shared" si="340"/>
        <v>135.7142857</v>
      </c>
      <c r="AJ129" s="98">
        <f t="shared" si="340"/>
        <v>0</v>
      </c>
      <c r="AK129" s="113">
        <f t="shared" si="340"/>
        <v>0</v>
      </c>
      <c r="AL129" s="98">
        <f t="shared" si="340"/>
        <v>0</v>
      </c>
      <c r="AM129" s="113">
        <f t="shared" si="340"/>
        <v>0</v>
      </c>
      <c r="AN129" s="98">
        <f t="shared" si="340"/>
        <v>0</v>
      </c>
      <c r="AO129" s="113">
        <f t="shared" si="340"/>
        <v>0</v>
      </c>
      <c r="AP129" s="98">
        <f t="shared" si="340"/>
        <v>0</v>
      </c>
      <c r="AQ129" s="113">
        <f t="shared" ref="AQ129:AR129" si="341">W129+Y129+AA129+AC129+AE129</f>
        <v>19</v>
      </c>
      <c r="AR129" s="114">
        <f t="shared" si="341"/>
        <v>0</v>
      </c>
      <c r="AS129" s="114">
        <f t="shared" si="342"/>
        <v>17.43119266</v>
      </c>
      <c r="AT129" s="114">
        <f>AR129/L129*100</f>
        <v>0</v>
      </c>
      <c r="AU129" s="115" t="s">
        <v>272</v>
      </c>
      <c r="AV129" s="116"/>
      <c r="AW129" s="117"/>
      <c r="AX129" s="118">
        <f t="shared" si="292"/>
        <v>135.7142857</v>
      </c>
      <c r="AY129" s="118">
        <f t="shared" si="296"/>
        <v>0</v>
      </c>
      <c r="AZ129" s="117"/>
    </row>
    <row r="130" ht="15.75" customHeight="1">
      <c r="A130" s="105"/>
      <c r="B130" s="106"/>
      <c r="C130" s="108"/>
      <c r="D130" s="106"/>
      <c r="E130" s="108"/>
      <c r="F130" s="106"/>
      <c r="G130" s="108"/>
      <c r="H130" s="86" t="s">
        <v>277</v>
      </c>
      <c r="I130" s="86" t="s">
        <v>278</v>
      </c>
      <c r="J130" s="106">
        <v>14.0</v>
      </c>
      <c r="K130" s="106">
        <v>17.0</v>
      </c>
      <c r="L130" s="128"/>
      <c r="M130" s="106">
        <v>14.0</v>
      </c>
      <c r="N130" s="89"/>
      <c r="O130" s="106">
        <v>14.0</v>
      </c>
      <c r="P130" s="89"/>
      <c r="Q130" s="106">
        <v>14.0</v>
      </c>
      <c r="R130" s="89"/>
      <c r="S130" s="106">
        <v>15.0</v>
      </c>
      <c r="T130" s="89"/>
      <c r="U130" s="106">
        <v>17.0</v>
      </c>
      <c r="V130" s="129"/>
      <c r="W130" s="111"/>
      <c r="X130" s="112"/>
      <c r="Y130" s="111">
        <v>35.0</v>
      </c>
      <c r="Z130" s="112"/>
      <c r="AA130" s="111"/>
      <c r="AB130" s="112"/>
      <c r="AC130" s="111"/>
      <c r="AD130" s="112"/>
      <c r="AE130" s="108"/>
      <c r="AF130" s="96"/>
      <c r="AG130" s="113">
        <f t="shared" si="286"/>
        <v>0</v>
      </c>
      <c r="AH130" s="98">
        <f t="shared" ref="AH130:AP130" si="343">IFERROR(X130/N130,0)*100</f>
        <v>0</v>
      </c>
      <c r="AI130" s="113">
        <f t="shared" si="343"/>
        <v>250</v>
      </c>
      <c r="AJ130" s="98">
        <f t="shared" si="343"/>
        <v>0</v>
      </c>
      <c r="AK130" s="113">
        <f t="shared" si="343"/>
        <v>0</v>
      </c>
      <c r="AL130" s="98">
        <f t="shared" si="343"/>
        <v>0</v>
      </c>
      <c r="AM130" s="113">
        <f t="shared" si="343"/>
        <v>0</v>
      </c>
      <c r="AN130" s="98">
        <f t="shared" si="343"/>
        <v>0</v>
      </c>
      <c r="AO130" s="113">
        <f t="shared" si="343"/>
        <v>0</v>
      </c>
      <c r="AP130" s="98">
        <f t="shared" si="343"/>
        <v>0</v>
      </c>
      <c r="AQ130" s="124"/>
      <c r="AR130" s="114">
        <f>X130+Z130+AB130+AD130+AF130</f>
        <v>0</v>
      </c>
      <c r="AS130" s="114">
        <f t="shared" si="342"/>
        <v>0</v>
      </c>
      <c r="AT130" s="128" t="s">
        <v>89</v>
      </c>
      <c r="AU130" s="115"/>
      <c r="AV130" s="116"/>
      <c r="AW130" s="117"/>
      <c r="AX130" s="118">
        <f t="shared" si="292"/>
        <v>250</v>
      </c>
      <c r="AY130" s="118">
        <f t="shared" si="296"/>
        <v>0</v>
      </c>
      <c r="AZ130" s="117"/>
    </row>
    <row r="131" ht="15.75" customHeight="1">
      <c r="A131" s="105"/>
      <c r="B131" s="106"/>
      <c r="C131" s="108"/>
      <c r="D131" s="106"/>
      <c r="E131" s="108"/>
      <c r="F131" s="106"/>
      <c r="G131" s="108"/>
      <c r="H131" s="86" t="s">
        <v>279</v>
      </c>
      <c r="I131" s="86" t="s">
        <v>68</v>
      </c>
      <c r="J131" s="109">
        <v>3109.0</v>
      </c>
      <c r="K131" s="106" t="s">
        <v>280</v>
      </c>
      <c r="L131" s="128"/>
      <c r="M131" s="109">
        <v>3109.0</v>
      </c>
      <c r="N131" s="89"/>
      <c r="O131" s="106">
        <v>3172.0</v>
      </c>
      <c r="P131" s="89"/>
      <c r="Q131" s="111">
        <v>3236.0</v>
      </c>
      <c r="R131" s="89"/>
      <c r="S131" s="106">
        <v>3301.0</v>
      </c>
      <c r="T131" s="89"/>
      <c r="U131" s="106">
        <v>3367.0</v>
      </c>
      <c r="V131" s="129"/>
      <c r="W131" s="111"/>
      <c r="X131" s="112"/>
      <c r="Y131" s="111"/>
      <c r="Z131" s="112"/>
      <c r="AA131" s="111"/>
      <c r="AB131" s="112"/>
      <c r="AC131" s="111"/>
      <c r="AD131" s="112"/>
      <c r="AE131" s="108"/>
      <c r="AF131" s="96"/>
      <c r="AG131" s="113">
        <f t="shared" si="286"/>
        <v>0</v>
      </c>
      <c r="AH131" s="98">
        <f t="shared" ref="AH131:AP131" si="344">IFERROR(X131/N131,0)*100</f>
        <v>0</v>
      </c>
      <c r="AI131" s="113">
        <f t="shared" si="344"/>
        <v>0</v>
      </c>
      <c r="AJ131" s="98">
        <f t="shared" si="344"/>
        <v>0</v>
      </c>
      <c r="AK131" s="113">
        <f t="shared" si="344"/>
        <v>0</v>
      </c>
      <c r="AL131" s="98">
        <f t="shared" si="344"/>
        <v>0</v>
      </c>
      <c r="AM131" s="113">
        <f t="shared" si="344"/>
        <v>0</v>
      </c>
      <c r="AN131" s="98">
        <f t="shared" si="344"/>
        <v>0</v>
      </c>
      <c r="AO131" s="113">
        <f t="shared" si="344"/>
        <v>0</v>
      </c>
      <c r="AP131" s="98">
        <f t="shared" si="344"/>
        <v>0</v>
      </c>
      <c r="AQ131" s="124"/>
      <c r="AR131" s="108"/>
      <c r="AS131" s="108"/>
      <c r="AT131" s="108"/>
      <c r="AU131" s="115"/>
      <c r="AV131" s="116"/>
      <c r="AW131" s="117"/>
      <c r="AX131" s="118">
        <f t="shared" si="292"/>
        <v>0</v>
      </c>
      <c r="AY131" s="118">
        <f t="shared" si="296"/>
        <v>0</v>
      </c>
      <c r="AZ131" s="117"/>
    </row>
    <row r="132" ht="15.75" customHeight="1">
      <c r="A132" s="119"/>
      <c r="B132" s="106">
        <v>8.0</v>
      </c>
      <c r="C132" s="108" t="s">
        <v>281</v>
      </c>
      <c r="D132" s="106">
        <v>1.0</v>
      </c>
      <c r="E132" s="108" t="s">
        <v>282</v>
      </c>
      <c r="F132" s="106">
        <v>1.0</v>
      </c>
      <c r="G132" s="86" t="s">
        <v>283</v>
      </c>
      <c r="H132" s="108" t="s">
        <v>284</v>
      </c>
      <c r="I132" s="106" t="s">
        <v>211</v>
      </c>
      <c r="J132" s="106">
        <v>1.0</v>
      </c>
      <c r="K132" s="109">
        <f t="shared" ref="K132:K135" si="348">M132+O132+Q132+S132+U132+J132</f>
        <v>14</v>
      </c>
      <c r="L132" s="110">
        <f>N132+P132+R132+T132+V132</f>
        <v>4120</v>
      </c>
      <c r="M132" s="106">
        <v>2.0</v>
      </c>
      <c r="N132" s="89">
        <v>930.0</v>
      </c>
      <c r="O132" s="106">
        <v>6.0</v>
      </c>
      <c r="P132" s="89">
        <v>1819.0</v>
      </c>
      <c r="Q132" s="111">
        <v>2.0</v>
      </c>
      <c r="R132" s="89">
        <v>621.0</v>
      </c>
      <c r="S132" s="106">
        <v>2.0</v>
      </c>
      <c r="T132" s="89">
        <v>474.0</v>
      </c>
      <c r="U132" s="106">
        <v>1.0</v>
      </c>
      <c r="V132" s="120">
        <v>276.0</v>
      </c>
      <c r="W132" s="111">
        <v>1.0</v>
      </c>
      <c r="X132" s="112">
        <v>748.832</v>
      </c>
      <c r="Y132" s="111">
        <v>1.0</v>
      </c>
      <c r="Z132" s="112">
        <f>944.169</f>
        <v>944.169</v>
      </c>
      <c r="AA132" s="111">
        <v>1.0</v>
      </c>
      <c r="AB132" s="112">
        <v>347.125</v>
      </c>
      <c r="AC132" s="111">
        <v>1.0</v>
      </c>
      <c r="AD132" s="112">
        <v>186.772</v>
      </c>
      <c r="AE132" s="108"/>
      <c r="AF132" s="96"/>
      <c r="AG132" s="113">
        <f t="shared" si="286"/>
        <v>50</v>
      </c>
      <c r="AH132" s="98">
        <f t="shared" ref="AH132:AP132" si="345">IFERROR(X132/N132,0)*100</f>
        <v>80.51956989</v>
      </c>
      <c r="AI132" s="113">
        <f t="shared" si="345"/>
        <v>16.66666667</v>
      </c>
      <c r="AJ132" s="98">
        <f t="shared" si="345"/>
        <v>51.90593733</v>
      </c>
      <c r="AK132" s="113">
        <f t="shared" si="345"/>
        <v>50</v>
      </c>
      <c r="AL132" s="98">
        <f t="shared" si="345"/>
        <v>55.89774557</v>
      </c>
      <c r="AM132" s="113">
        <f t="shared" si="345"/>
        <v>50</v>
      </c>
      <c r="AN132" s="98">
        <f t="shared" si="345"/>
        <v>39.40337553</v>
      </c>
      <c r="AO132" s="113">
        <f t="shared" si="345"/>
        <v>0</v>
      </c>
      <c r="AP132" s="98">
        <f t="shared" si="345"/>
        <v>0</v>
      </c>
      <c r="AQ132" s="113">
        <f t="shared" ref="AQ132:AR132" si="346">W132+Y132+AA132+AC132+AE132</f>
        <v>4</v>
      </c>
      <c r="AR132" s="114">
        <f t="shared" si="346"/>
        <v>2226.898</v>
      </c>
      <c r="AS132" s="114">
        <f t="shared" ref="AS132:AT132" si="347">AQ132/K132*100</f>
        <v>28.57142857</v>
      </c>
      <c r="AT132" s="114">
        <f t="shared" si="347"/>
        <v>54.05092233</v>
      </c>
      <c r="AU132" s="115" t="s">
        <v>285</v>
      </c>
      <c r="AV132" s="116"/>
      <c r="AW132" s="117"/>
      <c r="AX132" s="118">
        <f t="shared" si="292"/>
        <v>166.6666667</v>
      </c>
      <c r="AY132" s="118">
        <f t="shared" si="296"/>
        <v>227.7266283</v>
      </c>
      <c r="AZ132" s="117"/>
    </row>
    <row r="133" ht="15.75" customHeight="1">
      <c r="A133" s="119"/>
      <c r="B133" s="106"/>
      <c r="C133" s="108"/>
      <c r="D133" s="106"/>
      <c r="E133" s="108"/>
      <c r="F133" s="106"/>
      <c r="G133" s="86"/>
      <c r="H133" s="108" t="s">
        <v>286</v>
      </c>
      <c r="I133" s="106" t="s">
        <v>211</v>
      </c>
      <c r="J133" s="106">
        <v>4.0</v>
      </c>
      <c r="K133" s="109">
        <f t="shared" si="348"/>
        <v>14</v>
      </c>
      <c r="L133" s="110">
        <v>0.0</v>
      </c>
      <c r="M133" s="106">
        <v>2.0</v>
      </c>
      <c r="N133" s="89"/>
      <c r="O133" s="106">
        <v>2.0</v>
      </c>
      <c r="P133" s="89"/>
      <c r="Q133" s="111">
        <v>2.0</v>
      </c>
      <c r="R133" s="89"/>
      <c r="S133" s="106">
        <v>2.0</v>
      </c>
      <c r="T133" s="89"/>
      <c r="U133" s="106">
        <v>2.0</v>
      </c>
      <c r="V133" s="157"/>
      <c r="W133" s="111"/>
      <c r="X133" s="112"/>
      <c r="Y133" s="111">
        <v>1.0</v>
      </c>
      <c r="Z133" s="112"/>
      <c r="AA133" s="111">
        <v>1.0</v>
      </c>
      <c r="AB133" s="112"/>
      <c r="AC133" s="111">
        <v>1.0</v>
      </c>
      <c r="AD133" s="112"/>
      <c r="AE133" s="108"/>
      <c r="AF133" s="96"/>
      <c r="AG133" s="113">
        <f t="shared" si="286"/>
        <v>0</v>
      </c>
      <c r="AH133" s="98">
        <f t="shared" ref="AH133:AP133" si="349">IFERROR(X133/N133,0)*100</f>
        <v>0</v>
      </c>
      <c r="AI133" s="113">
        <f t="shared" si="349"/>
        <v>50</v>
      </c>
      <c r="AJ133" s="98">
        <f t="shared" si="349"/>
        <v>0</v>
      </c>
      <c r="AK133" s="113">
        <f t="shared" si="349"/>
        <v>50</v>
      </c>
      <c r="AL133" s="98">
        <f t="shared" si="349"/>
        <v>0</v>
      </c>
      <c r="AM133" s="113">
        <f t="shared" si="349"/>
        <v>50</v>
      </c>
      <c r="AN133" s="98">
        <f t="shared" si="349"/>
        <v>0</v>
      </c>
      <c r="AO133" s="113">
        <f t="shared" si="349"/>
        <v>0</v>
      </c>
      <c r="AP133" s="98">
        <f t="shared" si="349"/>
        <v>0</v>
      </c>
      <c r="AQ133" s="113">
        <f t="shared" ref="AQ133:AR133" si="350">W133+Y133+AA133+AC133+AE133</f>
        <v>3</v>
      </c>
      <c r="AR133" s="114">
        <f t="shared" si="350"/>
        <v>0</v>
      </c>
      <c r="AS133" s="114">
        <f t="shared" ref="AS133:AS137" si="353">AQ133/K133*100</f>
        <v>21.42857143</v>
      </c>
      <c r="AT133" s="128" t="s">
        <v>89</v>
      </c>
      <c r="AU133" s="115"/>
      <c r="AV133" s="116"/>
      <c r="AW133" s="117"/>
      <c r="AX133" s="118">
        <f t="shared" si="292"/>
        <v>150</v>
      </c>
      <c r="AY133" s="118">
        <f t="shared" si="296"/>
        <v>0</v>
      </c>
      <c r="AZ133" s="117"/>
    </row>
    <row r="134" ht="15.75" customHeight="1">
      <c r="A134" s="105"/>
      <c r="B134" s="106"/>
      <c r="C134" s="108"/>
      <c r="D134" s="106"/>
      <c r="E134" s="108"/>
      <c r="F134" s="106">
        <v>2.0</v>
      </c>
      <c r="G134" s="86" t="s">
        <v>287</v>
      </c>
      <c r="H134" s="86" t="s">
        <v>288</v>
      </c>
      <c r="I134" s="86" t="s">
        <v>289</v>
      </c>
      <c r="J134" s="106">
        <v>0.0</v>
      </c>
      <c r="K134" s="109">
        <f t="shared" si="348"/>
        <v>16</v>
      </c>
      <c r="L134" s="110">
        <f t="shared" ref="L134:L136" si="354">N134+P134+R134+T134+V134</f>
        <v>1875</v>
      </c>
      <c r="M134" s="106">
        <v>3.0</v>
      </c>
      <c r="N134" s="89">
        <v>100.0</v>
      </c>
      <c r="O134" s="106">
        <v>3.0</v>
      </c>
      <c r="P134" s="89">
        <v>425.0</v>
      </c>
      <c r="Q134" s="111">
        <v>3.0</v>
      </c>
      <c r="R134" s="89">
        <v>425.0</v>
      </c>
      <c r="S134" s="106">
        <v>3.0</v>
      </c>
      <c r="T134" s="89">
        <v>425.0</v>
      </c>
      <c r="U134" s="106">
        <v>4.0</v>
      </c>
      <c r="V134" s="91">
        <v>500.0</v>
      </c>
      <c r="W134" s="111"/>
      <c r="X134" s="112">
        <v>135.845</v>
      </c>
      <c r="Y134" s="111">
        <v>3.0</v>
      </c>
      <c r="Z134" s="112">
        <v>0.0</v>
      </c>
      <c r="AA134" s="111"/>
      <c r="AB134" s="112">
        <v>3.8</v>
      </c>
      <c r="AC134" s="111"/>
      <c r="AD134" s="112">
        <f>3.48+0</f>
        <v>3.48</v>
      </c>
      <c r="AE134" s="108"/>
      <c r="AF134" s="96"/>
      <c r="AG134" s="113">
        <f t="shared" si="286"/>
        <v>0</v>
      </c>
      <c r="AH134" s="98">
        <f t="shared" ref="AH134:AP134" si="351">IFERROR(X134/N134,0)*100</f>
        <v>135.845</v>
      </c>
      <c r="AI134" s="113">
        <f t="shared" si="351"/>
        <v>100</v>
      </c>
      <c r="AJ134" s="98">
        <f t="shared" si="351"/>
        <v>0</v>
      </c>
      <c r="AK134" s="113">
        <f t="shared" si="351"/>
        <v>0</v>
      </c>
      <c r="AL134" s="98">
        <f t="shared" si="351"/>
        <v>0.8941176471</v>
      </c>
      <c r="AM134" s="113">
        <f t="shared" si="351"/>
        <v>0</v>
      </c>
      <c r="AN134" s="98">
        <f t="shared" si="351"/>
        <v>0.8188235294</v>
      </c>
      <c r="AO134" s="113">
        <f t="shared" si="351"/>
        <v>0</v>
      </c>
      <c r="AP134" s="98">
        <f t="shared" si="351"/>
        <v>0</v>
      </c>
      <c r="AQ134" s="113">
        <f t="shared" ref="AQ134:AR134" si="352">W134+Y134+AA134+AC134+AE134</f>
        <v>3</v>
      </c>
      <c r="AR134" s="114">
        <f t="shared" si="352"/>
        <v>143.125</v>
      </c>
      <c r="AS134" s="114">
        <f t="shared" si="353"/>
        <v>18.75</v>
      </c>
      <c r="AT134" s="114">
        <f t="shared" ref="AT134:AT136" si="357">AR134/L134*100</f>
        <v>7.633333333</v>
      </c>
      <c r="AU134" s="115" t="s">
        <v>285</v>
      </c>
      <c r="AV134" s="116" t="s">
        <v>290</v>
      </c>
      <c r="AW134" s="117"/>
      <c r="AX134" s="118">
        <f t="shared" si="292"/>
        <v>100</v>
      </c>
      <c r="AY134" s="118">
        <f t="shared" si="296"/>
        <v>137.5579412</v>
      </c>
      <c r="AZ134" s="117"/>
    </row>
    <row r="135" ht="15.75" customHeight="1">
      <c r="A135" s="105"/>
      <c r="B135" s="106"/>
      <c r="C135" s="108"/>
      <c r="D135" s="106"/>
      <c r="E135" s="108"/>
      <c r="F135" s="106">
        <v>3.0</v>
      </c>
      <c r="G135" s="86" t="s">
        <v>291</v>
      </c>
      <c r="H135" s="86" t="s">
        <v>292</v>
      </c>
      <c r="I135" s="86" t="s">
        <v>211</v>
      </c>
      <c r="J135" s="106">
        <v>0.0</v>
      </c>
      <c r="K135" s="109">
        <f t="shared" si="348"/>
        <v>5</v>
      </c>
      <c r="L135" s="110">
        <f t="shared" si="354"/>
        <v>820</v>
      </c>
      <c r="M135" s="106">
        <v>1.0</v>
      </c>
      <c r="N135" s="89">
        <v>0.0</v>
      </c>
      <c r="O135" s="106">
        <v>1.0</v>
      </c>
      <c r="P135" s="89">
        <v>205.0</v>
      </c>
      <c r="Q135" s="106">
        <v>1.0</v>
      </c>
      <c r="R135" s="89">
        <v>205.0</v>
      </c>
      <c r="S135" s="106">
        <v>1.0</v>
      </c>
      <c r="T135" s="89">
        <v>205.0</v>
      </c>
      <c r="U135" s="106">
        <v>1.0</v>
      </c>
      <c r="V135" s="89">
        <v>205.0</v>
      </c>
      <c r="W135" s="111">
        <v>1.0</v>
      </c>
      <c r="X135" s="112">
        <v>99.55</v>
      </c>
      <c r="Y135" s="111">
        <v>1.0</v>
      </c>
      <c r="Z135" s="112">
        <v>198.28</v>
      </c>
      <c r="AA135" s="111">
        <v>1.0</v>
      </c>
      <c r="AB135" s="112">
        <v>198.458</v>
      </c>
      <c r="AC135" s="111">
        <v>1.0</v>
      </c>
      <c r="AD135" s="112">
        <v>177.108</v>
      </c>
      <c r="AE135" s="108"/>
      <c r="AF135" s="96"/>
      <c r="AG135" s="113">
        <f t="shared" si="286"/>
        <v>100</v>
      </c>
      <c r="AH135" s="98">
        <f t="shared" ref="AH135:AP135" si="355">IFERROR(X135/N135,0)*100</f>
        <v>0</v>
      </c>
      <c r="AI135" s="113">
        <f t="shared" si="355"/>
        <v>100</v>
      </c>
      <c r="AJ135" s="98">
        <f t="shared" si="355"/>
        <v>96.72195122</v>
      </c>
      <c r="AK135" s="113">
        <f t="shared" si="355"/>
        <v>100</v>
      </c>
      <c r="AL135" s="98">
        <f t="shared" si="355"/>
        <v>96.80878049</v>
      </c>
      <c r="AM135" s="113">
        <f t="shared" si="355"/>
        <v>100</v>
      </c>
      <c r="AN135" s="98">
        <f t="shared" si="355"/>
        <v>86.39414634</v>
      </c>
      <c r="AO135" s="113">
        <f t="shared" si="355"/>
        <v>0</v>
      </c>
      <c r="AP135" s="98">
        <f t="shared" si="355"/>
        <v>0</v>
      </c>
      <c r="AQ135" s="113">
        <f t="shared" ref="AQ135:AR135" si="356">W135+Y135+AA135+AC135+AE135</f>
        <v>4</v>
      </c>
      <c r="AR135" s="114">
        <f t="shared" si="356"/>
        <v>673.396</v>
      </c>
      <c r="AS135" s="114">
        <f t="shared" si="353"/>
        <v>80</v>
      </c>
      <c r="AT135" s="114">
        <f t="shared" si="357"/>
        <v>82.12146341</v>
      </c>
      <c r="AU135" s="115" t="s">
        <v>290</v>
      </c>
      <c r="AV135" s="116"/>
      <c r="AW135" s="117"/>
      <c r="AX135" s="118">
        <f t="shared" si="292"/>
        <v>400</v>
      </c>
      <c r="AY135" s="118">
        <f t="shared" si="296"/>
        <v>279.924878</v>
      </c>
      <c r="AZ135" s="117"/>
    </row>
    <row r="136" ht="15.75" customHeight="1">
      <c r="A136" s="119"/>
      <c r="B136" s="106">
        <v>9.0</v>
      </c>
      <c r="C136" s="108" t="s">
        <v>293</v>
      </c>
      <c r="D136" s="106">
        <v>1.0</v>
      </c>
      <c r="E136" s="108" t="s">
        <v>294</v>
      </c>
      <c r="F136" s="106">
        <v>1.0</v>
      </c>
      <c r="G136" s="108" t="s">
        <v>295</v>
      </c>
      <c r="H136" s="108" t="s">
        <v>296</v>
      </c>
      <c r="I136" s="108" t="s">
        <v>297</v>
      </c>
      <c r="J136" s="106">
        <v>60.0</v>
      </c>
      <c r="K136" s="106">
        <v>85.0</v>
      </c>
      <c r="L136" s="110">
        <f t="shared" si="354"/>
        <v>4966</v>
      </c>
      <c r="M136" s="106">
        <v>70.0</v>
      </c>
      <c r="N136" s="89">
        <v>533.0</v>
      </c>
      <c r="O136" s="106">
        <v>75.0</v>
      </c>
      <c r="P136" s="89">
        <v>1258.0</v>
      </c>
      <c r="Q136" s="111">
        <v>80.0</v>
      </c>
      <c r="R136" s="89">
        <v>1026.0</v>
      </c>
      <c r="S136" s="106">
        <v>81.0</v>
      </c>
      <c r="T136" s="89">
        <v>1068.0</v>
      </c>
      <c r="U136" s="106">
        <v>85.0</v>
      </c>
      <c r="V136" s="120">
        <v>1081.0</v>
      </c>
      <c r="W136" s="111">
        <v>80.0</v>
      </c>
      <c r="X136" s="112">
        <v>604.994</v>
      </c>
      <c r="Y136" s="111">
        <v>75.0</v>
      </c>
      <c r="Z136" s="112">
        <v>364.754</v>
      </c>
      <c r="AA136" s="111">
        <v>43.0</v>
      </c>
      <c r="AB136" s="112">
        <v>553.616</v>
      </c>
      <c r="AC136" s="111">
        <v>50.0</v>
      </c>
      <c r="AD136" s="112">
        <v>726.036</v>
      </c>
      <c r="AE136" s="108"/>
      <c r="AF136" s="96"/>
      <c r="AG136" s="113">
        <f t="shared" si="286"/>
        <v>114.2857143</v>
      </c>
      <c r="AH136" s="98">
        <f t="shared" ref="AH136:AP136" si="358">IFERROR(X136/N136,0)*100</f>
        <v>113.5073171</v>
      </c>
      <c r="AI136" s="113">
        <f t="shared" si="358"/>
        <v>100</v>
      </c>
      <c r="AJ136" s="98">
        <f t="shared" si="358"/>
        <v>28.99475358</v>
      </c>
      <c r="AK136" s="113">
        <f t="shared" si="358"/>
        <v>53.75</v>
      </c>
      <c r="AL136" s="98">
        <f t="shared" si="358"/>
        <v>53.95867446</v>
      </c>
      <c r="AM136" s="113">
        <f t="shared" si="358"/>
        <v>61.72839506</v>
      </c>
      <c r="AN136" s="98">
        <f t="shared" si="358"/>
        <v>67.98089888</v>
      </c>
      <c r="AO136" s="113">
        <f t="shared" si="358"/>
        <v>0</v>
      </c>
      <c r="AP136" s="98">
        <f t="shared" si="358"/>
        <v>0</v>
      </c>
      <c r="AQ136" s="124">
        <v>50.0</v>
      </c>
      <c r="AR136" s="114">
        <f t="shared" ref="AR136:AR137" si="360">X136+Z136+AB136+AD136+AF136</f>
        <v>2249.4</v>
      </c>
      <c r="AS136" s="114">
        <f t="shared" si="353"/>
        <v>58.82352941</v>
      </c>
      <c r="AT136" s="114">
        <f t="shared" si="357"/>
        <v>45.29601289</v>
      </c>
      <c r="AU136" s="115" t="s">
        <v>298</v>
      </c>
      <c r="AV136" s="116"/>
      <c r="AW136" s="117"/>
      <c r="AX136" s="118">
        <f t="shared" si="292"/>
        <v>329.7641093</v>
      </c>
      <c r="AY136" s="118">
        <f t="shared" si="296"/>
        <v>264.441644</v>
      </c>
      <c r="AZ136" s="117"/>
    </row>
    <row r="137" ht="15.75" customHeight="1">
      <c r="A137" s="119"/>
      <c r="B137" s="106"/>
      <c r="C137" s="108"/>
      <c r="D137" s="106"/>
      <c r="E137" s="108"/>
      <c r="F137" s="106"/>
      <c r="G137" s="108"/>
      <c r="H137" s="108" t="s">
        <v>299</v>
      </c>
      <c r="I137" s="108" t="s">
        <v>297</v>
      </c>
      <c r="J137" s="106">
        <v>25.0</v>
      </c>
      <c r="K137" s="106">
        <v>93.0</v>
      </c>
      <c r="L137" s="108"/>
      <c r="M137" s="106">
        <v>45.0</v>
      </c>
      <c r="N137" s="89"/>
      <c r="O137" s="106">
        <v>60.0</v>
      </c>
      <c r="P137" s="89"/>
      <c r="Q137" s="111">
        <v>70.0</v>
      </c>
      <c r="R137" s="89"/>
      <c r="S137" s="106">
        <v>80.0</v>
      </c>
      <c r="T137" s="89"/>
      <c r="U137" s="106">
        <v>93.0</v>
      </c>
      <c r="V137" s="157"/>
      <c r="W137" s="111">
        <v>60.0</v>
      </c>
      <c r="X137" s="112"/>
      <c r="Y137" s="111">
        <v>50.0</v>
      </c>
      <c r="Z137" s="112"/>
      <c r="AA137" s="111">
        <v>50.0</v>
      </c>
      <c r="AB137" s="112"/>
      <c r="AC137" s="111">
        <v>52.0</v>
      </c>
      <c r="AD137" s="112"/>
      <c r="AE137" s="108"/>
      <c r="AF137" s="96"/>
      <c r="AG137" s="113">
        <f t="shared" si="286"/>
        <v>133.3333333</v>
      </c>
      <c r="AH137" s="98">
        <f t="shared" ref="AH137:AP137" si="359">IFERROR(X137/N137,0)*100</f>
        <v>0</v>
      </c>
      <c r="AI137" s="113">
        <f t="shared" si="359"/>
        <v>83.33333333</v>
      </c>
      <c r="AJ137" s="98">
        <f t="shared" si="359"/>
        <v>0</v>
      </c>
      <c r="AK137" s="113">
        <f t="shared" si="359"/>
        <v>71.42857143</v>
      </c>
      <c r="AL137" s="98">
        <f t="shared" si="359"/>
        <v>0</v>
      </c>
      <c r="AM137" s="113">
        <f t="shared" si="359"/>
        <v>65</v>
      </c>
      <c r="AN137" s="98">
        <f t="shared" si="359"/>
        <v>0</v>
      </c>
      <c r="AO137" s="113">
        <f t="shared" si="359"/>
        <v>0</v>
      </c>
      <c r="AP137" s="98">
        <f t="shared" si="359"/>
        <v>0</v>
      </c>
      <c r="AQ137" s="124">
        <v>52.0</v>
      </c>
      <c r="AR137" s="114">
        <f t="shared" si="360"/>
        <v>0</v>
      </c>
      <c r="AS137" s="114">
        <f t="shared" si="353"/>
        <v>55.91397849</v>
      </c>
      <c r="AT137" s="128" t="s">
        <v>89</v>
      </c>
      <c r="AU137" s="115"/>
      <c r="AV137" s="116"/>
      <c r="AW137" s="117"/>
      <c r="AX137" s="118">
        <f t="shared" si="292"/>
        <v>353.0952381</v>
      </c>
      <c r="AY137" s="118">
        <f t="shared" si="296"/>
        <v>0</v>
      </c>
      <c r="AZ137" s="117"/>
    </row>
    <row r="138" ht="15.75" customHeight="1">
      <c r="A138" s="119"/>
      <c r="B138" s="106"/>
      <c r="C138" s="108"/>
      <c r="D138" s="106"/>
      <c r="E138" s="108"/>
      <c r="F138" s="106"/>
      <c r="G138" s="108"/>
      <c r="H138" s="108" t="s">
        <v>300</v>
      </c>
      <c r="I138" s="108" t="s">
        <v>88</v>
      </c>
      <c r="J138" s="106">
        <v>10.0</v>
      </c>
      <c r="K138" s="109">
        <f>M138+O138+Q138+S138+U138+J138</f>
        <v>26</v>
      </c>
      <c r="L138" s="108"/>
      <c r="M138" s="106">
        <v>4.0</v>
      </c>
      <c r="N138" s="89"/>
      <c r="O138" s="106">
        <v>3.0</v>
      </c>
      <c r="P138" s="89"/>
      <c r="Q138" s="111">
        <v>3.0</v>
      </c>
      <c r="R138" s="89"/>
      <c r="S138" s="106">
        <v>3.0</v>
      </c>
      <c r="T138" s="89"/>
      <c r="U138" s="106">
        <v>3.0</v>
      </c>
      <c r="V138" s="157"/>
      <c r="W138" s="111">
        <v>4.0</v>
      </c>
      <c r="X138" s="112"/>
      <c r="Y138" s="111">
        <v>3.0</v>
      </c>
      <c r="Z138" s="112"/>
      <c r="AA138" s="111">
        <v>3.0</v>
      </c>
      <c r="AB138" s="112"/>
      <c r="AC138" s="111">
        <v>3.0</v>
      </c>
      <c r="AD138" s="112"/>
      <c r="AE138" s="108"/>
      <c r="AF138" s="96"/>
      <c r="AG138" s="113">
        <f t="shared" si="286"/>
        <v>100</v>
      </c>
      <c r="AH138" s="98">
        <f t="shared" ref="AH138:AP138" si="361">IFERROR(X138/N138,0)*100</f>
        <v>0</v>
      </c>
      <c r="AI138" s="113">
        <f t="shared" si="361"/>
        <v>100</v>
      </c>
      <c r="AJ138" s="98">
        <f t="shared" si="361"/>
        <v>0</v>
      </c>
      <c r="AK138" s="113">
        <f t="shared" si="361"/>
        <v>100</v>
      </c>
      <c r="AL138" s="98">
        <f t="shared" si="361"/>
        <v>0</v>
      </c>
      <c r="AM138" s="113">
        <f t="shared" si="361"/>
        <v>100</v>
      </c>
      <c r="AN138" s="98">
        <f t="shared" si="361"/>
        <v>0</v>
      </c>
      <c r="AO138" s="113">
        <f t="shared" si="361"/>
        <v>0</v>
      </c>
      <c r="AP138" s="98">
        <f t="shared" si="361"/>
        <v>0</v>
      </c>
      <c r="AQ138" s="113">
        <f t="shared" ref="AQ138:AR138" si="362">W138+Y138+AA138+AC138+AE138</f>
        <v>13</v>
      </c>
      <c r="AR138" s="114">
        <f t="shared" si="362"/>
        <v>0</v>
      </c>
      <c r="AS138" s="114">
        <f>AQ138/(K138-10)*100</f>
        <v>81.25</v>
      </c>
      <c r="AT138" s="128" t="s">
        <v>89</v>
      </c>
      <c r="AU138" s="115"/>
      <c r="AV138" s="116"/>
      <c r="AW138" s="117"/>
      <c r="AX138" s="118">
        <f t="shared" si="292"/>
        <v>400</v>
      </c>
      <c r="AY138" s="118">
        <f t="shared" si="296"/>
        <v>0</v>
      </c>
      <c r="AZ138" s="117"/>
    </row>
    <row r="139" ht="15.75" customHeight="1">
      <c r="A139" s="119"/>
      <c r="B139" s="106"/>
      <c r="C139" s="108"/>
      <c r="D139" s="106"/>
      <c r="E139" s="108"/>
      <c r="F139" s="106"/>
      <c r="G139" s="108"/>
      <c r="H139" s="108" t="s">
        <v>301</v>
      </c>
      <c r="I139" s="108" t="s">
        <v>302</v>
      </c>
      <c r="J139" s="106">
        <v>45.0</v>
      </c>
      <c r="K139" s="106">
        <v>60.0</v>
      </c>
      <c r="L139" s="108"/>
      <c r="M139" s="106">
        <v>53.0</v>
      </c>
      <c r="N139" s="89"/>
      <c r="O139" s="106">
        <v>56.0</v>
      </c>
      <c r="P139" s="89"/>
      <c r="Q139" s="111">
        <v>57.0</v>
      </c>
      <c r="R139" s="89"/>
      <c r="S139" s="106">
        <v>59.0</v>
      </c>
      <c r="T139" s="89"/>
      <c r="U139" s="106">
        <v>60.0</v>
      </c>
      <c r="V139" s="157"/>
      <c r="W139" s="111">
        <v>53.0</v>
      </c>
      <c r="X139" s="112"/>
      <c r="Y139" s="111">
        <v>56.0</v>
      </c>
      <c r="Z139" s="112"/>
      <c r="AA139" s="111">
        <v>15.0</v>
      </c>
      <c r="AB139" s="112"/>
      <c r="AC139" s="111">
        <v>60.0</v>
      </c>
      <c r="AD139" s="112"/>
      <c r="AE139" s="108"/>
      <c r="AF139" s="96"/>
      <c r="AG139" s="113">
        <f t="shared" si="286"/>
        <v>100</v>
      </c>
      <c r="AH139" s="98">
        <f t="shared" ref="AH139:AP139" si="363">IFERROR(X139/N139,0)*100</f>
        <v>0</v>
      </c>
      <c r="AI139" s="113">
        <f t="shared" si="363"/>
        <v>100</v>
      </c>
      <c r="AJ139" s="98">
        <f t="shared" si="363"/>
        <v>0</v>
      </c>
      <c r="AK139" s="113">
        <f t="shared" si="363"/>
        <v>26.31578947</v>
      </c>
      <c r="AL139" s="98">
        <f t="shared" si="363"/>
        <v>0</v>
      </c>
      <c r="AM139" s="113">
        <f t="shared" si="363"/>
        <v>101.6949153</v>
      </c>
      <c r="AN139" s="98">
        <f t="shared" si="363"/>
        <v>0</v>
      </c>
      <c r="AO139" s="113">
        <f t="shared" si="363"/>
        <v>0</v>
      </c>
      <c r="AP139" s="98">
        <f t="shared" si="363"/>
        <v>0</v>
      </c>
      <c r="AQ139" s="124">
        <v>60.0</v>
      </c>
      <c r="AR139" s="114">
        <f>X139+Z139+AB139+AD139+AF139</f>
        <v>0</v>
      </c>
      <c r="AS139" s="114">
        <f t="shared" ref="AS139:AS140" si="366">AQ139/K139*100</f>
        <v>100</v>
      </c>
      <c r="AT139" s="128" t="s">
        <v>89</v>
      </c>
      <c r="AU139" s="115"/>
      <c r="AV139" s="116"/>
      <c r="AW139" s="117"/>
      <c r="AX139" s="118">
        <f t="shared" si="292"/>
        <v>328.0107047</v>
      </c>
      <c r="AY139" s="118">
        <f t="shared" si="296"/>
        <v>0</v>
      </c>
      <c r="AZ139" s="117"/>
    </row>
    <row r="140" ht="15.75" customHeight="1">
      <c r="A140" s="119"/>
      <c r="B140" s="106"/>
      <c r="C140" s="108"/>
      <c r="D140" s="106"/>
      <c r="E140" s="108"/>
      <c r="F140" s="106"/>
      <c r="G140" s="108"/>
      <c r="H140" s="108" t="s">
        <v>303</v>
      </c>
      <c r="I140" s="108" t="s">
        <v>197</v>
      </c>
      <c r="J140" s="106">
        <v>0.0</v>
      </c>
      <c r="K140" s="109">
        <f t="shared" ref="K140:K142" si="367">M140+O140+Q140+S140+U140+J140</f>
        <v>6</v>
      </c>
      <c r="L140" s="108"/>
      <c r="M140" s="106"/>
      <c r="N140" s="89"/>
      <c r="O140" s="106">
        <v>3.0</v>
      </c>
      <c r="P140" s="89"/>
      <c r="Q140" s="111"/>
      <c r="R140" s="89"/>
      <c r="S140" s="106">
        <v>3.0</v>
      </c>
      <c r="T140" s="89"/>
      <c r="U140" s="106"/>
      <c r="V140" s="157"/>
      <c r="W140" s="111">
        <v>0.0</v>
      </c>
      <c r="X140" s="112"/>
      <c r="Y140" s="110">
        <v>3.0</v>
      </c>
      <c r="Z140" s="112"/>
      <c r="AA140" s="111">
        <v>0.0</v>
      </c>
      <c r="AB140" s="112"/>
      <c r="AC140" s="111">
        <v>0.0</v>
      </c>
      <c r="AD140" s="112"/>
      <c r="AE140" s="108"/>
      <c r="AF140" s="96"/>
      <c r="AG140" s="113">
        <f t="shared" si="286"/>
        <v>0</v>
      </c>
      <c r="AH140" s="98">
        <f t="shared" ref="AH140:AP140" si="364">IFERROR(X140/N140,0)*100</f>
        <v>0</v>
      </c>
      <c r="AI140" s="113">
        <f t="shared" si="364"/>
        <v>100</v>
      </c>
      <c r="AJ140" s="98">
        <f t="shared" si="364"/>
        <v>0</v>
      </c>
      <c r="AK140" s="113">
        <f t="shared" si="364"/>
        <v>0</v>
      </c>
      <c r="AL140" s="98">
        <f t="shared" si="364"/>
        <v>0</v>
      </c>
      <c r="AM140" s="113">
        <f t="shared" si="364"/>
        <v>0</v>
      </c>
      <c r="AN140" s="98">
        <f t="shared" si="364"/>
        <v>0</v>
      </c>
      <c r="AO140" s="113">
        <f t="shared" si="364"/>
        <v>0</v>
      </c>
      <c r="AP140" s="98">
        <f t="shared" si="364"/>
        <v>0</v>
      </c>
      <c r="AQ140" s="113">
        <f t="shared" ref="AQ140:AR140" si="365">W140+Y140+AA140+AC140+AE140</f>
        <v>3</v>
      </c>
      <c r="AR140" s="114">
        <f t="shared" si="365"/>
        <v>0</v>
      </c>
      <c r="AS140" s="114">
        <f t="shared" si="366"/>
        <v>50</v>
      </c>
      <c r="AT140" s="128" t="s">
        <v>89</v>
      </c>
      <c r="AU140" s="115"/>
      <c r="AV140" s="116"/>
      <c r="AW140" s="117"/>
      <c r="AX140" s="118">
        <f t="shared" si="292"/>
        <v>100</v>
      </c>
      <c r="AY140" s="118">
        <f t="shared" si="296"/>
        <v>0</v>
      </c>
      <c r="AZ140" s="117"/>
    </row>
    <row r="141" ht="15.75" customHeight="1">
      <c r="A141" s="119"/>
      <c r="B141" s="106"/>
      <c r="C141" s="108"/>
      <c r="D141" s="106"/>
      <c r="E141" s="108"/>
      <c r="F141" s="106"/>
      <c r="G141" s="108"/>
      <c r="H141" s="108"/>
      <c r="I141" s="108" t="s">
        <v>43</v>
      </c>
      <c r="J141" s="106"/>
      <c r="K141" s="109">
        <f t="shared" si="367"/>
        <v>120</v>
      </c>
      <c r="L141" s="108"/>
      <c r="M141" s="106"/>
      <c r="N141" s="89"/>
      <c r="O141" s="106">
        <v>60.0</v>
      </c>
      <c r="P141" s="89"/>
      <c r="Q141" s="111"/>
      <c r="R141" s="89"/>
      <c r="S141" s="106">
        <v>60.0</v>
      </c>
      <c r="T141" s="89"/>
      <c r="U141" s="106"/>
      <c r="V141" s="157"/>
      <c r="W141" s="107"/>
      <c r="X141" s="112"/>
      <c r="Y141" s="107">
        <v>60.0</v>
      </c>
      <c r="Z141" s="112"/>
      <c r="AA141" s="107"/>
      <c r="AB141" s="112"/>
      <c r="AC141" s="107"/>
      <c r="AD141" s="112"/>
      <c r="AE141" s="108"/>
      <c r="AF141" s="96"/>
      <c r="AG141" s="113"/>
      <c r="AH141" s="98"/>
      <c r="AI141" s="113"/>
      <c r="AJ141" s="98"/>
      <c r="AK141" s="113"/>
      <c r="AL141" s="98"/>
      <c r="AM141" s="113">
        <f t="shared" ref="AM141:AM142" si="368">IFERROR(AC141/S141,0)*100</f>
        <v>0</v>
      </c>
      <c r="AN141" s="98"/>
      <c r="AO141" s="113"/>
      <c r="AP141" s="98"/>
      <c r="AQ141" s="113"/>
      <c r="AR141" s="108"/>
      <c r="AS141" s="108"/>
      <c r="AT141" s="108"/>
      <c r="AU141" s="115"/>
      <c r="AV141" s="116"/>
      <c r="AW141" s="117"/>
      <c r="AX141" s="118"/>
      <c r="AY141" s="118"/>
      <c r="AZ141" s="117"/>
    </row>
    <row r="142" ht="15.75" customHeight="1">
      <c r="A142" s="119"/>
      <c r="B142" s="106"/>
      <c r="C142" s="108"/>
      <c r="D142" s="106"/>
      <c r="E142" s="108"/>
      <c r="F142" s="106"/>
      <c r="G142" s="108"/>
      <c r="H142" s="108"/>
      <c r="I142" s="108" t="s">
        <v>304</v>
      </c>
      <c r="J142" s="106"/>
      <c r="K142" s="109">
        <f t="shared" si="367"/>
        <v>6</v>
      </c>
      <c r="L142" s="108"/>
      <c r="M142" s="106"/>
      <c r="N142" s="89"/>
      <c r="O142" s="106">
        <v>3.0</v>
      </c>
      <c r="P142" s="89"/>
      <c r="Q142" s="111"/>
      <c r="R142" s="89"/>
      <c r="S142" s="106">
        <v>3.0</v>
      </c>
      <c r="T142" s="89"/>
      <c r="U142" s="106"/>
      <c r="V142" s="157"/>
      <c r="W142" s="107"/>
      <c r="X142" s="112"/>
      <c r="Y142" s="107">
        <v>3.0</v>
      </c>
      <c r="Z142" s="112"/>
      <c r="AA142" s="107"/>
      <c r="AB142" s="112"/>
      <c r="AC142" s="107"/>
      <c r="AD142" s="112"/>
      <c r="AE142" s="108"/>
      <c r="AF142" s="96"/>
      <c r="AG142" s="113"/>
      <c r="AH142" s="98"/>
      <c r="AI142" s="113"/>
      <c r="AJ142" s="98"/>
      <c r="AK142" s="113"/>
      <c r="AL142" s="98"/>
      <c r="AM142" s="113">
        <f t="shared" si="368"/>
        <v>0</v>
      </c>
      <c r="AN142" s="98"/>
      <c r="AO142" s="113"/>
      <c r="AP142" s="98"/>
      <c r="AQ142" s="113"/>
      <c r="AR142" s="108"/>
      <c r="AS142" s="108"/>
      <c r="AT142" s="108"/>
      <c r="AU142" s="115"/>
      <c r="AV142" s="116"/>
      <c r="AW142" s="117"/>
      <c r="AX142" s="118"/>
      <c r="AY142" s="118"/>
      <c r="AZ142" s="117"/>
    </row>
    <row r="143" ht="15.75" customHeight="1">
      <c r="A143" s="119"/>
      <c r="B143" s="106"/>
      <c r="C143" s="108"/>
      <c r="D143" s="106"/>
      <c r="E143" s="108"/>
      <c r="F143" s="106"/>
      <c r="G143" s="108"/>
      <c r="H143" s="108" t="s">
        <v>305</v>
      </c>
      <c r="I143" s="108" t="s">
        <v>306</v>
      </c>
      <c r="J143" s="106">
        <v>22.0</v>
      </c>
      <c r="K143" s="106">
        <v>22.0</v>
      </c>
      <c r="L143" s="108"/>
      <c r="M143" s="106">
        <v>22.0</v>
      </c>
      <c r="N143" s="89"/>
      <c r="O143" s="106">
        <v>22.0</v>
      </c>
      <c r="P143" s="89"/>
      <c r="Q143" s="106">
        <v>22.0</v>
      </c>
      <c r="R143" s="89"/>
      <c r="S143" s="106">
        <v>22.0</v>
      </c>
      <c r="T143" s="89"/>
      <c r="U143" s="106">
        <v>22.0</v>
      </c>
      <c r="V143" s="157"/>
      <c r="W143" s="111">
        <v>25.0</v>
      </c>
      <c r="X143" s="112"/>
      <c r="Y143" s="111">
        <v>22.0</v>
      </c>
      <c r="Z143" s="112"/>
      <c r="AA143" s="111">
        <v>22.0</v>
      </c>
      <c r="AB143" s="112"/>
      <c r="AC143" s="111">
        <v>22.0</v>
      </c>
      <c r="AD143" s="112"/>
      <c r="AE143" s="108"/>
      <c r="AF143" s="96"/>
      <c r="AG143" s="113">
        <f t="shared" ref="AG143:AP143" si="369">IFERROR(W143/M143,0)*100</f>
        <v>113.6363636</v>
      </c>
      <c r="AH143" s="98">
        <f t="shared" si="369"/>
        <v>0</v>
      </c>
      <c r="AI143" s="113">
        <f t="shared" si="369"/>
        <v>100</v>
      </c>
      <c r="AJ143" s="98">
        <f t="shared" si="369"/>
        <v>0</v>
      </c>
      <c r="AK143" s="113">
        <f t="shared" si="369"/>
        <v>100</v>
      </c>
      <c r="AL143" s="98">
        <f t="shared" si="369"/>
        <v>0</v>
      </c>
      <c r="AM143" s="113">
        <f t="shared" si="369"/>
        <v>100</v>
      </c>
      <c r="AN143" s="98">
        <f t="shared" si="369"/>
        <v>0</v>
      </c>
      <c r="AO143" s="113">
        <f t="shared" si="369"/>
        <v>0</v>
      </c>
      <c r="AP143" s="98">
        <f t="shared" si="369"/>
        <v>0</v>
      </c>
      <c r="AQ143" s="124">
        <v>22.0</v>
      </c>
      <c r="AR143" s="114">
        <f t="shared" ref="AR143:AR146" si="372">X143+Z143+AB143+AD143+AF143</f>
        <v>0</v>
      </c>
      <c r="AS143" s="114">
        <f t="shared" ref="AS143:AS146" si="373">AQ143/K143*100</f>
        <v>100</v>
      </c>
      <c r="AT143" s="128" t="s">
        <v>89</v>
      </c>
      <c r="AU143" s="115"/>
      <c r="AV143" s="116"/>
      <c r="AW143" s="117"/>
      <c r="AX143" s="118">
        <f t="shared" ref="AX143:AY143" si="370">AG143+AI143+AK143+AM143+AO143</f>
        <v>413.6363636</v>
      </c>
      <c r="AY143" s="118">
        <f t="shared" si="370"/>
        <v>0</v>
      </c>
      <c r="AZ143" s="117"/>
    </row>
    <row r="144" ht="15.75" customHeight="1">
      <c r="A144" s="119"/>
      <c r="B144" s="106"/>
      <c r="C144" s="108"/>
      <c r="D144" s="106"/>
      <c r="E144" s="108"/>
      <c r="F144" s="106"/>
      <c r="G144" s="108"/>
      <c r="H144" s="108" t="s">
        <v>307</v>
      </c>
      <c r="I144" s="108" t="s">
        <v>308</v>
      </c>
      <c r="J144" s="106">
        <v>25.0</v>
      </c>
      <c r="K144" s="106">
        <v>25.0</v>
      </c>
      <c r="L144" s="108"/>
      <c r="M144" s="106">
        <v>25.0</v>
      </c>
      <c r="N144" s="89"/>
      <c r="O144" s="106">
        <v>25.0</v>
      </c>
      <c r="P144" s="89"/>
      <c r="Q144" s="106">
        <v>25.0</v>
      </c>
      <c r="R144" s="89"/>
      <c r="S144" s="106">
        <v>25.0</v>
      </c>
      <c r="T144" s="89"/>
      <c r="U144" s="106">
        <v>25.0</v>
      </c>
      <c r="V144" s="157"/>
      <c r="W144" s="111">
        <v>125.0</v>
      </c>
      <c r="X144" s="112"/>
      <c r="Y144" s="111">
        <v>75.0</v>
      </c>
      <c r="Z144" s="112"/>
      <c r="AA144" s="111">
        <v>80.0</v>
      </c>
      <c r="AB144" s="112"/>
      <c r="AC144" s="111">
        <v>25.0</v>
      </c>
      <c r="AD144" s="112"/>
      <c r="AE144" s="108"/>
      <c r="AF144" s="96"/>
      <c r="AG144" s="113">
        <f t="shared" ref="AG144:AP144" si="371">IFERROR(W144/M144,0)*100</f>
        <v>500</v>
      </c>
      <c r="AH144" s="98">
        <f t="shared" si="371"/>
        <v>0</v>
      </c>
      <c r="AI144" s="113">
        <f t="shared" si="371"/>
        <v>300</v>
      </c>
      <c r="AJ144" s="98">
        <f t="shared" si="371"/>
        <v>0</v>
      </c>
      <c r="AK144" s="113">
        <f t="shared" si="371"/>
        <v>320</v>
      </c>
      <c r="AL144" s="98">
        <f t="shared" si="371"/>
        <v>0</v>
      </c>
      <c r="AM144" s="113">
        <f t="shared" si="371"/>
        <v>100</v>
      </c>
      <c r="AN144" s="98">
        <f t="shared" si="371"/>
        <v>0</v>
      </c>
      <c r="AO144" s="113">
        <f t="shared" si="371"/>
        <v>0</v>
      </c>
      <c r="AP144" s="98">
        <f t="shared" si="371"/>
        <v>0</v>
      </c>
      <c r="AQ144" s="124">
        <v>25.0</v>
      </c>
      <c r="AR144" s="114">
        <f t="shared" si="372"/>
        <v>0</v>
      </c>
      <c r="AS144" s="114">
        <f t="shared" si="373"/>
        <v>100</v>
      </c>
      <c r="AT144" s="128" t="s">
        <v>89</v>
      </c>
      <c r="AU144" s="115"/>
      <c r="AV144" s="116"/>
      <c r="AW144" s="117"/>
      <c r="AX144" s="118">
        <f t="shared" ref="AX144:AY144" si="374">AG144+AI144+AK144+AM144+AO144</f>
        <v>1220</v>
      </c>
      <c r="AY144" s="118">
        <f t="shared" si="374"/>
        <v>0</v>
      </c>
      <c r="AZ144" s="117"/>
    </row>
    <row r="145" ht="15.75" customHeight="1">
      <c r="A145" s="119"/>
      <c r="B145" s="106"/>
      <c r="C145" s="108"/>
      <c r="D145" s="106"/>
      <c r="E145" s="108"/>
      <c r="F145" s="106"/>
      <c r="G145" s="108"/>
      <c r="H145" s="108" t="s">
        <v>309</v>
      </c>
      <c r="I145" s="108" t="s">
        <v>310</v>
      </c>
      <c r="J145" s="106">
        <v>25.0</v>
      </c>
      <c r="K145" s="106">
        <v>25.0</v>
      </c>
      <c r="L145" s="108"/>
      <c r="M145" s="106">
        <v>25.0</v>
      </c>
      <c r="N145" s="89"/>
      <c r="O145" s="106">
        <v>25.0</v>
      </c>
      <c r="P145" s="89"/>
      <c r="Q145" s="106">
        <v>25.0</v>
      </c>
      <c r="R145" s="89"/>
      <c r="S145" s="106">
        <v>25.0</v>
      </c>
      <c r="T145" s="89"/>
      <c r="U145" s="106">
        <v>25.0</v>
      </c>
      <c r="V145" s="157"/>
      <c r="W145" s="111">
        <v>90.0</v>
      </c>
      <c r="X145" s="112"/>
      <c r="Y145" s="111">
        <v>29.0</v>
      </c>
      <c r="Z145" s="112"/>
      <c r="AA145" s="111">
        <v>60.0</v>
      </c>
      <c r="AB145" s="112"/>
      <c r="AC145" s="111">
        <v>25.0</v>
      </c>
      <c r="AD145" s="112"/>
      <c r="AE145" s="108"/>
      <c r="AF145" s="96"/>
      <c r="AG145" s="113">
        <f t="shared" ref="AG145:AP145" si="375">IFERROR(W145/M145,0)*100</f>
        <v>360</v>
      </c>
      <c r="AH145" s="98">
        <f t="shared" si="375"/>
        <v>0</v>
      </c>
      <c r="AI145" s="113">
        <f t="shared" si="375"/>
        <v>116</v>
      </c>
      <c r="AJ145" s="98">
        <f t="shared" si="375"/>
        <v>0</v>
      </c>
      <c r="AK145" s="113">
        <f t="shared" si="375"/>
        <v>240</v>
      </c>
      <c r="AL145" s="98">
        <f t="shared" si="375"/>
        <v>0</v>
      </c>
      <c r="AM145" s="113">
        <f t="shared" si="375"/>
        <v>100</v>
      </c>
      <c r="AN145" s="98">
        <f t="shared" si="375"/>
        <v>0</v>
      </c>
      <c r="AO145" s="113">
        <f t="shared" si="375"/>
        <v>0</v>
      </c>
      <c r="AP145" s="98">
        <f t="shared" si="375"/>
        <v>0</v>
      </c>
      <c r="AQ145" s="124">
        <v>25.0</v>
      </c>
      <c r="AR145" s="114">
        <f t="shared" si="372"/>
        <v>0</v>
      </c>
      <c r="AS145" s="114">
        <f t="shared" si="373"/>
        <v>100</v>
      </c>
      <c r="AT145" s="128" t="s">
        <v>89</v>
      </c>
      <c r="AU145" s="115"/>
      <c r="AV145" s="116"/>
      <c r="AW145" s="117"/>
      <c r="AX145" s="118">
        <f t="shared" ref="AX145:AY145" si="376">AG145+AI145+AK145+AM145+AO145</f>
        <v>816</v>
      </c>
      <c r="AY145" s="118">
        <f t="shared" si="376"/>
        <v>0</v>
      </c>
      <c r="AZ145" s="117"/>
    </row>
    <row r="146" ht="15.75" customHeight="1">
      <c r="A146" s="119"/>
      <c r="B146" s="106"/>
      <c r="C146" s="108"/>
      <c r="D146" s="106"/>
      <c r="E146" s="108"/>
      <c r="F146" s="106"/>
      <c r="G146" s="108"/>
      <c r="H146" s="108" t="s">
        <v>311</v>
      </c>
      <c r="I146" s="108" t="s">
        <v>312</v>
      </c>
      <c r="J146" s="106">
        <v>7.0</v>
      </c>
      <c r="K146" s="106">
        <v>7.0</v>
      </c>
      <c r="L146" s="108"/>
      <c r="M146" s="106">
        <v>7.0</v>
      </c>
      <c r="N146" s="89"/>
      <c r="O146" s="106">
        <v>7.0</v>
      </c>
      <c r="P146" s="89"/>
      <c r="Q146" s="106">
        <v>7.0</v>
      </c>
      <c r="R146" s="89"/>
      <c r="S146" s="106">
        <v>7.0</v>
      </c>
      <c r="T146" s="89"/>
      <c r="U146" s="106">
        <v>7.0</v>
      </c>
      <c r="V146" s="157"/>
      <c r="W146" s="111">
        <v>7.0</v>
      </c>
      <c r="X146" s="112"/>
      <c r="Y146" s="111">
        <v>7.0</v>
      </c>
      <c r="Z146" s="112"/>
      <c r="AA146" s="111">
        <v>7.0</v>
      </c>
      <c r="AB146" s="112"/>
      <c r="AC146" s="111">
        <v>7.0</v>
      </c>
      <c r="AD146" s="112"/>
      <c r="AE146" s="108"/>
      <c r="AF146" s="96"/>
      <c r="AG146" s="113">
        <f t="shared" ref="AG146:AP146" si="377">IFERROR(W146/M146,0)*100</f>
        <v>100</v>
      </c>
      <c r="AH146" s="98">
        <f t="shared" si="377"/>
        <v>0</v>
      </c>
      <c r="AI146" s="113">
        <f t="shared" si="377"/>
        <v>100</v>
      </c>
      <c r="AJ146" s="98">
        <f t="shared" si="377"/>
        <v>0</v>
      </c>
      <c r="AK146" s="113">
        <f t="shared" si="377"/>
        <v>100</v>
      </c>
      <c r="AL146" s="98">
        <f t="shared" si="377"/>
        <v>0</v>
      </c>
      <c r="AM146" s="113">
        <f t="shared" si="377"/>
        <v>100</v>
      </c>
      <c r="AN146" s="98">
        <f t="shared" si="377"/>
        <v>0</v>
      </c>
      <c r="AO146" s="113">
        <f t="shared" si="377"/>
        <v>0</v>
      </c>
      <c r="AP146" s="98">
        <f t="shared" si="377"/>
        <v>0</v>
      </c>
      <c r="AQ146" s="124">
        <v>7.0</v>
      </c>
      <c r="AR146" s="114">
        <f t="shared" si="372"/>
        <v>0</v>
      </c>
      <c r="AS146" s="114">
        <f t="shared" si="373"/>
        <v>100</v>
      </c>
      <c r="AT146" s="128" t="s">
        <v>89</v>
      </c>
      <c r="AU146" s="115"/>
      <c r="AV146" s="116"/>
      <c r="AW146" s="117"/>
      <c r="AX146" s="118">
        <f t="shared" ref="AX146:AY146" si="378">AG146+AI146+AK146+AM146+AO146</f>
        <v>400</v>
      </c>
      <c r="AY146" s="118">
        <f t="shared" si="378"/>
        <v>0</v>
      </c>
      <c r="AZ146" s="117"/>
    </row>
    <row r="147" ht="15.75" customHeight="1">
      <c r="A147" s="119"/>
      <c r="B147" s="106"/>
      <c r="C147" s="108"/>
      <c r="D147" s="106"/>
      <c r="E147" s="108"/>
      <c r="F147" s="106"/>
      <c r="G147" s="108"/>
      <c r="H147" s="108" t="s">
        <v>313</v>
      </c>
      <c r="I147" s="108" t="s">
        <v>314</v>
      </c>
      <c r="J147" s="106">
        <v>47.0</v>
      </c>
      <c r="K147" s="109">
        <f t="shared" ref="K147:K149" si="382">M147+O147+Q147+S147+U147+J147</f>
        <v>128</v>
      </c>
      <c r="L147" s="108"/>
      <c r="M147" s="106">
        <v>13.0</v>
      </c>
      <c r="N147" s="89"/>
      <c r="O147" s="106">
        <v>14.0</v>
      </c>
      <c r="P147" s="89"/>
      <c r="Q147" s="106">
        <v>16.0</v>
      </c>
      <c r="R147" s="89"/>
      <c r="S147" s="106">
        <v>18.0</v>
      </c>
      <c r="T147" s="89"/>
      <c r="U147" s="106">
        <v>20.0</v>
      </c>
      <c r="V147" s="157"/>
      <c r="W147" s="111">
        <v>13.0</v>
      </c>
      <c r="X147" s="112"/>
      <c r="Y147" s="111">
        <v>14.0</v>
      </c>
      <c r="Z147" s="112"/>
      <c r="AA147" s="111">
        <v>16.0</v>
      </c>
      <c r="AB147" s="112"/>
      <c r="AC147" s="111">
        <v>18.0</v>
      </c>
      <c r="AD147" s="112"/>
      <c r="AE147" s="108"/>
      <c r="AF147" s="96"/>
      <c r="AG147" s="113">
        <f t="shared" ref="AG147:AP147" si="379">IFERROR(W147/M147,0)*100</f>
        <v>100</v>
      </c>
      <c r="AH147" s="98">
        <f t="shared" si="379"/>
        <v>0</v>
      </c>
      <c r="AI147" s="113">
        <f t="shared" si="379"/>
        <v>100</v>
      </c>
      <c r="AJ147" s="98">
        <f t="shared" si="379"/>
        <v>0</v>
      </c>
      <c r="AK147" s="113">
        <f t="shared" si="379"/>
        <v>100</v>
      </c>
      <c r="AL147" s="98">
        <f t="shared" si="379"/>
        <v>0</v>
      </c>
      <c r="AM147" s="113">
        <f t="shared" si="379"/>
        <v>100</v>
      </c>
      <c r="AN147" s="98">
        <f t="shared" si="379"/>
        <v>0</v>
      </c>
      <c r="AO147" s="113">
        <f t="shared" si="379"/>
        <v>0</v>
      </c>
      <c r="AP147" s="98">
        <f t="shared" si="379"/>
        <v>0</v>
      </c>
      <c r="AQ147" s="113">
        <f t="shared" ref="AQ147:AR147" si="380">W147+Y147+AA147+AC147+AE147</f>
        <v>61</v>
      </c>
      <c r="AR147" s="114">
        <f t="shared" si="380"/>
        <v>0</v>
      </c>
      <c r="AS147" s="114">
        <f>AQ147/(K147-J147)*100</f>
        <v>75.30864198</v>
      </c>
      <c r="AT147" s="128" t="s">
        <v>89</v>
      </c>
      <c r="AU147" s="115"/>
      <c r="AV147" s="116"/>
      <c r="AW147" s="117" t="s">
        <v>315</v>
      </c>
      <c r="AX147" s="118">
        <f t="shared" ref="AX147:AY147" si="381">AG147+AI147+AK147+AM147+AO147</f>
        <v>400</v>
      </c>
      <c r="AY147" s="118">
        <f t="shared" si="381"/>
        <v>0</v>
      </c>
      <c r="AZ147" s="117"/>
    </row>
    <row r="148" ht="15.75" customHeight="1">
      <c r="A148" s="105"/>
      <c r="B148" s="106"/>
      <c r="C148" s="108"/>
      <c r="D148" s="106"/>
      <c r="E148" s="108"/>
      <c r="F148" s="106">
        <v>2.0</v>
      </c>
      <c r="G148" s="108" t="s">
        <v>316</v>
      </c>
      <c r="H148" s="86" t="s">
        <v>317</v>
      </c>
      <c r="I148" s="86" t="s">
        <v>318</v>
      </c>
      <c r="J148" s="106">
        <v>4.0</v>
      </c>
      <c r="K148" s="109">
        <f t="shared" si="382"/>
        <v>20</v>
      </c>
      <c r="L148" s="110">
        <f t="shared" ref="L148:L151" si="387">N148+P148+R148+T148+V148</f>
        <v>220</v>
      </c>
      <c r="M148" s="106">
        <v>2.0</v>
      </c>
      <c r="N148" s="89">
        <v>0.0</v>
      </c>
      <c r="O148" s="106">
        <v>5.0</v>
      </c>
      <c r="P148" s="89">
        <v>220.0</v>
      </c>
      <c r="Q148" s="111">
        <v>2.0</v>
      </c>
      <c r="R148" s="89">
        <v>0.0</v>
      </c>
      <c r="S148" s="106">
        <v>2.0</v>
      </c>
      <c r="T148" s="89">
        <v>0.0</v>
      </c>
      <c r="U148" s="106">
        <v>5.0</v>
      </c>
      <c r="V148" s="89">
        <v>0.0</v>
      </c>
      <c r="W148" s="111">
        <v>0.0</v>
      </c>
      <c r="X148" s="112">
        <v>0.0</v>
      </c>
      <c r="Y148" s="111">
        <v>1.0</v>
      </c>
      <c r="Z148" s="112">
        <v>89.933</v>
      </c>
      <c r="AA148" s="111">
        <v>0.0</v>
      </c>
      <c r="AB148" s="112"/>
      <c r="AC148" s="111">
        <v>0.0</v>
      </c>
      <c r="AD148" s="112">
        <v>0.0</v>
      </c>
      <c r="AE148" s="108"/>
      <c r="AF148" s="96"/>
      <c r="AG148" s="113">
        <f t="shared" ref="AG148:AP148" si="383">IFERROR(W148/M148,0)*100</f>
        <v>0</v>
      </c>
      <c r="AH148" s="98">
        <f t="shared" si="383"/>
        <v>0</v>
      </c>
      <c r="AI148" s="113">
        <f t="shared" si="383"/>
        <v>20</v>
      </c>
      <c r="AJ148" s="98">
        <f t="shared" si="383"/>
        <v>40.87863636</v>
      </c>
      <c r="AK148" s="113">
        <f t="shared" si="383"/>
        <v>0</v>
      </c>
      <c r="AL148" s="98">
        <f t="shared" si="383"/>
        <v>0</v>
      </c>
      <c r="AM148" s="113">
        <f t="shared" si="383"/>
        <v>0</v>
      </c>
      <c r="AN148" s="98">
        <f t="shared" si="383"/>
        <v>0</v>
      </c>
      <c r="AO148" s="113">
        <f t="shared" si="383"/>
        <v>0</v>
      </c>
      <c r="AP148" s="98">
        <f t="shared" si="383"/>
        <v>0</v>
      </c>
      <c r="AQ148" s="113">
        <f t="shared" ref="AQ148:AR148" si="384">W148+Y148+AA148+AC148+AE148</f>
        <v>1</v>
      </c>
      <c r="AR148" s="114">
        <f t="shared" si="384"/>
        <v>89.933</v>
      </c>
      <c r="AS148" s="114">
        <f t="shared" ref="AS148:AT148" si="385">AQ148/K148*100</f>
        <v>5</v>
      </c>
      <c r="AT148" s="114">
        <f t="shared" si="385"/>
        <v>40.87863636</v>
      </c>
      <c r="AU148" s="115" t="s">
        <v>298</v>
      </c>
      <c r="AV148" s="116"/>
      <c r="AW148" s="117"/>
      <c r="AX148" s="118">
        <f t="shared" ref="AX148:AY148" si="386">AG148+AI148+AK148+AM148+AO148</f>
        <v>20</v>
      </c>
      <c r="AY148" s="118">
        <f t="shared" si="386"/>
        <v>40.87863636</v>
      </c>
      <c r="AZ148" s="117"/>
    </row>
    <row r="149" ht="15.75" customHeight="1">
      <c r="A149" s="105"/>
      <c r="B149" s="106"/>
      <c r="C149" s="108"/>
      <c r="D149" s="106"/>
      <c r="E149" s="108"/>
      <c r="F149" s="106">
        <v>3.0</v>
      </c>
      <c r="G149" s="108" t="s">
        <v>319</v>
      </c>
      <c r="H149" s="86" t="s">
        <v>320</v>
      </c>
      <c r="I149" s="86" t="s">
        <v>321</v>
      </c>
      <c r="J149" s="106">
        <v>45.0</v>
      </c>
      <c r="K149" s="109">
        <f t="shared" si="382"/>
        <v>108</v>
      </c>
      <c r="L149" s="110">
        <f t="shared" si="387"/>
        <v>547</v>
      </c>
      <c r="M149" s="106">
        <v>9.0</v>
      </c>
      <c r="N149" s="89">
        <v>115.0</v>
      </c>
      <c r="O149" s="106">
        <v>18.0</v>
      </c>
      <c r="P149" s="89">
        <v>118.0</v>
      </c>
      <c r="Q149" s="111">
        <v>18.0</v>
      </c>
      <c r="R149" s="89">
        <v>122.0</v>
      </c>
      <c r="S149" s="106">
        <v>18.0</v>
      </c>
      <c r="T149" s="89">
        <v>125.0</v>
      </c>
      <c r="U149" s="106">
        <v>0.0</v>
      </c>
      <c r="V149" s="91">
        <v>67.0</v>
      </c>
      <c r="W149" s="111">
        <v>9.0</v>
      </c>
      <c r="X149" s="112">
        <v>37.594</v>
      </c>
      <c r="Y149" s="111">
        <v>33.0</v>
      </c>
      <c r="Z149" s="112">
        <v>130.989</v>
      </c>
      <c r="AA149" s="111">
        <v>15.0</v>
      </c>
      <c r="AB149" s="112">
        <v>133.082</v>
      </c>
      <c r="AC149" s="111"/>
      <c r="AD149" s="112">
        <v>0.0</v>
      </c>
      <c r="AE149" s="108"/>
      <c r="AF149" s="96"/>
      <c r="AG149" s="113">
        <f t="shared" ref="AG149:AP149" si="388">IFERROR(W149/M149,0)*100</f>
        <v>100</v>
      </c>
      <c r="AH149" s="98">
        <f t="shared" si="388"/>
        <v>32.69043478</v>
      </c>
      <c r="AI149" s="113">
        <f t="shared" si="388"/>
        <v>183.3333333</v>
      </c>
      <c r="AJ149" s="98">
        <f t="shared" si="388"/>
        <v>111.0076271</v>
      </c>
      <c r="AK149" s="113">
        <f t="shared" si="388"/>
        <v>83.33333333</v>
      </c>
      <c r="AL149" s="98">
        <f t="shared" si="388"/>
        <v>109.0836066</v>
      </c>
      <c r="AM149" s="113">
        <f t="shared" si="388"/>
        <v>0</v>
      </c>
      <c r="AN149" s="98">
        <f t="shared" si="388"/>
        <v>0</v>
      </c>
      <c r="AO149" s="113">
        <f t="shared" si="388"/>
        <v>0</v>
      </c>
      <c r="AP149" s="98">
        <f t="shared" si="388"/>
        <v>0</v>
      </c>
      <c r="AQ149" s="113">
        <f t="shared" ref="AQ149:AR149" si="389">W149+Y149+AA149+AC149+AE149</f>
        <v>57</v>
      </c>
      <c r="AR149" s="114">
        <f t="shared" si="389"/>
        <v>301.665</v>
      </c>
      <c r="AS149" s="114">
        <f t="shared" ref="AS149:AT149" si="390">AQ149/K149*100</f>
        <v>52.77777778</v>
      </c>
      <c r="AT149" s="114">
        <f t="shared" si="390"/>
        <v>55.14899452</v>
      </c>
      <c r="AU149" s="115" t="s">
        <v>298</v>
      </c>
      <c r="AV149" s="116"/>
      <c r="AW149" s="117"/>
      <c r="AX149" s="118">
        <f t="shared" ref="AX149:AY149" si="391">AG149+AI149+AK149+AM149+AO149</f>
        <v>366.6666667</v>
      </c>
      <c r="AY149" s="118">
        <f t="shared" si="391"/>
        <v>252.7816685</v>
      </c>
      <c r="AZ149" s="117"/>
    </row>
    <row r="150" ht="15.75" customHeight="1">
      <c r="A150" s="119"/>
      <c r="B150" s="106"/>
      <c r="C150" s="108"/>
      <c r="D150" s="106"/>
      <c r="E150" s="108"/>
      <c r="F150" s="106">
        <v>4.0</v>
      </c>
      <c r="G150" s="108" t="s">
        <v>322</v>
      </c>
      <c r="H150" s="108" t="s">
        <v>323</v>
      </c>
      <c r="I150" s="108" t="s">
        <v>197</v>
      </c>
      <c r="J150" s="106" t="s">
        <v>89</v>
      </c>
      <c r="K150" s="106">
        <v>12.0</v>
      </c>
      <c r="L150" s="110">
        <f t="shared" si="387"/>
        <v>429</v>
      </c>
      <c r="M150" s="106">
        <v>8.0</v>
      </c>
      <c r="N150" s="89">
        <v>58.0</v>
      </c>
      <c r="O150" s="106">
        <v>9.0</v>
      </c>
      <c r="P150" s="89">
        <v>99.0</v>
      </c>
      <c r="Q150" s="111">
        <v>10.0</v>
      </c>
      <c r="R150" s="89">
        <v>102.0</v>
      </c>
      <c r="S150" s="106">
        <v>11.0</v>
      </c>
      <c r="T150" s="89">
        <v>105.0</v>
      </c>
      <c r="U150" s="106">
        <v>12.0</v>
      </c>
      <c r="V150" s="120">
        <v>65.0</v>
      </c>
      <c r="W150" s="111"/>
      <c r="X150" s="112">
        <v>57.608</v>
      </c>
      <c r="Y150" s="111"/>
      <c r="Z150" s="112">
        <v>0.0</v>
      </c>
      <c r="AA150" s="111"/>
      <c r="AB150" s="112"/>
      <c r="AC150" s="111"/>
      <c r="AD150" s="112">
        <v>0.0</v>
      </c>
      <c r="AE150" s="108"/>
      <c r="AF150" s="96"/>
      <c r="AG150" s="113">
        <f t="shared" ref="AG150:AP150" si="392">IFERROR(W150/M150,0)*100</f>
        <v>0</v>
      </c>
      <c r="AH150" s="98">
        <f t="shared" si="392"/>
        <v>99.32413793</v>
      </c>
      <c r="AI150" s="113">
        <f t="shared" si="392"/>
        <v>0</v>
      </c>
      <c r="AJ150" s="98">
        <f t="shared" si="392"/>
        <v>0</v>
      </c>
      <c r="AK150" s="113">
        <f t="shared" si="392"/>
        <v>0</v>
      </c>
      <c r="AL150" s="98">
        <f t="shared" si="392"/>
        <v>0</v>
      </c>
      <c r="AM150" s="113">
        <f t="shared" si="392"/>
        <v>0</v>
      </c>
      <c r="AN150" s="98">
        <f t="shared" si="392"/>
        <v>0</v>
      </c>
      <c r="AO150" s="113">
        <f t="shared" si="392"/>
        <v>0</v>
      </c>
      <c r="AP150" s="98">
        <f t="shared" si="392"/>
        <v>0</v>
      </c>
      <c r="AQ150" s="124"/>
      <c r="AR150" s="108"/>
      <c r="AS150" s="108"/>
      <c r="AT150" s="108"/>
      <c r="AU150" s="115" t="s">
        <v>298</v>
      </c>
      <c r="AV150" s="116"/>
      <c r="AW150" s="117"/>
      <c r="AX150" s="118">
        <f t="shared" ref="AX150:AY150" si="393">AG150+AI150+AK150+AM150+AO150</f>
        <v>0</v>
      </c>
      <c r="AY150" s="118">
        <f t="shared" si="393"/>
        <v>99.32413793</v>
      </c>
      <c r="AZ150" s="117"/>
    </row>
    <row r="151" ht="15.75" customHeight="1">
      <c r="A151" s="105"/>
      <c r="B151" s="106"/>
      <c r="C151" s="108"/>
      <c r="D151" s="106"/>
      <c r="E151" s="108"/>
      <c r="F151" s="106">
        <v>5.0</v>
      </c>
      <c r="G151" s="108" t="s">
        <v>324</v>
      </c>
      <c r="H151" s="86" t="s">
        <v>325</v>
      </c>
      <c r="I151" s="86" t="s">
        <v>326</v>
      </c>
      <c r="J151" s="106">
        <v>5.0</v>
      </c>
      <c r="K151" s="106">
        <v>6.0</v>
      </c>
      <c r="L151" s="110">
        <f t="shared" si="387"/>
        <v>459</v>
      </c>
      <c r="M151" s="106">
        <v>6.0</v>
      </c>
      <c r="N151" s="89">
        <v>32.0</v>
      </c>
      <c r="O151" s="106">
        <v>6.0</v>
      </c>
      <c r="P151" s="89">
        <v>102.0</v>
      </c>
      <c r="Q151" s="106">
        <v>6.0</v>
      </c>
      <c r="R151" s="89">
        <v>105.0</v>
      </c>
      <c r="S151" s="106">
        <v>6.0</v>
      </c>
      <c r="T151" s="89">
        <v>108.0</v>
      </c>
      <c r="U151" s="106">
        <v>6.0</v>
      </c>
      <c r="V151" s="91">
        <v>112.0</v>
      </c>
      <c r="W151" s="111">
        <v>6.0</v>
      </c>
      <c r="X151" s="112">
        <v>122.994</v>
      </c>
      <c r="Y151" s="111">
        <v>0.0</v>
      </c>
      <c r="Z151" s="112">
        <v>0.0</v>
      </c>
      <c r="AA151" s="111"/>
      <c r="AB151" s="112"/>
      <c r="AC151" s="111"/>
      <c r="AD151" s="112">
        <v>0.0</v>
      </c>
      <c r="AE151" s="108"/>
      <c r="AF151" s="96"/>
      <c r="AG151" s="113">
        <f t="shared" ref="AG151:AP151" si="394">IFERROR(W151/M151,0)*100</f>
        <v>100</v>
      </c>
      <c r="AH151" s="98">
        <f t="shared" si="394"/>
        <v>384.35625</v>
      </c>
      <c r="AI151" s="113">
        <f t="shared" si="394"/>
        <v>0</v>
      </c>
      <c r="AJ151" s="98">
        <f t="shared" si="394"/>
        <v>0</v>
      </c>
      <c r="AK151" s="113">
        <f t="shared" si="394"/>
        <v>0</v>
      </c>
      <c r="AL151" s="98">
        <f t="shared" si="394"/>
        <v>0</v>
      </c>
      <c r="AM151" s="113">
        <f t="shared" si="394"/>
        <v>0</v>
      </c>
      <c r="AN151" s="98">
        <f t="shared" si="394"/>
        <v>0</v>
      </c>
      <c r="AO151" s="113">
        <f t="shared" si="394"/>
        <v>0</v>
      </c>
      <c r="AP151" s="98">
        <f t="shared" si="394"/>
        <v>0</v>
      </c>
      <c r="AQ151" s="124"/>
      <c r="AR151" s="114">
        <f>X151+Z151+AB151+AD151+AF151</f>
        <v>122.994</v>
      </c>
      <c r="AS151" s="114">
        <f t="shared" ref="AS151:AT151" si="395">AQ151/K151*100</f>
        <v>0</v>
      </c>
      <c r="AT151" s="114">
        <f t="shared" si="395"/>
        <v>26.79607843</v>
      </c>
      <c r="AU151" s="115" t="s">
        <v>298</v>
      </c>
      <c r="AV151" s="116"/>
      <c r="AW151" s="117"/>
      <c r="AX151" s="118">
        <f t="shared" ref="AX151:AY151" si="396">AG151+AI151+AK151+AM151+AO151</f>
        <v>100</v>
      </c>
      <c r="AY151" s="118">
        <f t="shared" si="396"/>
        <v>384.35625</v>
      </c>
      <c r="AZ151" s="117"/>
    </row>
    <row r="152" ht="15.75" customHeight="1">
      <c r="A152" s="105"/>
      <c r="B152" s="106"/>
      <c r="C152" s="108"/>
      <c r="D152" s="106"/>
      <c r="E152" s="108"/>
      <c r="F152" s="106"/>
      <c r="G152" s="108"/>
      <c r="H152" s="86"/>
      <c r="I152" s="86" t="s">
        <v>289</v>
      </c>
      <c r="J152" s="106">
        <v>5.0</v>
      </c>
      <c r="K152" s="106">
        <v>6.0</v>
      </c>
      <c r="L152" s="128"/>
      <c r="M152" s="106">
        <v>6.0</v>
      </c>
      <c r="N152" s="89"/>
      <c r="O152" s="106">
        <v>6.0</v>
      </c>
      <c r="P152" s="89"/>
      <c r="Q152" s="106">
        <v>6.0</v>
      </c>
      <c r="R152" s="89"/>
      <c r="S152" s="106">
        <v>6.0</v>
      </c>
      <c r="T152" s="89"/>
      <c r="U152" s="106">
        <v>6.0</v>
      </c>
      <c r="V152" s="91"/>
      <c r="W152" s="107"/>
      <c r="X152" s="112"/>
      <c r="Y152" s="107"/>
      <c r="Z152" s="112"/>
      <c r="AA152" s="107"/>
      <c r="AB152" s="112"/>
      <c r="AC152" s="107"/>
      <c r="AD152" s="112"/>
      <c r="AE152" s="108"/>
      <c r="AF152" s="96"/>
      <c r="AG152" s="113">
        <f t="shared" ref="AG152:AG160" si="397">IFERROR(W152/M152,0)*100</f>
        <v>0</v>
      </c>
      <c r="AH152" s="98"/>
      <c r="AI152" s="113"/>
      <c r="AJ152" s="98"/>
      <c r="AK152" s="113"/>
      <c r="AL152" s="98"/>
      <c r="AM152" s="113"/>
      <c r="AN152" s="98"/>
      <c r="AO152" s="113"/>
      <c r="AP152" s="98"/>
      <c r="AQ152" s="124">
        <v>6.0</v>
      </c>
      <c r="AR152" s="108"/>
      <c r="AS152" s="108"/>
      <c r="AT152" s="108"/>
      <c r="AU152" s="115"/>
      <c r="AV152" s="116"/>
      <c r="AW152" s="117"/>
      <c r="AX152" s="118"/>
      <c r="AY152" s="118"/>
      <c r="AZ152" s="117"/>
    </row>
    <row r="153" ht="15.75" customHeight="1">
      <c r="A153" s="105"/>
      <c r="B153" s="106"/>
      <c r="C153" s="108"/>
      <c r="D153" s="106"/>
      <c r="E153" s="108"/>
      <c r="F153" s="106">
        <v>6.0</v>
      </c>
      <c r="G153" s="108" t="s">
        <v>327</v>
      </c>
      <c r="H153" s="86" t="s">
        <v>328</v>
      </c>
      <c r="I153" s="86" t="s">
        <v>120</v>
      </c>
      <c r="J153" s="106">
        <v>2.0</v>
      </c>
      <c r="K153" s="106">
        <v>2.0</v>
      </c>
      <c r="L153" s="110">
        <f t="shared" ref="L153:L156" si="401">N153+P153+R153+T153+V153</f>
        <v>57078</v>
      </c>
      <c r="M153" s="106">
        <v>2.0</v>
      </c>
      <c r="N153" s="89">
        <v>11380.0</v>
      </c>
      <c r="O153" s="106">
        <v>2.0</v>
      </c>
      <c r="P153" s="89">
        <v>12104.0</v>
      </c>
      <c r="Q153" s="111">
        <v>2.0</v>
      </c>
      <c r="R153" s="89">
        <v>12611.0</v>
      </c>
      <c r="S153" s="106">
        <v>2.0</v>
      </c>
      <c r="T153" s="89">
        <v>10238.0</v>
      </c>
      <c r="U153" s="106">
        <v>2.0</v>
      </c>
      <c r="V153" s="91">
        <v>10745.0</v>
      </c>
      <c r="W153" s="111">
        <v>2.0</v>
      </c>
      <c r="X153" s="112">
        <f>71.224+3585.751</f>
        <v>3656.975</v>
      </c>
      <c r="Y153" s="111">
        <v>2.0</v>
      </c>
      <c r="Z153" s="112">
        <f>71.224+4555.304</f>
        <v>4626.528</v>
      </c>
      <c r="AA153" s="111">
        <v>2.0</v>
      </c>
      <c r="AB153" s="112">
        <f>54.428+4146.113</f>
        <v>4200.541</v>
      </c>
      <c r="AC153" s="111">
        <v>2.0</v>
      </c>
      <c r="AD153" s="112">
        <v>1419.517</v>
      </c>
      <c r="AE153" s="108"/>
      <c r="AF153" s="96"/>
      <c r="AG153" s="113">
        <f t="shared" si="397"/>
        <v>100</v>
      </c>
      <c r="AH153" s="98">
        <f t="shared" ref="AH153:AP153" si="398">IFERROR(X153/N153,0)*100</f>
        <v>32.13510545</v>
      </c>
      <c r="AI153" s="113">
        <f t="shared" si="398"/>
        <v>100</v>
      </c>
      <c r="AJ153" s="98">
        <f t="shared" si="398"/>
        <v>38.22313285</v>
      </c>
      <c r="AK153" s="113">
        <f t="shared" si="398"/>
        <v>100</v>
      </c>
      <c r="AL153" s="98">
        <f t="shared" si="398"/>
        <v>33.30854809</v>
      </c>
      <c r="AM153" s="113">
        <f t="shared" si="398"/>
        <v>100</v>
      </c>
      <c r="AN153" s="98">
        <f t="shared" si="398"/>
        <v>13.86517875</v>
      </c>
      <c r="AO153" s="113">
        <f t="shared" si="398"/>
        <v>0</v>
      </c>
      <c r="AP153" s="98">
        <f t="shared" si="398"/>
        <v>0</v>
      </c>
      <c r="AQ153" s="124">
        <v>2.0</v>
      </c>
      <c r="AR153" s="114">
        <f>X153+Z153+AB153+AD153+AF153</f>
        <v>13903.561</v>
      </c>
      <c r="AS153" s="114">
        <f t="shared" ref="AS153:AT153" si="399">AQ153/K153*100</f>
        <v>100</v>
      </c>
      <c r="AT153" s="114">
        <f t="shared" si="399"/>
        <v>24.35887908</v>
      </c>
      <c r="AU153" s="115" t="s">
        <v>298</v>
      </c>
      <c r="AV153" s="116" t="s">
        <v>329</v>
      </c>
      <c r="AW153" s="117"/>
      <c r="AX153" s="118">
        <f t="shared" ref="AX153:AY153" si="400">AG153+AI153+AK153+AM153+AO153</f>
        <v>400</v>
      </c>
      <c r="AY153" s="118">
        <f t="shared" si="400"/>
        <v>117.5319651</v>
      </c>
      <c r="AZ153" s="117"/>
    </row>
    <row r="154" ht="15.75" customHeight="1">
      <c r="A154" s="105"/>
      <c r="B154" s="106"/>
      <c r="C154" s="108"/>
      <c r="D154" s="106"/>
      <c r="E154" s="108"/>
      <c r="F154" s="106">
        <v>7.0</v>
      </c>
      <c r="G154" s="108" t="s">
        <v>330</v>
      </c>
      <c r="H154" s="86" t="s">
        <v>331</v>
      </c>
      <c r="I154" s="86" t="s">
        <v>211</v>
      </c>
      <c r="J154" s="106">
        <v>0.0</v>
      </c>
      <c r="K154" s="109">
        <f t="shared" ref="K154:K156" si="406">M154+O154+Q154+S154+U154+J154</f>
        <v>7</v>
      </c>
      <c r="L154" s="110">
        <f t="shared" si="401"/>
        <v>2694</v>
      </c>
      <c r="M154" s="106">
        <v>3.0</v>
      </c>
      <c r="N154" s="89">
        <v>350.0</v>
      </c>
      <c r="O154" s="106">
        <v>1.0</v>
      </c>
      <c r="P154" s="89">
        <v>560.0</v>
      </c>
      <c r="Q154" s="111">
        <v>1.0</v>
      </c>
      <c r="R154" s="89">
        <v>577.0</v>
      </c>
      <c r="S154" s="106">
        <v>1.0</v>
      </c>
      <c r="T154" s="89">
        <v>595.0</v>
      </c>
      <c r="U154" s="106">
        <v>1.0</v>
      </c>
      <c r="V154" s="91">
        <v>612.0</v>
      </c>
      <c r="W154" s="111">
        <v>3.0</v>
      </c>
      <c r="X154" s="112">
        <v>120.343</v>
      </c>
      <c r="Y154" s="111"/>
      <c r="Z154" s="112">
        <v>0.0</v>
      </c>
      <c r="AA154" s="111"/>
      <c r="AB154" s="112"/>
      <c r="AC154" s="111"/>
      <c r="AD154" s="112"/>
      <c r="AE154" s="108"/>
      <c r="AF154" s="96"/>
      <c r="AG154" s="113">
        <f t="shared" si="397"/>
        <v>100</v>
      </c>
      <c r="AH154" s="98">
        <f t="shared" ref="AH154:AP154" si="402">IFERROR(X154/N154,0)*100</f>
        <v>34.38371429</v>
      </c>
      <c r="AI154" s="113">
        <f t="shared" si="402"/>
        <v>0</v>
      </c>
      <c r="AJ154" s="98">
        <f t="shared" si="402"/>
        <v>0</v>
      </c>
      <c r="AK154" s="113">
        <f t="shared" si="402"/>
        <v>0</v>
      </c>
      <c r="AL154" s="98">
        <f t="shared" si="402"/>
        <v>0</v>
      </c>
      <c r="AM154" s="113">
        <f t="shared" si="402"/>
        <v>0</v>
      </c>
      <c r="AN154" s="98">
        <f t="shared" si="402"/>
        <v>0</v>
      </c>
      <c r="AO154" s="113">
        <f t="shared" si="402"/>
        <v>0</v>
      </c>
      <c r="AP154" s="98">
        <f t="shared" si="402"/>
        <v>0</v>
      </c>
      <c r="AQ154" s="113">
        <f t="shared" ref="AQ154:AR154" si="403">W154+Y154+AA154+AC154+AE154</f>
        <v>3</v>
      </c>
      <c r="AR154" s="114">
        <f t="shared" si="403"/>
        <v>120.343</v>
      </c>
      <c r="AS154" s="114">
        <f t="shared" ref="AS154:AT154" si="404">AQ154/K154*100</f>
        <v>42.85714286</v>
      </c>
      <c r="AT154" s="114">
        <f t="shared" si="404"/>
        <v>4.467074981</v>
      </c>
      <c r="AU154" s="115" t="s">
        <v>298</v>
      </c>
      <c r="AV154" s="116"/>
      <c r="AW154" s="117"/>
      <c r="AX154" s="118">
        <f t="shared" ref="AX154:AY154" si="405">AG154+AI154+AK154+AM154+AO154</f>
        <v>100</v>
      </c>
      <c r="AY154" s="118">
        <f t="shared" si="405"/>
        <v>34.38371429</v>
      </c>
      <c r="AZ154" s="117"/>
    </row>
    <row r="155" ht="15.75" customHeight="1">
      <c r="A155" s="105"/>
      <c r="B155" s="106"/>
      <c r="C155" s="108"/>
      <c r="D155" s="106"/>
      <c r="E155" s="108"/>
      <c r="F155" s="106"/>
      <c r="G155" s="108"/>
      <c r="H155" s="86" t="s">
        <v>332</v>
      </c>
      <c r="I155" s="86" t="s">
        <v>211</v>
      </c>
      <c r="J155" s="106">
        <v>0.0</v>
      </c>
      <c r="K155" s="109">
        <f t="shared" si="406"/>
        <v>8</v>
      </c>
      <c r="L155" s="110">
        <f t="shared" si="401"/>
        <v>0</v>
      </c>
      <c r="M155" s="106">
        <v>2.0</v>
      </c>
      <c r="N155" s="89"/>
      <c r="O155" s="106">
        <v>2.0</v>
      </c>
      <c r="P155" s="89"/>
      <c r="Q155" s="111">
        <v>2.0</v>
      </c>
      <c r="R155" s="89"/>
      <c r="S155" s="106">
        <v>1.0</v>
      </c>
      <c r="T155" s="89"/>
      <c r="U155" s="106">
        <v>1.0</v>
      </c>
      <c r="V155" s="129"/>
      <c r="W155" s="111">
        <v>0.0</v>
      </c>
      <c r="X155" s="112"/>
      <c r="Y155" s="111">
        <v>2.0</v>
      </c>
      <c r="Z155" s="112"/>
      <c r="AA155" s="111">
        <v>1.0</v>
      </c>
      <c r="AB155" s="112"/>
      <c r="AC155" s="111">
        <v>0.0</v>
      </c>
      <c r="AD155" s="112"/>
      <c r="AE155" s="108"/>
      <c r="AF155" s="96"/>
      <c r="AG155" s="113">
        <f t="shared" si="397"/>
        <v>0</v>
      </c>
      <c r="AH155" s="98">
        <f t="shared" ref="AH155:AP155" si="407">IFERROR(X155/N155,0)*100</f>
        <v>0</v>
      </c>
      <c r="AI155" s="113">
        <f t="shared" si="407"/>
        <v>100</v>
      </c>
      <c r="AJ155" s="98">
        <f t="shared" si="407"/>
        <v>0</v>
      </c>
      <c r="AK155" s="113">
        <f t="shared" si="407"/>
        <v>50</v>
      </c>
      <c r="AL155" s="98">
        <f t="shared" si="407"/>
        <v>0</v>
      </c>
      <c r="AM155" s="113">
        <f t="shared" si="407"/>
        <v>0</v>
      </c>
      <c r="AN155" s="98">
        <f t="shared" si="407"/>
        <v>0</v>
      </c>
      <c r="AO155" s="113">
        <f t="shared" si="407"/>
        <v>0</v>
      </c>
      <c r="AP155" s="98">
        <f t="shared" si="407"/>
        <v>0</v>
      </c>
      <c r="AQ155" s="113">
        <f t="shared" ref="AQ155:AR155" si="408">W155+Y155+AA155+AC155+AE155</f>
        <v>3</v>
      </c>
      <c r="AR155" s="114">
        <f t="shared" si="408"/>
        <v>0</v>
      </c>
      <c r="AS155" s="114">
        <f t="shared" ref="AS155:AS157" si="412">AQ155/K155*100</f>
        <v>37.5</v>
      </c>
      <c r="AT155" s="128" t="s">
        <v>89</v>
      </c>
      <c r="AU155" s="115"/>
      <c r="AV155" s="116"/>
      <c r="AW155" s="117"/>
      <c r="AX155" s="118">
        <f t="shared" ref="AX155:AY155" si="409">AG155+AI155+AK155+AM155+AO155</f>
        <v>150</v>
      </c>
      <c r="AY155" s="118">
        <f t="shared" si="409"/>
        <v>0</v>
      </c>
      <c r="AZ155" s="117"/>
    </row>
    <row r="156" ht="15.75" customHeight="1">
      <c r="A156" s="119"/>
      <c r="B156" s="106"/>
      <c r="C156" s="108"/>
      <c r="D156" s="106"/>
      <c r="E156" s="108"/>
      <c r="F156" s="106">
        <v>8.0</v>
      </c>
      <c r="G156" s="86" t="s">
        <v>333</v>
      </c>
      <c r="H156" s="108" t="s">
        <v>334</v>
      </c>
      <c r="I156" s="108" t="s">
        <v>335</v>
      </c>
      <c r="J156" s="106">
        <v>2.0</v>
      </c>
      <c r="K156" s="109">
        <f t="shared" si="406"/>
        <v>12</v>
      </c>
      <c r="L156" s="110">
        <f t="shared" si="401"/>
        <v>3560</v>
      </c>
      <c r="M156" s="106">
        <v>2.0</v>
      </c>
      <c r="N156" s="89">
        <v>638.0</v>
      </c>
      <c r="O156" s="106">
        <v>2.0</v>
      </c>
      <c r="P156" s="89">
        <v>742.0</v>
      </c>
      <c r="Q156" s="111">
        <v>2.0</v>
      </c>
      <c r="R156" s="89">
        <v>677.0</v>
      </c>
      <c r="S156" s="106">
        <v>2.0</v>
      </c>
      <c r="T156" s="89">
        <v>785.0</v>
      </c>
      <c r="U156" s="106">
        <v>2.0</v>
      </c>
      <c r="V156" s="120">
        <v>718.0</v>
      </c>
      <c r="W156" s="111">
        <v>2.0</v>
      </c>
      <c r="X156" s="112">
        <v>5749.701</v>
      </c>
      <c r="Y156" s="111">
        <v>2.0</v>
      </c>
      <c r="Z156" s="112">
        <v>6300.536</v>
      </c>
      <c r="AA156" s="111">
        <v>2.0</v>
      </c>
      <c r="AB156" s="112">
        <v>8020.978</v>
      </c>
      <c r="AC156" s="111">
        <v>2.0</v>
      </c>
      <c r="AD156" s="112">
        <v>5490.321</v>
      </c>
      <c r="AE156" s="108"/>
      <c r="AF156" s="96"/>
      <c r="AG156" s="113">
        <f t="shared" si="397"/>
        <v>100</v>
      </c>
      <c r="AH156" s="98">
        <f t="shared" ref="AH156:AP156" si="410">IFERROR(X156/N156,0)*100</f>
        <v>901.2070533</v>
      </c>
      <c r="AI156" s="113">
        <f t="shared" si="410"/>
        <v>100</v>
      </c>
      <c r="AJ156" s="98">
        <f t="shared" si="410"/>
        <v>849.128841</v>
      </c>
      <c r="AK156" s="113">
        <f t="shared" si="410"/>
        <v>100</v>
      </c>
      <c r="AL156" s="120">
        <f t="shared" si="410"/>
        <v>1184.78257</v>
      </c>
      <c r="AM156" s="113">
        <f t="shared" si="410"/>
        <v>100</v>
      </c>
      <c r="AN156" s="98">
        <f t="shared" si="410"/>
        <v>699.403949</v>
      </c>
      <c r="AO156" s="113">
        <f t="shared" si="410"/>
        <v>0</v>
      </c>
      <c r="AP156" s="98">
        <f t="shared" si="410"/>
        <v>0</v>
      </c>
      <c r="AQ156" s="113">
        <f t="shared" ref="AQ156:AR156" si="411">W156+Y156+AA156+AC156+AE156</f>
        <v>8</v>
      </c>
      <c r="AR156" s="114">
        <f t="shared" si="411"/>
        <v>25561.536</v>
      </c>
      <c r="AS156" s="114">
        <f t="shared" si="412"/>
        <v>66.66666667</v>
      </c>
      <c r="AT156" s="114">
        <f>AR156/L156*100</f>
        <v>718.0206742</v>
      </c>
      <c r="AU156" s="115" t="s">
        <v>298</v>
      </c>
      <c r="AV156" s="116"/>
      <c r="AW156" s="117"/>
      <c r="AX156" s="118">
        <f t="shared" ref="AX156:AY156" si="413">AG156+AI156+AK156+AM156+AO156</f>
        <v>400</v>
      </c>
      <c r="AY156" s="118">
        <f t="shared" si="413"/>
        <v>3634.522413</v>
      </c>
      <c r="AZ156" s="117"/>
    </row>
    <row r="157" ht="15.75" customHeight="1">
      <c r="A157" s="119"/>
      <c r="B157" s="106"/>
      <c r="C157" s="108"/>
      <c r="D157" s="106"/>
      <c r="E157" s="108"/>
      <c r="F157" s="106"/>
      <c r="G157" s="86"/>
      <c r="H157" s="108" t="s">
        <v>336</v>
      </c>
      <c r="I157" s="108" t="s">
        <v>98</v>
      </c>
      <c r="J157" s="106" t="s">
        <v>89</v>
      </c>
      <c r="K157" s="109">
        <v>400.0</v>
      </c>
      <c r="L157" s="108"/>
      <c r="M157" s="106">
        <v>400.0</v>
      </c>
      <c r="N157" s="89"/>
      <c r="O157" s="106">
        <v>400.0</v>
      </c>
      <c r="P157" s="89"/>
      <c r="Q157" s="106">
        <v>400.0</v>
      </c>
      <c r="R157" s="89"/>
      <c r="S157" s="106">
        <v>400.0</v>
      </c>
      <c r="T157" s="89"/>
      <c r="U157" s="106">
        <v>400.0</v>
      </c>
      <c r="V157" s="157"/>
      <c r="W157" s="111"/>
      <c r="X157" s="112"/>
      <c r="Y157" s="111"/>
      <c r="Z157" s="112"/>
      <c r="AA157" s="111"/>
      <c r="AB157" s="112"/>
      <c r="AC157" s="111"/>
      <c r="AD157" s="112"/>
      <c r="AE157" s="108"/>
      <c r="AF157" s="96"/>
      <c r="AG157" s="113">
        <f t="shared" si="397"/>
        <v>0</v>
      </c>
      <c r="AH157" s="98">
        <f t="shared" ref="AH157:AP157" si="414">IFERROR(X157/N157,0)*100</f>
        <v>0</v>
      </c>
      <c r="AI157" s="113">
        <f t="shared" si="414"/>
        <v>0</v>
      </c>
      <c r="AJ157" s="98">
        <f t="shared" si="414"/>
        <v>0</v>
      </c>
      <c r="AK157" s="113">
        <f t="shared" si="414"/>
        <v>0</v>
      </c>
      <c r="AL157" s="98">
        <f t="shared" si="414"/>
        <v>0</v>
      </c>
      <c r="AM157" s="113">
        <f t="shared" si="414"/>
        <v>0</v>
      </c>
      <c r="AN157" s="98">
        <f t="shared" si="414"/>
        <v>0</v>
      </c>
      <c r="AO157" s="113">
        <f t="shared" si="414"/>
        <v>0</v>
      </c>
      <c r="AP157" s="98">
        <f t="shared" si="414"/>
        <v>0</v>
      </c>
      <c r="AQ157" s="124"/>
      <c r="AR157" s="114">
        <f>X157+Z157+AB157+AD157+AF157</f>
        <v>0</v>
      </c>
      <c r="AS157" s="114">
        <f t="shared" si="412"/>
        <v>0</v>
      </c>
      <c r="AT157" s="128" t="s">
        <v>89</v>
      </c>
      <c r="AU157" s="115"/>
      <c r="AV157" s="116"/>
      <c r="AW157" s="117"/>
      <c r="AX157" s="118">
        <f t="shared" ref="AX157:AY157" si="415">AG157+AI157+AK157+AM157+AO157</f>
        <v>0</v>
      </c>
      <c r="AY157" s="118">
        <f t="shared" si="415"/>
        <v>0</v>
      </c>
      <c r="AZ157" s="117"/>
    </row>
    <row r="158" ht="15.75" customHeight="1">
      <c r="A158" s="105"/>
      <c r="B158" s="106">
        <v>10.0</v>
      </c>
      <c r="C158" s="108" t="s">
        <v>337</v>
      </c>
      <c r="D158" s="106">
        <v>1.0</v>
      </c>
      <c r="E158" s="108" t="s">
        <v>338</v>
      </c>
      <c r="F158" s="106">
        <v>1.0</v>
      </c>
      <c r="G158" s="86" t="s">
        <v>339</v>
      </c>
      <c r="H158" s="86" t="s">
        <v>340</v>
      </c>
      <c r="I158" s="86"/>
      <c r="J158" s="106"/>
      <c r="K158" s="106"/>
      <c r="L158" s="110">
        <f>N158+P158+R158+T158+V158</f>
        <v>4973</v>
      </c>
      <c r="M158" s="106"/>
      <c r="N158" s="89">
        <v>690.0</v>
      </c>
      <c r="O158" s="106"/>
      <c r="P158" s="89">
        <v>1024.0</v>
      </c>
      <c r="Q158" s="111"/>
      <c r="R158" s="89">
        <v>1055.0</v>
      </c>
      <c r="S158" s="106"/>
      <c r="T158" s="89">
        <v>1086.0</v>
      </c>
      <c r="U158" s="106"/>
      <c r="V158" s="148">
        <v>1118.0</v>
      </c>
      <c r="W158" s="111"/>
      <c r="X158" s="112">
        <v>372.548</v>
      </c>
      <c r="Y158" s="111"/>
      <c r="Z158" s="112">
        <v>224.89</v>
      </c>
      <c r="AA158" s="111"/>
      <c r="AB158" s="112">
        <v>554.532</v>
      </c>
      <c r="AC158" s="111"/>
      <c r="AD158" s="112">
        <v>0.0</v>
      </c>
      <c r="AE158" s="108"/>
      <c r="AF158" s="96"/>
      <c r="AG158" s="113">
        <f t="shared" si="397"/>
        <v>0</v>
      </c>
      <c r="AH158" s="98">
        <f t="shared" ref="AH158:AP158" si="416">IFERROR(X158/N158,0)*100</f>
        <v>53.99246377</v>
      </c>
      <c r="AI158" s="113">
        <f t="shared" si="416"/>
        <v>0</v>
      </c>
      <c r="AJ158" s="98">
        <f t="shared" si="416"/>
        <v>21.96191406</v>
      </c>
      <c r="AK158" s="113">
        <f t="shared" si="416"/>
        <v>0</v>
      </c>
      <c r="AL158" s="98">
        <f t="shared" si="416"/>
        <v>52.56227488</v>
      </c>
      <c r="AM158" s="113">
        <f t="shared" si="416"/>
        <v>0</v>
      </c>
      <c r="AN158" s="98">
        <f t="shared" si="416"/>
        <v>0</v>
      </c>
      <c r="AO158" s="113">
        <f t="shared" si="416"/>
        <v>0</v>
      </c>
      <c r="AP158" s="98">
        <f t="shared" si="416"/>
        <v>0</v>
      </c>
      <c r="AQ158" s="113">
        <f t="shared" ref="AQ158:AR158" si="417">W158+Y158+AA158+AC158+AE158</f>
        <v>0</v>
      </c>
      <c r="AR158" s="114">
        <f t="shared" si="417"/>
        <v>1151.97</v>
      </c>
      <c r="AS158" s="128" t="s">
        <v>89</v>
      </c>
      <c r="AT158" s="114">
        <f>AR158/L158*100</f>
        <v>23.16448824</v>
      </c>
      <c r="AU158" s="115" t="s">
        <v>341</v>
      </c>
      <c r="AV158" s="116"/>
      <c r="AW158" s="117"/>
      <c r="AX158" s="118">
        <f t="shared" ref="AX158:AY158" si="418">AG158+AI158+AK158+AM158+AO158</f>
        <v>0</v>
      </c>
      <c r="AY158" s="118">
        <f t="shared" si="418"/>
        <v>128.5166527</v>
      </c>
      <c r="AZ158" s="117"/>
    </row>
    <row r="159" ht="15.75" customHeight="1">
      <c r="A159" s="105"/>
      <c r="B159" s="106"/>
      <c r="C159" s="108"/>
      <c r="D159" s="106"/>
      <c r="E159" s="108"/>
      <c r="F159" s="106"/>
      <c r="G159" s="86"/>
      <c r="H159" s="86" t="s">
        <v>342</v>
      </c>
      <c r="I159" s="86" t="s">
        <v>343</v>
      </c>
      <c r="J159" s="106">
        <v>7.0</v>
      </c>
      <c r="K159" s="106">
        <v>23.0</v>
      </c>
      <c r="L159" s="128"/>
      <c r="M159" s="106">
        <v>4.0</v>
      </c>
      <c r="N159" s="89"/>
      <c r="O159" s="106">
        <v>3.0</v>
      </c>
      <c r="P159" s="89"/>
      <c r="Q159" s="111">
        <v>3.0</v>
      </c>
      <c r="R159" s="89"/>
      <c r="S159" s="106">
        <v>3.0</v>
      </c>
      <c r="T159" s="89"/>
      <c r="U159" s="106">
        <v>3.0</v>
      </c>
      <c r="V159" s="129"/>
      <c r="W159" s="111">
        <v>4.0</v>
      </c>
      <c r="X159" s="112"/>
      <c r="Y159" s="111">
        <v>0.0</v>
      </c>
      <c r="Z159" s="112"/>
      <c r="AA159" s="111">
        <v>0.0</v>
      </c>
      <c r="AB159" s="112"/>
      <c r="AC159" s="111">
        <v>3.0</v>
      </c>
      <c r="AD159" s="112"/>
      <c r="AE159" s="108"/>
      <c r="AF159" s="96"/>
      <c r="AG159" s="113">
        <f t="shared" si="397"/>
        <v>100</v>
      </c>
      <c r="AH159" s="98">
        <f t="shared" ref="AH159:AP159" si="419">IFERROR(X159/N159,0)*100</f>
        <v>0</v>
      </c>
      <c r="AI159" s="113">
        <f t="shared" si="419"/>
        <v>0</v>
      </c>
      <c r="AJ159" s="98">
        <f t="shared" si="419"/>
        <v>0</v>
      </c>
      <c r="AK159" s="113">
        <f t="shared" si="419"/>
        <v>0</v>
      </c>
      <c r="AL159" s="98">
        <f t="shared" si="419"/>
        <v>0</v>
      </c>
      <c r="AM159" s="113">
        <f t="shared" si="419"/>
        <v>100</v>
      </c>
      <c r="AN159" s="98">
        <f t="shared" si="419"/>
        <v>0</v>
      </c>
      <c r="AO159" s="113">
        <f t="shared" si="419"/>
        <v>0</v>
      </c>
      <c r="AP159" s="98">
        <f t="shared" si="419"/>
        <v>0</v>
      </c>
      <c r="AQ159" s="113">
        <f t="shared" ref="AQ159:AR159" si="420">W159+Y159+AA159+AC159+AE159</f>
        <v>7</v>
      </c>
      <c r="AR159" s="114">
        <f t="shared" si="420"/>
        <v>0</v>
      </c>
      <c r="AS159" s="114">
        <f t="shared" ref="AS159:AS160" si="424">AQ159/K159*100</f>
        <v>30.43478261</v>
      </c>
      <c r="AT159" s="128" t="s">
        <v>89</v>
      </c>
      <c r="AU159" s="115"/>
      <c r="AV159" s="116"/>
      <c r="AW159" s="117" t="s">
        <v>344</v>
      </c>
      <c r="AX159" s="118">
        <f t="shared" ref="AX159:AY159" si="421">AG159+AI159+AK159+AM159+AO159</f>
        <v>200</v>
      </c>
      <c r="AY159" s="118">
        <f t="shared" si="421"/>
        <v>0</v>
      </c>
      <c r="AZ159" s="117"/>
    </row>
    <row r="160" ht="15.75" customHeight="1">
      <c r="A160" s="105"/>
      <c r="B160" s="106"/>
      <c r="C160" s="108"/>
      <c r="D160" s="106"/>
      <c r="E160" s="108"/>
      <c r="F160" s="106"/>
      <c r="G160" s="86"/>
      <c r="H160" s="86" t="s">
        <v>345</v>
      </c>
      <c r="I160" s="86" t="s">
        <v>346</v>
      </c>
      <c r="J160" s="106">
        <v>1.0</v>
      </c>
      <c r="K160" s="109">
        <f t="shared" ref="K160:K165" si="426">M160+O160+Q160+S160+U160+J160</f>
        <v>6</v>
      </c>
      <c r="L160" s="110">
        <f t="shared" ref="L160:L167" si="427">N160+P160+R160+T160+V160</f>
        <v>0</v>
      </c>
      <c r="M160" s="106">
        <v>1.0</v>
      </c>
      <c r="N160" s="89"/>
      <c r="O160" s="106">
        <v>1.0</v>
      </c>
      <c r="P160" s="89"/>
      <c r="Q160" s="111">
        <v>1.0</v>
      </c>
      <c r="R160" s="89"/>
      <c r="S160" s="106">
        <v>1.0</v>
      </c>
      <c r="T160" s="89"/>
      <c r="U160" s="106">
        <v>1.0</v>
      </c>
      <c r="V160" s="129"/>
      <c r="W160" s="111">
        <v>1.0</v>
      </c>
      <c r="X160" s="112"/>
      <c r="Y160" s="111">
        <v>1.0</v>
      </c>
      <c r="Z160" s="112"/>
      <c r="AA160" s="111">
        <v>1.0</v>
      </c>
      <c r="AB160" s="112"/>
      <c r="AC160" s="111">
        <v>1.0</v>
      </c>
      <c r="AD160" s="112"/>
      <c r="AE160" s="108"/>
      <c r="AF160" s="96"/>
      <c r="AG160" s="113">
        <f t="shared" si="397"/>
        <v>100</v>
      </c>
      <c r="AH160" s="98">
        <f t="shared" ref="AH160:AP160" si="422">IFERROR(X160/N160,0)*100</f>
        <v>0</v>
      </c>
      <c r="AI160" s="113">
        <f t="shared" si="422"/>
        <v>100</v>
      </c>
      <c r="AJ160" s="98">
        <f t="shared" si="422"/>
        <v>0</v>
      </c>
      <c r="AK160" s="113">
        <f t="shared" si="422"/>
        <v>100</v>
      </c>
      <c r="AL160" s="98">
        <f t="shared" si="422"/>
        <v>0</v>
      </c>
      <c r="AM160" s="113">
        <f t="shared" si="422"/>
        <v>100</v>
      </c>
      <c r="AN160" s="98">
        <f t="shared" si="422"/>
        <v>0</v>
      </c>
      <c r="AO160" s="113">
        <f t="shared" si="422"/>
        <v>0</v>
      </c>
      <c r="AP160" s="98">
        <f t="shared" si="422"/>
        <v>0</v>
      </c>
      <c r="AQ160" s="113">
        <f t="shared" ref="AQ160:AR160" si="423">W160+Y160+AA160+AC160+AE160</f>
        <v>4</v>
      </c>
      <c r="AR160" s="114">
        <f t="shared" si="423"/>
        <v>0</v>
      </c>
      <c r="AS160" s="114">
        <f t="shared" si="424"/>
        <v>66.66666667</v>
      </c>
      <c r="AT160" s="128" t="s">
        <v>89</v>
      </c>
      <c r="AU160" s="115"/>
      <c r="AV160" s="116"/>
      <c r="AW160" s="117"/>
      <c r="AX160" s="118">
        <f t="shared" ref="AX160:AY160" si="425">AG160+AI160+AK160+AM160+AO160</f>
        <v>400</v>
      </c>
      <c r="AY160" s="118">
        <f t="shared" si="425"/>
        <v>0</v>
      </c>
      <c r="AZ160" s="117"/>
    </row>
    <row r="161" ht="15.75" customHeight="1">
      <c r="A161" s="105"/>
      <c r="B161" s="106"/>
      <c r="C161" s="108"/>
      <c r="D161" s="106"/>
      <c r="E161" s="108"/>
      <c r="F161" s="106"/>
      <c r="G161" s="86"/>
      <c r="H161" s="86"/>
      <c r="I161" s="86" t="s">
        <v>347</v>
      </c>
      <c r="J161" s="106">
        <v>147.0</v>
      </c>
      <c r="K161" s="109">
        <f t="shared" si="426"/>
        <v>294</v>
      </c>
      <c r="L161" s="110">
        <f t="shared" si="427"/>
        <v>0</v>
      </c>
      <c r="M161" s="106"/>
      <c r="N161" s="89"/>
      <c r="O161" s="106"/>
      <c r="P161" s="89"/>
      <c r="Q161" s="111"/>
      <c r="R161" s="89"/>
      <c r="S161" s="106">
        <v>147.0</v>
      </c>
      <c r="T161" s="89"/>
      <c r="U161" s="106"/>
      <c r="V161" s="129"/>
      <c r="W161" s="107"/>
      <c r="X161" s="112"/>
      <c r="Y161" s="107"/>
      <c r="Z161" s="112"/>
      <c r="AA161" s="107">
        <v>192.0</v>
      </c>
      <c r="AB161" s="112"/>
      <c r="AC161" s="107">
        <v>145.0</v>
      </c>
      <c r="AD161" s="112"/>
      <c r="AE161" s="108"/>
      <c r="AF161" s="96"/>
      <c r="AG161" s="113"/>
      <c r="AH161" s="98"/>
      <c r="AI161" s="113"/>
      <c r="AJ161" s="98"/>
      <c r="AK161" s="113"/>
      <c r="AL161" s="98"/>
      <c r="AM161" s="113">
        <f>IFERROR(AC161/S161,0)*100</f>
        <v>98.63945578</v>
      </c>
      <c r="AN161" s="98"/>
      <c r="AO161" s="113"/>
      <c r="AP161" s="98"/>
      <c r="AQ161" s="113"/>
      <c r="AR161" s="108"/>
      <c r="AS161" s="108"/>
      <c r="AT161" s="108"/>
      <c r="AU161" s="115"/>
      <c r="AV161" s="116"/>
      <c r="AW161" s="117"/>
      <c r="AX161" s="118"/>
      <c r="AY161" s="118"/>
      <c r="AZ161" s="117"/>
    </row>
    <row r="162" ht="15.75" customHeight="1">
      <c r="A162" s="105"/>
      <c r="B162" s="106"/>
      <c r="C162" s="108"/>
      <c r="D162" s="106"/>
      <c r="E162" s="108"/>
      <c r="F162" s="106"/>
      <c r="G162" s="86"/>
      <c r="H162" s="86"/>
      <c r="I162" s="86" t="s">
        <v>348</v>
      </c>
      <c r="J162" s="106"/>
      <c r="K162" s="109">
        <f t="shared" si="426"/>
        <v>153</v>
      </c>
      <c r="L162" s="110">
        <f t="shared" si="427"/>
        <v>0</v>
      </c>
      <c r="M162" s="106">
        <v>153.0</v>
      </c>
      <c r="N162" s="89"/>
      <c r="O162" s="106"/>
      <c r="P162" s="89"/>
      <c r="Q162" s="111"/>
      <c r="R162" s="89"/>
      <c r="S162" s="106"/>
      <c r="T162" s="89"/>
      <c r="U162" s="106"/>
      <c r="V162" s="129"/>
      <c r="W162" s="107"/>
      <c r="X162" s="112"/>
      <c r="Y162" s="107"/>
      <c r="Z162" s="112"/>
      <c r="AA162" s="107"/>
      <c r="AB162" s="112"/>
      <c r="AC162" s="107"/>
      <c r="AD162" s="112"/>
      <c r="AE162" s="108"/>
      <c r="AF162" s="96"/>
      <c r="AG162" s="113"/>
      <c r="AH162" s="98"/>
      <c r="AI162" s="113"/>
      <c r="AJ162" s="98"/>
      <c r="AK162" s="113"/>
      <c r="AL162" s="98"/>
      <c r="AM162" s="113"/>
      <c r="AN162" s="98"/>
      <c r="AO162" s="113"/>
      <c r="AP162" s="98"/>
      <c r="AQ162" s="113"/>
      <c r="AR162" s="108"/>
      <c r="AS162" s="108"/>
      <c r="AT162" s="108"/>
      <c r="AU162" s="115"/>
      <c r="AV162" s="116"/>
      <c r="AW162" s="117"/>
      <c r="AX162" s="118"/>
      <c r="AY162" s="118"/>
      <c r="AZ162" s="117"/>
    </row>
    <row r="163" ht="15.75" customHeight="1">
      <c r="A163" s="105"/>
      <c r="B163" s="106"/>
      <c r="C163" s="108"/>
      <c r="D163" s="106"/>
      <c r="E163" s="108"/>
      <c r="F163" s="106"/>
      <c r="G163" s="86"/>
      <c r="H163" s="86"/>
      <c r="I163" s="86" t="s">
        <v>349</v>
      </c>
      <c r="J163" s="106"/>
      <c r="K163" s="109">
        <f t="shared" si="426"/>
        <v>5014</v>
      </c>
      <c r="L163" s="110">
        <f t="shared" si="427"/>
        <v>0</v>
      </c>
      <c r="M163" s="106"/>
      <c r="N163" s="89"/>
      <c r="O163" s="106">
        <v>2507.0</v>
      </c>
      <c r="P163" s="89"/>
      <c r="Q163" s="106">
        <v>2507.0</v>
      </c>
      <c r="R163" s="89"/>
      <c r="S163" s="106"/>
      <c r="T163" s="89"/>
      <c r="U163" s="106"/>
      <c r="V163" s="129"/>
      <c r="W163" s="107"/>
      <c r="X163" s="112"/>
      <c r="Y163" s="107">
        <v>2507.0</v>
      </c>
      <c r="Z163" s="112"/>
      <c r="AA163" s="107"/>
      <c r="AB163" s="112"/>
      <c r="AC163" s="107"/>
      <c r="AD163" s="112"/>
      <c r="AE163" s="108"/>
      <c r="AF163" s="96"/>
      <c r="AG163" s="113"/>
      <c r="AH163" s="98"/>
      <c r="AI163" s="113"/>
      <c r="AJ163" s="98"/>
      <c r="AK163" s="113"/>
      <c r="AL163" s="98"/>
      <c r="AM163" s="113"/>
      <c r="AN163" s="98"/>
      <c r="AO163" s="113"/>
      <c r="AP163" s="98"/>
      <c r="AQ163" s="113"/>
      <c r="AR163" s="108"/>
      <c r="AS163" s="108"/>
      <c r="AT163" s="108"/>
      <c r="AU163" s="115"/>
      <c r="AV163" s="116"/>
      <c r="AW163" s="117"/>
      <c r="AX163" s="118"/>
      <c r="AY163" s="118"/>
      <c r="AZ163" s="117"/>
    </row>
    <row r="164" ht="15.75" customHeight="1">
      <c r="A164" s="105"/>
      <c r="B164" s="106"/>
      <c r="C164" s="108"/>
      <c r="D164" s="106"/>
      <c r="E164" s="108"/>
      <c r="F164" s="106"/>
      <c r="G164" s="86"/>
      <c r="H164" s="86"/>
      <c r="I164" s="86" t="s">
        <v>350</v>
      </c>
      <c r="J164" s="106"/>
      <c r="K164" s="109">
        <f t="shared" si="426"/>
        <v>2010</v>
      </c>
      <c r="L164" s="110">
        <f t="shared" si="427"/>
        <v>0</v>
      </c>
      <c r="M164" s="106"/>
      <c r="N164" s="89"/>
      <c r="O164" s="106">
        <v>1005.0</v>
      </c>
      <c r="P164" s="89"/>
      <c r="Q164" s="106">
        <v>1005.0</v>
      </c>
      <c r="R164" s="89"/>
      <c r="S164" s="106"/>
      <c r="T164" s="89"/>
      <c r="U164" s="106"/>
      <c r="V164" s="129"/>
      <c r="W164" s="107"/>
      <c r="X164" s="112"/>
      <c r="Y164" s="107">
        <v>1005.0</v>
      </c>
      <c r="Z164" s="112"/>
      <c r="AA164" s="107"/>
      <c r="AB164" s="112"/>
      <c r="AC164" s="107"/>
      <c r="AD164" s="112"/>
      <c r="AE164" s="108"/>
      <c r="AF164" s="96"/>
      <c r="AG164" s="113"/>
      <c r="AH164" s="98"/>
      <c r="AI164" s="113"/>
      <c r="AJ164" s="98"/>
      <c r="AK164" s="113"/>
      <c r="AL164" s="98"/>
      <c r="AM164" s="113"/>
      <c r="AN164" s="98"/>
      <c r="AO164" s="113"/>
      <c r="AP164" s="98"/>
      <c r="AQ164" s="113"/>
      <c r="AR164" s="108"/>
      <c r="AS164" s="108"/>
      <c r="AT164" s="108"/>
      <c r="AU164" s="115"/>
      <c r="AV164" s="116"/>
      <c r="AW164" s="117"/>
      <c r="AX164" s="118"/>
      <c r="AY164" s="118"/>
      <c r="AZ164" s="117"/>
    </row>
    <row r="165" ht="15.75" customHeight="1">
      <c r="A165" s="105"/>
      <c r="B165" s="106"/>
      <c r="C165" s="108"/>
      <c r="D165" s="106"/>
      <c r="E165" s="108"/>
      <c r="F165" s="106"/>
      <c r="G165" s="86"/>
      <c r="H165" s="86"/>
      <c r="I165" s="86" t="s">
        <v>351</v>
      </c>
      <c r="J165" s="106"/>
      <c r="K165" s="109">
        <f t="shared" si="426"/>
        <v>147</v>
      </c>
      <c r="L165" s="110">
        <f t="shared" si="427"/>
        <v>0</v>
      </c>
      <c r="M165" s="106"/>
      <c r="N165" s="89"/>
      <c r="O165" s="106"/>
      <c r="P165" s="89"/>
      <c r="Q165" s="106"/>
      <c r="R165" s="89"/>
      <c r="S165" s="106"/>
      <c r="T165" s="89"/>
      <c r="U165" s="106">
        <v>147.0</v>
      </c>
      <c r="V165" s="129"/>
      <c r="W165" s="107"/>
      <c r="X165" s="112"/>
      <c r="Y165" s="107"/>
      <c r="Z165" s="112"/>
      <c r="AA165" s="107"/>
      <c r="AB165" s="112"/>
      <c r="AC165" s="107"/>
      <c r="AD165" s="112"/>
      <c r="AE165" s="108"/>
      <c r="AF165" s="96"/>
      <c r="AG165" s="113"/>
      <c r="AH165" s="98"/>
      <c r="AI165" s="113"/>
      <c r="AJ165" s="98"/>
      <c r="AK165" s="113"/>
      <c r="AL165" s="98"/>
      <c r="AM165" s="113"/>
      <c r="AN165" s="98"/>
      <c r="AO165" s="113"/>
      <c r="AP165" s="98"/>
      <c r="AQ165" s="113"/>
      <c r="AR165" s="108"/>
      <c r="AS165" s="108"/>
      <c r="AT165" s="108"/>
      <c r="AU165" s="115"/>
      <c r="AV165" s="116"/>
      <c r="AW165" s="117"/>
      <c r="AX165" s="118"/>
      <c r="AY165" s="118"/>
      <c r="AZ165" s="117"/>
    </row>
    <row r="166" ht="15.75" customHeight="1">
      <c r="A166" s="105"/>
      <c r="B166" s="106"/>
      <c r="C166" s="108"/>
      <c r="D166" s="106"/>
      <c r="E166" s="108"/>
      <c r="F166" s="106">
        <v>2.0</v>
      </c>
      <c r="G166" s="86" t="s">
        <v>352</v>
      </c>
      <c r="H166" s="86" t="s">
        <v>353</v>
      </c>
      <c r="I166" s="86" t="s">
        <v>354</v>
      </c>
      <c r="J166" s="106">
        <v>136.0</v>
      </c>
      <c r="K166" s="106">
        <v>147.0</v>
      </c>
      <c r="L166" s="110">
        <f t="shared" si="427"/>
        <v>9911</v>
      </c>
      <c r="M166" s="106">
        <v>136.0</v>
      </c>
      <c r="N166" s="89">
        <v>1760.0</v>
      </c>
      <c r="O166" s="106">
        <v>147.0</v>
      </c>
      <c r="P166" s="89">
        <v>2020.0</v>
      </c>
      <c r="Q166" s="106">
        <v>147.0</v>
      </c>
      <c r="R166" s="89">
        <v>2036.0</v>
      </c>
      <c r="S166" s="106">
        <v>147.0</v>
      </c>
      <c r="T166" s="89">
        <v>2050.0</v>
      </c>
      <c r="U166" s="106">
        <v>147.0</v>
      </c>
      <c r="V166" s="148">
        <v>2045.0</v>
      </c>
      <c r="W166" s="111">
        <v>147.0</v>
      </c>
      <c r="X166" s="112">
        <v>1745.839</v>
      </c>
      <c r="Y166" s="111">
        <v>147.0</v>
      </c>
      <c r="Z166" s="112">
        <v>1739.285</v>
      </c>
      <c r="AA166" s="111">
        <v>147.0</v>
      </c>
      <c r="AB166" s="112">
        <v>1631.523</v>
      </c>
      <c r="AC166" s="111">
        <v>147.0</v>
      </c>
      <c r="AD166" s="112">
        <v>1645.676</v>
      </c>
      <c r="AE166" s="108"/>
      <c r="AF166" s="96"/>
      <c r="AG166" s="113">
        <f t="shared" ref="AG166:AP166" si="428">IFERROR(W166/M166,0)*100</f>
        <v>108.0882353</v>
      </c>
      <c r="AH166" s="98">
        <f t="shared" si="428"/>
        <v>99.19539773</v>
      </c>
      <c r="AI166" s="113">
        <f t="shared" si="428"/>
        <v>100</v>
      </c>
      <c r="AJ166" s="98">
        <f t="shared" si="428"/>
        <v>86.10321782</v>
      </c>
      <c r="AK166" s="113">
        <f t="shared" si="428"/>
        <v>100</v>
      </c>
      <c r="AL166" s="98">
        <f t="shared" si="428"/>
        <v>80.13374263</v>
      </c>
      <c r="AM166" s="113">
        <f t="shared" si="428"/>
        <v>100</v>
      </c>
      <c r="AN166" s="98">
        <f t="shared" si="428"/>
        <v>80.27687805</v>
      </c>
      <c r="AO166" s="113">
        <f t="shared" si="428"/>
        <v>0</v>
      </c>
      <c r="AP166" s="98">
        <f t="shared" si="428"/>
        <v>0</v>
      </c>
      <c r="AQ166" s="124">
        <v>147.0</v>
      </c>
      <c r="AR166" s="114">
        <f>X166+Z166+AB166+AD166+AF166</f>
        <v>6762.323</v>
      </c>
      <c r="AS166" s="114">
        <f t="shared" ref="AS166:AT166" si="429">AQ166/K166*100</f>
        <v>100</v>
      </c>
      <c r="AT166" s="114">
        <f t="shared" si="429"/>
        <v>68.23048128</v>
      </c>
      <c r="AU166" s="115" t="s">
        <v>341</v>
      </c>
      <c r="AV166" s="116"/>
      <c r="AW166" s="117"/>
      <c r="AX166" s="118">
        <f t="shared" ref="AX166:AY166" si="430">AG166+AI166+AK166+AM166+AO166</f>
        <v>408.0882353</v>
      </c>
      <c r="AY166" s="118">
        <f t="shared" si="430"/>
        <v>345.7092362</v>
      </c>
      <c r="AZ166" s="117"/>
    </row>
    <row r="167" ht="15.75" customHeight="1">
      <c r="A167" s="105"/>
      <c r="B167" s="106"/>
      <c r="C167" s="108"/>
      <c r="D167" s="106"/>
      <c r="E167" s="108"/>
      <c r="F167" s="106">
        <v>3.0</v>
      </c>
      <c r="G167" s="86" t="s">
        <v>355</v>
      </c>
      <c r="H167" s="86" t="s">
        <v>356</v>
      </c>
      <c r="I167" s="86"/>
      <c r="J167" s="106"/>
      <c r="K167" s="106"/>
      <c r="L167" s="110">
        <f t="shared" si="427"/>
        <v>1874</v>
      </c>
      <c r="M167" s="106"/>
      <c r="N167" s="89">
        <v>353.0</v>
      </c>
      <c r="O167" s="106"/>
      <c r="P167" s="89">
        <v>364.0</v>
      </c>
      <c r="Q167" s="111"/>
      <c r="R167" s="89">
        <v>374.0</v>
      </c>
      <c r="S167" s="106"/>
      <c r="T167" s="89">
        <v>386.0</v>
      </c>
      <c r="U167" s="106"/>
      <c r="V167" s="129">
        <v>397.0</v>
      </c>
      <c r="W167" s="111"/>
      <c r="X167" s="112">
        <v>238.606</v>
      </c>
      <c r="Y167" s="111"/>
      <c r="Z167" s="112">
        <v>181.004</v>
      </c>
      <c r="AA167" s="111"/>
      <c r="AB167" s="112">
        <v>0.0</v>
      </c>
      <c r="AC167" s="111"/>
      <c r="AD167" s="112">
        <v>0.0</v>
      </c>
      <c r="AE167" s="108"/>
      <c r="AF167" s="96"/>
      <c r="AG167" s="113">
        <f t="shared" ref="AG167:AP167" si="431">IFERROR(W167/M167,0)*100</f>
        <v>0</v>
      </c>
      <c r="AH167" s="98">
        <f t="shared" si="431"/>
        <v>67.59376771</v>
      </c>
      <c r="AI167" s="113">
        <f t="shared" si="431"/>
        <v>0</v>
      </c>
      <c r="AJ167" s="98">
        <f t="shared" si="431"/>
        <v>49.72637363</v>
      </c>
      <c r="AK167" s="113">
        <f t="shared" si="431"/>
        <v>0</v>
      </c>
      <c r="AL167" s="98">
        <f t="shared" si="431"/>
        <v>0</v>
      </c>
      <c r="AM167" s="113">
        <f t="shared" si="431"/>
        <v>0</v>
      </c>
      <c r="AN167" s="98">
        <f t="shared" si="431"/>
        <v>0</v>
      </c>
      <c r="AO167" s="113">
        <f t="shared" si="431"/>
        <v>0</v>
      </c>
      <c r="AP167" s="98">
        <f t="shared" si="431"/>
        <v>0</v>
      </c>
      <c r="AQ167" s="113">
        <f t="shared" ref="AQ167:AR167" si="432">W167+Y167+AA167+AC167+AE167</f>
        <v>0</v>
      </c>
      <c r="AR167" s="114">
        <f t="shared" si="432"/>
        <v>419.61</v>
      </c>
      <c r="AS167" s="128" t="s">
        <v>89</v>
      </c>
      <c r="AT167" s="114">
        <f>AR167/L167*100</f>
        <v>22.39114194</v>
      </c>
      <c r="AU167" s="115" t="s">
        <v>341</v>
      </c>
      <c r="AV167" s="116"/>
      <c r="AW167" s="117"/>
      <c r="AX167" s="118">
        <f t="shared" ref="AX167:AY167" si="433">AG167+AI167+AK167+AM167+AO167</f>
        <v>0</v>
      </c>
      <c r="AY167" s="118">
        <f t="shared" si="433"/>
        <v>117.3201413</v>
      </c>
      <c r="AZ167" s="117"/>
    </row>
    <row r="168" ht="15.75" customHeight="1">
      <c r="A168" s="105"/>
      <c r="B168" s="106"/>
      <c r="C168" s="108"/>
      <c r="D168" s="106"/>
      <c r="E168" s="108"/>
      <c r="F168" s="106"/>
      <c r="G168" s="86"/>
      <c r="H168" s="86" t="s">
        <v>357</v>
      </c>
      <c r="I168" s="86" t="s">
        <v>358</v>
      </c>
      <c r="J168" s="106">
        <v>587.0</v>
      </c>
      <c r="K168" s="109">
        <f t="shared" ref="K168:K171" si="437">M168+O168+Q168+S168+U168+J168</f>
        <v>1174</v>
      </c>
      <c r="L168" s="128"/>
      <c r="M168" s="106">
        <v>117.0</v>
      </c>
      <c r="N168" s="89"/>
      <c r="O168" s="106">
        <v>117.0</v>
      </c>
      <c r="P168" s="89"/>
      <c r="Q168" s="106">
        <v>117.0</v>
      </c>
      <c r="R168" s="89"/>
      <c r="S168" s="106">
        <v>118.0</v>
      </c>
      <c r="T168" s="89"/>
      <c r="U168" s="106">
        <v>118.0</v>
      </c>
      <c r="V168" s="129"/>
      <c r="W168" s="111">
        <v>74.0</v>
      </c>
      <c r="X168" s="112"/>
      <c r="Y168" s="111">
        <v>177.0</v>
      </c>
      <c r="Z168" s="112"/>
      <c r="AA168" s="111">
        <v>306.0</v>
      </c>
      <c r="AB168" s="112"/>
      <c r="AC168" s="111">
        <v>514.0</v>
      </c>
      <c r="AD168" s="112"/>
      <c r="AE168" s="108"/>
      <c r="AF168" s="96"/>
      <c r="AG168" s="113">
        <f t="shared" ref="AG168:AP168" si="434">IFERROR(W168/M168,0)*100</f>
        <v>63.24786325</v>
      </c>
      <c r="AH168" s="98">
        <f t="shared" si="434"/>
        <v>0</v>
      </c>
      <c r="AI168" s="113">
        <f t="shared" si="434"/>
        <v>151.2820513</v>
      </c>
      <c r="AJ168" s="98">
        <f t="shared" si="434"/>
        <v>0</v>
      </c>
      <c r="AK168" s="113">
        <f t="shared" si="434"/>
        <v>261.5384615</v>
      </c>
      <c r="AL168" s="98">
        <f t="shared" si="434"/>
        <v>0</v>
      </c>
      <c r="AM168" s="113">
        <f t="shared" si="434"/>
        <v>435.5932203</v>
      </c>
      <c r="AN168" s="98">
        <f t="shared" si="434"/>
        <v>0</v>
      </c>
      <c r="AO168" s="113">
        <f t="shared" si="434"/>
        <v>0</v>
      </c>
      <c r="AP168" s="98">
        <f t="shared" si="434"/>
        <v>0</v>
      </c>
      <c r="AQ168" s="113">
        <f t="shared" ref="AQ168:AR168" si="435">W168+Y168+AA168+AC168+AE168</f>
        <v>1071</v>
      </c>
      <c r="AR168" s="114">
        <f t="shared" si="435"/>
        <v>0</v>
      </c>
      <c r="AS168" s="114">
        <f t="shared" ref="AS168:AS172" si="440">AQ168/K168*100</f>
        <v>91.22657581</v>
      </c>
      <c r="AT168" s="128" t="s">
        <v>89</v>
      </c>
      <c r="AU168" s="115"/>
      <c r="AV168" s="116"/>
      <c r="AW168" s="117"/>
      <c r="AX168" s="118">
        <f t="shared" ref="AX168:AY168" si="436">AG168+AI168+AK168+AM168+AO168</f>
        <v>911.6615964</v>
      </c>
      <c r="AY168" s="118">
        <f t="shared" si="436"/>
        <v>0</v>
      </c>
      <c r="AZ168" s="117"/>
    </row>
    <row r="169" ht="15.75" customHeight="1">
      <c r="A169" s="105"/>
      <c r="B169" s="106"/>
      <c r="C169" s="108"/>
      <c r="D169" s="106"/>
      <c r="E169" s="108"/>
      <c r="F169" s="106"/>
      <c r="G169" s="86"/>
      <c r="H169" s="86" t="s">
        <v>357</v>
      </c>
      <c r="I169" s="86" t="s">
        <v>359</v>
      </c>
      <c r="J169" s="106">
        <v>84.0</v>
      </c>
      <c r="K169" s="109">
        <f t="shared" si="437"/>
        <v>188</v>
      </c>
      <c r="L169" s="165"/>
      <c r="M169" s="106">
        <v>24.0</v>
      </c>
      <c r="N169" s="89"/>
      <c r="O169" s="106">
        <v>20.0</v>
      </c>
      <c r="P169" s="89"/>
      <c r="Q169" s="111">
        <v>20.0</v>
      </c>
      <c r="R169" s="89"/>
      <c r="S169" s="106">
        <v>20.0</v>
      </c>
      <c r="T169" s="89"/>
      <c r="U169" s="106">
        <v>20.0</v>
      </c>
      <c r="V169" s="129"/>
      <c r="W169" s="111">
        <v>25.0</v>
      </c>
      <c r="X169" s="112"/>
      <c r="Y169" s="111">
        <v>25.0</v>
      </c>
      <c r="Z169" s="112"/>
      <c r="AA169" s="111">
        <v>0.0</v>
      </c>
      <c r="AB169" s="112"/>
      <c r="AC169" s="111">
        <v>0.0</v>
      </c>
      <c r="AD169" s="112"/>
      <c r="AE169" s="108"/>
      <c r="AF169" s="96"/>
      <c r="AG169" s="113">
        <f t="shared" ref="AG169:AP169" si="438">IFERROR(W169/M169,0)*100</f>
        <v>104.1666667</v>
      </c>
      <c r="AH169" s="98">
        <f t="shared" si="438"/>
        <v>0</v>
      </c>
      <c r="AI169" s="113">
        <f t="shared" si="438"/>
        <v>125</v>
      </c>
      <c r="AJ169" s="98">
        <f t="shared" si="438"/>
        <v>0</v>
      </c>
      <c r="AK169" s="113">
        <f t="shared" si="438"/>
        <v>0</v>
      </c>
      <c r="AL169" s="98">
        <f t="shared" si="438"/>
        <v>0</v>
      </c>
      <c r="AM169" s="113">
        <f t="shared" si="438"/>
        <v>0</v>
      </c>
      <c r="AN169" s="98">
        <f t="shared" si="438"/>
        <v>0</v>
      </c>
      <c r="AO169" s="113">
        <f t="shared" si="438"/>
        <v>0</v>
      </c>
      <c r="AP169" s="98">
        <f t="shared" si="438"/>
        <v>0</v>
      </c>
      <c r="AQ169" s="113">
        <f t="shared" ref="AQ169:AR169" si="439">W169+Y169+AA169+AC169+AE169</f>
        <v>50</v>
      </c>
      <c r="AR169" s="114">
        <f t="shared" si="439"/>
        <v>0</v>
      </c>
      <c r="AS169" s="114">
        <f t="shared" si="440"/>
        <v>26.59574468</v>
      </c>
      <c r="AT169" s="128" t="s">
        <v>89</v>
      </c>
      <c r="AU169" s="115"/>
      <c r="AV169" s="116"/>
      <c r="AW169" s="117"/>
      <c r="AX169" s="118">
        <f t="shared" ref="AX169:AY169" si="441">AG169+AI169+AK169+AM169+AO169</f>
        <v>229.1666667</v>
      </c>
      <c r="AY169" s="118">
        <f t="shared" si="441"/>
        <v>0</v>
      </c>
      <c r="AZ169" s="117"/>
    </row>
    <row r="170" ht="15.75" customHeight="1">
      <c r="A170" s="105"/>
      <c r="B170" s="106"/>
      <c r="C170" s="108"/>
      <c r="D170" s="106"/>
      <c r="E170" s="108"/>
      <c r="F170" s="106"/>
      <c r="G170" s="86"/>
      <c r="H170" s="86"/>
      <c r="I170" s="86" t="s">
        <v>360</v>
      </c>
      <c r="J170" s="106">
        <v>84.0</v>
      </c>
      <c r="K170" s="109">
        <f t="shared" si="437"/>
        <v>604</v>
      </c>
      <c r="L170" s="165"/>
      <c r="M170" s="106">
        <v>120.0</v>
      </c>
      <c r="N170" s="89"/>
      <c r="O170" s="106">
        <v>100.0</v>
      </c>
      <c r="P170" s="89"/>
      <c r="Q170" s="111">
        <v>100.0</v>
      </c>
      <c r="R170" s="89"/>
      <c r="S170" s="106">
        <v>100.0</v>
      </c>
      <c r="T170" s="89"/>
      <c r="U170" s="106">
        <v>100.0</v>
      </c>
      <c r="V170" s="129"/>
      <c r="W170" s="107"/>
      <c r="X170" s="112"/>
      <c r="Y170" s="107"/>
      <c r="Z170" s="112"/>
      <c r="AA170" s="107"/>
      <c r="AB170" s="112"/>
      <c r="AC170" s="107"/>
      <c r="AD170" s="112"/>
      <c r="AE170" s="108"/>
      <c r="AF170" s="96"/>
      <c r="AG170" s="113"/>
      <c r="AH170" s="98"/>
      <c r="AI170" s="113"/>
      <c r="AJ170" s="98"/>
      <c r="AK170" s="113"/>
      <c r="AL170" s="98"/>
      <c r="AM170" s="113"/>
      <c r="AN170" s="98"/>
      <c r="AO170" s="113"/>
      <c r="AP170" s="98"/>
      <c r="AQ170" s="113">
        <f t="shared" ref="AQ170:AR170" si="442">W170+Y170+AA170+AC170+AE170</f>
        <v>0</v>
      </c>
      <c r="AR170" s="114">
        <f t="shared" si="442"/>
        <v>0</v>
      </c>
      <c r="AS170" s="114">
        <f t="shared" si="440"/>
        <v>0</v>
      </c>
      <c r="AT170" s="128" t="s">
        <v>89</v>
      </c>
      <c r="AU170" s="115"/>
      <c r="AV170" s="116"/>
      <c r="AW170" s="117"/>
      <c r="AX170" s="118"/>
      <c r="AY170" s="118"/>
      <c r="AZ170" s="117"/>
    </row>
    <row r="171" ht="15.75" customHeight="1">
      <c r="A171" s="105"/>
      <c r="B171" s="106"/>
      <c r="C171" s="108"/>
      <c r="D171" s="106"/>
      <c r="E171" s="108"/>
      <c r="F171" s="106"/>
      <c r="G171" s="86"/>
      <c r="H171" s="86"/>
      <c r="I171" s="86" t="s">
        <v>361</v>
      </c>
      <c r="J171" s="106"/>
      <c r="K171" s="109">
        <f t="shared" si="437"/>
        <v>270</v>
      </c>
      <c r="L171" s="128"/>
      <c r="M171" s="106">
        <v>90.0</v>
      </c>
      <c r="N171" s="89"/>
      <c r="O171" s="106"/>
      <c r="P171" s="89"/>
      <c r="Q171" s="111">
        <v>90.0</v>
      </c>
      <c r="R171" s="89"/>
      <c r="S171" s="106"/>
      <c r="T171" s="89"/>
      <c r="U171" s="106">
        <v>90.0</v>
      </c>
      <c r="V171" s="129"/>
      <c r="W171" s="107"/>
      <c r="X171" s="112"/>
      <c r="Y171" s="107"/>
      <c r="Z171" s="112"/>
      <c r="AA171" s="107"/>
      <c r="AB171" s="112"/>
      <c r="AC171" s="107"/>
      <c r="AD171" s="112"/>
      <c r="AE171" s="108"/>
      <c r="AF171" s="96"/>
      <c r="AG171" s="113"/>
      <c r="AH171" s="98"/>
      <c r="AI171" s="113"/>
      <c r="AJ171" s="98"/>
      <c r="AK171" s="113"/>
      <c r="AL171" s="98"/>
      <c r="AM171" s="113"/>
      <c r="AN171" s="98"/>
      <c r="AO171" s="113"/>
      <c r="AP171" s="98"/>
      <c r="AQ171" s="113">
        <f t="shared" ref="AQ171:AR171" si="443">W171+Y171+AA171+AC171+AE171</f>
        <v>0</v>
      </c>
      <c r="AR171" s="114">
        <f t="shared" si="443"/>
        <v>0</v>
      </c>
      <c r="AS171" s="114">
        <f t="shared" si="440"/>
        <v>0</v>
      </c>
      <c r="AT171" s="128" t="s">
        <v>89</v>
      </c>
      <c r="AU171" s="115"/>
      <c r="AV171" s="116"/>
      <c r="AW171" s="117"/>
      <c r="AX171" s="118"/>
      <c r="AY171" s="118"/>
      <c r="AZ171" s="117"/>
    </row>
    <row r="172" ht="15.75" customHeight="1">
      <c r="A172" s="105"/>
      <c r="B172" s="106"/>
      <c r="C172" s="108"/>
      <c r="D172" s="106"/>
      <c r="E172" s="108"/>
      <c r="F172" s="106"/>
      <c r="G172" s="86"/>
      <c r="H172" s="86"/>
      <c r="I172" s="86" t="s">
        <v>362</v>
      </c>
      <c r="J172" s="106"/>
      <c r="K172" s="106">
        <v>10.0</v>
      </c>
      <c r="L172" s="128"/>
      <c r="M172" s="106"/>
      <c r="N172" s="89"/>
      <c r="O172" s="106"/>
      <c r="P172" s="89"/>
      <c r="Q172" s="111">
        <f>294*5</f>
        <v>1470</v>
      </c>
      <c r="R172" s="89"/>
      <c r="S172" s="106">
        <v>10.0</v>
      </c>
      <c r="T172" s="89"/>
      <c r="U172" s="106"/>
      <c r="V172" s="129"/>
      <c r="W172" s="107"/>
      <c r="X172" s="112"/>
      <c r="Y172" s="107"/>
      <c r="Z172" s="112"/>
      <c r="AA172" s="107"/>
      <c r="AB172" s="112"/>
      <c r="AC172" s="107"/>
      <c r="AD172" s="112"/>
      <c r="AE172" s="108"/>
      <c r="AF172" s="96"/>
      <c r="AG172" s="113"/>
      <c r="AH172" s="98"/>
      <c r="AI172" s="113"/>
      <c r="AJ172" s="98"/>
      <c r="AK172" s="113"/>
      <c r="AL172" s="98"/>
      <c r="AM172" s="113"/>
      <c r="AN172" s="98"/>
      <c r="AO172" s="113"/>
      <c r="AP172" s="98"/>
      <c r="AQ172" s="113">
        <f t="shared" ref="AQ172:AR172" si="444">W172+Y172+AA172+AC172+AE172</f>
        <v>0</v>
      </c>
      <c r="AR172" s="114">
        <f t="shared" si="444"/>
        <v>0</v>
      </c>
      <c r="AS172" s="114">
        <f t="shared" si="440"/>
        <v>0</v>
      </c>
      <c r="AT172" s="128" t="s">
        <v>89</v>
      </c>
      <c r="AU172" s="115"/>
      <c r="AV172" s="116"/>
      <c r="AW172" s="117"/>
      <c r="AX172" s="118"/>
      <c r="AY172" s="118"/>
      <c r="AZ172" s="117"/>
    </row>
    <row r="173" ht="15.75" customHeight="1">
      <c r="A173" s="119"/>
      <c r="B173" s="106"/>
      <c r="C173" s="108"/>
      <c r="D173" s="106"/>
      <c r="E173" s="108"/>
      <c r="F173" s="106">
        <v>4.0</v>
      </c>
      <c r="G173" s="86" t="s">
        <v>363</v>
      </c>
      <c r="H173" s="108" t="s">
        <v>364</v>
      </c>
      <c r="I173" s="106" t="s">
        <v>43</v>
      </c>
      <c r="J173" s="106"/>
      <c r="K173" s="109"/>
      <c r="L173" s="110">
        <f>N173+P173+R173+T173+V173</f>
        <v>11982</v>
      </c>
      <c r="M173" s="106"/>
      <c r="N173" s="89">
        <v>528.0</v>
      </c>
      <c r="O173" s="106"/>
      <c r="P173" s="89">
        <v>3997.0</v>
      </c>
      <c r="Q173" s="106"/>
      <c r="R173" s="89">
        <v>1936.0</v>
      </c>
      <c r="S173" s="106"/>
      <c r="T173" s="89">
        <v>3417.0</v>
      </c>
      <c r="U173" s="106"/>
      <c r="V173" s="166">
        <v>2104.0</v>
      </c>
      <c r="W173" s="111"/>
      <c r="X173" s="112">
        <v>133.982</v>
      </c>
      <c r="Y173" s="111"/>
      <c r="Z173" s="112">
        <v>812.748</v>
      </c>
      <c r="AA173" s="111"/>
      <c r="AB173" s="112">
        <v>86.939</v>
      </c>
      <c r="AC173" s="111"/>
      <c r="AD173" s="112">
        <v>0.0</v>
      </c>
      <c r="AE173" s="108"/>
      <c r="AF173" s="96"/>
      <c r="AG173" s="113">
        <f t="shared" ref="AG173:AP173" si="445">IFERROR(W173/M173,0)*100</f>
        <v>0</v>
      </c>
      <c r="AH173" s="98">
        <f t="shared" si="445"/>
        <v>25.37537879</v>
      </c>
      <c r="AI173" s="113">
        <f t="shared" si="445"/>
        <v>0</v>
      </c>
      <c r="AJ173" s="98">
        <f t="shared" si="445"/>
        <v>20.33395046</v>
      </c>
      <c r="AK173" s="113">
        <f t="shared" si="445"/>
        <v>0</v>
      </c>
      <c r="AL173" s="98">
        <f t="shared" si="445"/>
        <v>4.490650826</v>
      </c>
      <c r="AM173" s="113">
        <f t="shared" si="445"/>
        <v>0</v>
      </c>
      <c r="AN173" s="98">
        <f t="shared" si="445"/>
        <v>0</v>
      </c>
      <c r="AO173" s="113">
        <f t="shared" si="445"/>
        <v>0</v>
      </c>
      <c r="AP173" s="98">
        <f t="shared" si="445"/>
        <v>0</v>
      </c>
      <c r="AQ173" s="113">
        <f>IFERROR(AX173/K173,0)*100</f>
        <v>0</v>
      </c>
      <c r="AR173" s="108"/>
      <c r="AS173" s="108"/>
      <c r="AT173" s="108"/>
      <c r="AU173" s="115" t="s">
        <v>341</v>
      </c>
      <c r="AV173" s="116"/>
      <c r="AW173" s="117"/>
      <c r="AX173" s="118">
        <f t="shared" ref="AX173:AY173" si="446">AG173+AI173+AK173+AM173+AO173</f>
        <v>0</v>
      </c>
      <c r="AY173" s="118">
        <f t="shared" si="446"/>
        <v>50.19998008</v>
      </c>
      <c r="AZ173" s="117"/>
    </row>
    <row r="174" ht="15.75" customHeight="1">
      <c r="A174" s="119"/>
      <c r="B174" s="106"/>
      <c r="C174" s="108"/>
      <c r="D174" s="106"/>
      <c r="E174" s="108"/>
      <c r="F174" s="106"/>
      <c r="G174" s="86"/>
      <c r="H174" s="108" t="s">
        <v>365</v>
      </c>
      <c r="I174" s="108" t="s">
        <v>366</v>
      </c>
      <c r="J174" s="106">
        <v>0.0</v>
      </c>
      <c r="K174" s="109">
        <f>M174+O174+Q174+S174+U174+J174</f>
        <v>2205</v>
      </c>
      <c r="L174" s="108"/>
      <c r="M174" s="106">
        <v>441.0</v>
      </c>
      <c r="N174" s="89"/>
      <c r="O174" s="106">
        <v>441.0</v>
      </c>
      <c r="P174" s="89"/>
      <c r="Q174" s="106">
        <v>441.0</v>
      </c>
      <c r="R174" s="89"/>
      <c r="S174" s="106">
        <v>441.0</v>
      </c>
      <c r="T174" s="89"/>
      <c r="U174" s="106">
        <v>441.0</v>
      </c>
      <c r="V174" s="157"/>
      <c r="W174" s="111">
        <v>441.0</v>
      </c>
      <c r="X174" s="112"/>
      <c r="Y174" s="111">
        <v>441.0</v>
      </c>
      <c r="Z174" s="112"/>
      <c r="AA174" s="111">
        <v>441.0</v>
      </c>
      <c r="AB174" s="112"/>
      <c r="AC174" s="111">
        <v>441.0</v>
      </c>
      <c r="AD174" s="112"/>
      <c r="AE174" s="108"/>
      <c r="AF174" s="96"/>
      <c r="AG174" s="113">
        <f t="shared" ref="AG174:AP174" si="447">IFERROR(W174/M174,0)*100</f>
        <v>100</v>
      </c>
      <c r="AH174" s="98">
        <f t="shared" si="447"/>
        <v>0</v>
      </c>
      <c r="AI174" s="113">
        <f t="shared" si="447"/>
        <v>100</v>
      </c>
      <c r="AJ174" s="98">
        <f t="shared" si="447"/>
        <v>0</v>
      </c>
      <c r="AK174" s="113">
        <f t="shared" si="447"/>
        <v>100</v>
      </c>
      <c r="AL174" s="98">
        <f t="shared" si="447"/>
        <v>0</v>
      </c>
      <c r="AM174" s="113">
        <f t="shared" si="447"/>
        <v>100</v>
      </c>
      <c r="AN174" s="98">
        <f t="shared" si="447"/>
        <v>0</v>
      </c>
      <c r="AO174" s="113">
        <f t="shared" si="447"/>
        <v>0</v>
      </c>
      <c r="AP174" s="98">
        <f t="shared" si="447"/>
        <v>0</v>
      </c>
      <c r="AQ174" s="113">
        <f t="shared" ref="AQ174:AR174" si="448">W174+Y174+AA174+AC174+AE174</f>
        <v>1764</v>
      </c>
      <c r="AR174" s="114">
        <f t="shared" si="448"/>
        <v>0</v>
      </c>
      <c r="AS174" s="114">
        <f t="shared" ref="AS174:AS176" si="452">AQ174/K174*100</f>
        <v>80</v>
      </c>
      <c r="AT174" s="128" t="s">
        <v>89</v>
      </c>
      <c r="AU174" s="115"/>
      <c r="AV174" s="116"/>
      <c r="AW174" s="117"/>
      <c r="AX174" s="118">
        <f t="shared" ref="AX174:AY174" si="449">AG174+AI174+AK174+AM174+AO174</f>
        <v>400</v>
      </c>
      <c r="AY174" s="118">
        <f t="shared" si="449"/>
        <v>0</v>
      </c>
      <c r="AZ174" s="117"/>
    </row>
    <row r="175" ht="15.75" customHeight="1">
      <c r="A175" s="119"/>
      <c r="B175" s="106"/>
      <c r="C175" s="108"/>
      <c r="D175" s="106"/>
      <c r="E175" s="108"/>
      <c r="F175" s="106"/>
      <c r="G175" s="86"/>
      <c r="H175" s="108" t="s">
        <v>367</v>
      </c>
      <c r="I175" s="108" t="s">
        <v>366</v>
      </c>
      <c r="J175" s="106">
        <v>0.0</v>
      </c>
      <c r="K175" s="109">
        <v>147.0</v>
      </c>
      <c r="L175" s="108"/>
      <c r="M175" s="106">
        <v>144.0</v>
      </c>
      <c r="N175" s="89"/>
      <c r="O175" s="106">
        <v>49.0</v>
      </c>
      <c r="P175" s="89"/>
      <c r="Q175" s="111"/>
      <c r="R175" s="89"/>
      <c r="S175" s="106">
        <v>22.0</v>
      </c>
      <c r="T175" s="89"/>
      <c r="U175" s="106"/>
      <c r="V175" s="157"/>
      <c r="W175" s="111"/>
      <c r="X175" s="112"/>
      <c r="Y175" s="111">
        <v>49.0</v>
      </c>
      <c r="Z175" s="112"/>
      <c r="AA175" s="111"/>
      <c r="AB175" s="112"/>
      <c r="AC175" s="111">
        <v>22.0</v>
      </c>
      <c r="AD175" s="112"/>
      <c r="AE175" s="108"/>
      <c r="AF175" s="96"/>
      <c r="AG175" s="113">
        <f t="shared" ref="AG175:AP175" si="450">IFERROR(W175/M175,0)*100</f>
        <v>0</v>
      </c>
      <c r="AH175" s="98">
        <f t="shared" si="450"/>
        <v>0</v>
      </c>
      <c r="AI175" s="113">
        <f t="shared" si="450"/>
        <v>100</v>
      </c>
      <c r="AJ175" s="98">
        <f t="shared" si="450"/>
        <v>0</v>
      </c>
      <c r="AK175" s="113">
        <f t="shared" si="450"/>
        <v>0</v>
      </c>
      <c r="AL175" s="98">
        <f t="shared" si="450"/>
        <v>0</v>
      </c>
      <c r="AM175" s="113">
        <f t="shared" si="450"/>
        <v>100</v>
      </c>
      <c r="AN175" s="98">
        <f t="shared" si="450"/>
        <v>0</v>
      </c>
      <c r="AO175" s="113">
        <f t="shared" si="450"/>
        <v>0</v>
      </c>
      <c r="AP175" s="98">
        <f t="shared" si="450"/>
        <v>0</v>
      </c>
      <c r="AQ175" s="113">
        <f t="shared" ref="AQ175:AR175" si="451">W175+Y175+AA175+AC175+AE175</f>
        <v>71</v>
      </c>
      <c r="AR175" s="114">
        <f t="shared" si="451"/>
        <v>0</v>
      </c>
      <c r="AS175" s="114">
        <f t="shared" si="452"/>
        <v>48.29931973</v>
      </c>
      <c r="AT175" s="128" t="s">
        <v>89</v>
      </c>
      <c r="AU175" s="115"/>
      <c r="AV175" s="116"/>
      <c r="AW175" s="117"/>
      <c r="AX175" s="118">
        <f t="shared" ref="AX175:AY175" si="453">AG175+AI175+AK175+AM175+AO175</f>
        <v>200</v>
      </c>
      <c r="AY175" s="118">
        <f t="shared" si="453"/>
        <v>0</v>
      </c>
      <c r="AZ175" s="117"/>
    </row>
    <row r="176" ht="15.75" customHeight="1">
      <c r="A176" s="119"/>
      <c r="B176" s="106"/>
      <c r="C176" s="108"/>
      <c r="D176" s="106"/>
      <c r="E176" s="108"/>
      <c r="F176" s="106"/>
      <c r="G176" s="86"/>
      <c r="H176" s="108" t="s">
        <v>368</v>
      </c>
      <c r="I176" s="108" t="s">
        <v>366</v>
      </c>
      <c r="J176" s="106">
        <v>70.0</v>
      </c>
      <c r="K176" s="109">
        <v>147.0</v>
      </c>
      <c r="L176" s="108"/>
      <c r="M176" s="106">
        <v>70.0</v>
      </c>
      <c r="N176" s="89"/>
      <c r="O176" s="106">
        <v>49.0</v>
      </c>
      <c r="P176" s="89"/>
      <c r="Q176" s="111"/>
      <c r="R176" s="89"/>
      <c r="S176" s="106">
        <v>22.0</v>
      </c>
      <c r="T176" s="89"/>
      <c r="U176" s="106"/>
      <c r="V176" s="157"/>
      <c r="W176" s="111"/>
      <c r="X176" s="112"/>
      <c r="Y176" s="111">
        <v>51.0</v>
      </c>
      <c r="Z176" s="112"/>
      <c r="AA176" s="111">
        <v>0.0</v>
      </c>
      <c r="AB176" s="112"/>
      <c r="AC176" s="111">
        <v>0.0</v>
      </c>
      <c r="AD176" s="112"/>
      <c r="AE176" s="108"/>
      <c r="AF176" s="96"/>
      <c r="AG176" s="113">
        <f t="shared" ref="AG176:AP176" si="454">IFERROR(W176/M176,0)*100</f>
        <v>0</v>
      </c>
      <c r="AH176" s="98">
        <f t="shared" si="454"/>
        <v>0</v>
      </c>
      <c r="AI176" s="113">
        <f t="shared" si="454"/>
        <v>104.0816327</v>
      </c>
      <c r="AJ176" s="98">
        <f t="shared" si="454"/>
        <v>0</v>
      </c>
      <c r="AK176" s="113">
        <f t="shared" si="454"/>
        <v>0</v>
      </c>
      <c r="AL176" s="98">
        <f t="shared" si="454"/>
        <v>0</v>
      </c>
      <c r="AM176" s="113">
        <f t="shared" si="454"/>
        <v>0</v>
      </c>
      <c r="AN176" s="98">
        <f t="shared" si="454"/>
        <v>0</v>
      </c>
      <c r="AO176" s="113">
        <f t="shared" si="454"/>
        <v>0</v>
      </c>
      <c r="AP176" s="98">
        <f t="shared" si="454"/>
        <v>0</v>
      </c>
      <c r="AQ176" s="113">
        <f t="shared" ref="AQ176:AR176" si="455">W176+Y176+AA176+AC176+AE176</f>
        <v>51</v>
      </c>
      <c r="AR176" s="114">
        <f t="shared" si="455"/>
        <v>0</v>
      </c>
      <c r="AS176" s="114">
        <f t="shared" si="452"/>
        <v>34.69387755</v>
      </c>
      <c r="AT176" s="128" t="s">
        <v>89</v>
      </c>
      <c r="AU176" s="115"/>
      <c r="AV176" s="116"/>
      <c r="AW176" s="117"/>
      <c r="AX176" s="118">
        <f t="shared" ref="AX176:AY176" si="456">AG176+AI176+AK176+AM176+AO176</f>
        <v>104.0816327</v>
      </c>
      <c r="AY176" s="118">
        <f t="shared" si="456"/>
        <v>0</v>
      </c>
      <c r="AZ176" s="117"/>
    </row>
    <row r="177" ht="15.75" customHeight="1">
      <c r="A177" s="105"/>
      <c r="B177" s="106"/>
      <c r="C177" s="108"/>
      <c r="D177" s="106"/>
      <c r="E177" s="108"/>
      <c r="F177" s="106">
        <v>5.0</v>
      </c>
      <c r="G177" s="86" t="s">
        <v>369</v>
      </c>
      <c r="H177" s="86" t="s">
        <v>370</v>
      </c>
      <c r="I177" s="86"/>
      <c r="J177" s="106"/>
      <c r="K177" s="106"/>
      <c r="L177" s="110">
        <f>N177+P177+R177+T177+V177</f>
        <v>5582</v>
      </c>
      <c r="M177" s="106"/>
      <c r="N177" s="89">
        <v>127.0</v>
      </c>
      <c r="O177" s="106"/>
      <c r="P177" s="89">
        <v>1120.0</v>
      </c>
      <c r="Q177" s="111"/>
      <c r="R177" s="89">
        <v>1300.0</v>
      </c>
      <c r="S177" s="106"/>
      <c r="T177" s="89">
        <v>1490.0</v>
      </c>
      <c r="U177" s="106"/>
      <c r="V177" s="148">
        <v>1545.0</v>
      </c>
      <c r="W177" s="111"/>
      <c r="X177" s="112">
        <v>0.0</v>
      </c>
      <c r="Y177" s="111"/>
      <c r="Z177" s="112">
        <v>82.188</v>
      </c>
      <c r="AA177" s="111"/>
      <c r="AB177" s="112">
        <v>112.667</v>
      </c>
      <c r="AC177" s="111"/>
      <c r="AD177" s="112">
        <v>51.99</v>
      </c>
      <c r="AE177" s="108"/>
      <c r="AF177" s="96"/>
      <c r="AG177" s="113">
        <f t="shared" ref="AG177:AP177" si="457">IFERROR(W177/M177,0)*100</f>
        <v>0</v>
      </c>
      <c r="AH177" s="98">
        <f t="shared" si="457"/>
        <v>0</v>
      </c>
      <c r="AI177" s="113">
        <f t="shared" si="457"/>
        <v>0</v>
      </c>
      <c r="AJ177" s="98">
        <f t="shared" si="457"/>
        <v>7.338214286</v>
      </c>
      <c r="AK177" s="113">
        <f t="shared" si="457"/>
        <v>0</v>
      </c>
      <c r="AL177" s="98">
        <f t="shared" si="457"/>
        <v>8.666692308</v>
      </c>
      <c r="AM177" s="113">
        <f t="shared" si="457"/>
        <v>0</v>
      </c>
      <c r="AN177" s="98">
        <f t="shared" si="457"/>
        <v>3.489261745</v>
      </c>
      <c r="AO177" s="113">
        <f t="shared" si="457"/>
        <v>0</v>
      </c>
      <c r="AP177" s="98">
        <f t="shared" si="457"/>
        <v>0</v>
      </c>
      <c r="AQ177" s="113">
        <f>IFERROR(AX177/K177,0)*100</f>
        <v>0</v>
      </c>
      <c r="AR177" s="108"/>
      <c r="AS177" s="108"/>
      <c r="AT177" s="108"/>
      <c r="AU177" s="115" t="s">
        <v>341</v>
      </c>
      <c r="AV177" s="116"/>
      <c r="AW177" s="117"/>
      <c r="AX177" s="118">
        <f t="shared" ref="AX177:AY177" si="458">AG177+AI177+AK177+AM177+AO177</f>
        <v>0</v>
      </c>
      <c r="AY177" s="118">
        <f t="shared" si="458"/>
        <v>19.49416834</v>
      </c>
      <c r="AZ177" s="117"/>
    </row>
    <row r="178" ht="15.75" customHeight="1">
      <c r="A178" s="105"/>
      <c r="B178" s="106"/>
      <c r="C178" s="108"/>
      <c r="D178" s="106"/>
      <c r="E178" s="108"/>
      <c r="F178" s="106"/>
      <c r="G178" s="86"/>
      <c r="H178" s="86" t="s">
        <v>371</v>
      </c>
      <c r="I178" s="106" t="s">
        <v>43</v>
      </c>
      <c r="J178" s="106">
        <v>294.0</v>
      </c>
      <c r="K178" s="109">
        <f t="shared" ref="K178:K182" si="462">M178+O178+Q178+S178+U178+J178</f>
        <v>1764</v>
      </c>
      <c r="L178" s="128"/>
      <c r="M178" s="106">
        <v>294.0</v>
      </c>
      <c r="N178" s="89"/>
      <c r="O178" s="106">
        <v>294.0</v>
      </c>
      <c r="P178" s="89"/>
      <c r="Q178" s="106">
        <v>294.0</v>
      </c>
      <c r="R178" s="89"/>
      <c r="S178" s="106">
        <v>294.0</v>
      </c>
      <c r="T178" s="89"/>
      <c r="U178" s="106">
        <v>294.0</v>
      </c>
      <c r="V178" s="129"/>
      <c r="W178" s="111">
        <v>0.0</v>
      </c>
      <c r="X178" s="112"/>
      <c r="Y178" s="111">
        <v>294.0</v>
      </c>
      <c r="Z178" s="112"/>
      <c r="AA178" s="111">
        <v>294.0</v>
      </c>
      <c r="AB178" s="112"/>
      <c r="AC178" s="111">
        <v>294.0</v>
      </c>
      <c r="AD178" s="112"/>
      <c r="AE178" s="108"/>
      <c r="AF178" s="96"/>
      <c r="AG178" s="113">
        <f t="shared" ref="AG178:AP178" si="459">IFERROR(W178/M178,0)*100</f>
        <v>0</v>
      </c>
      <c r="AH178" s="98">
        <f t="shared" si="459"/>
        <v>0</v>
      </c>
      <c r="AI178" s="113">
        <f t="shared" si="459"/>
        <v>100</v>
      </c>
      <c r="AJ178" s="98">
        <f t="shared" si="459"/>
        <v>0</v>
      </c>
      <c r="AK178" s="113">
        <f t="shared" si="459"/>
        <v>100</v>
      </c>
      <c r="AL178" s="98">
        <f t="shared" si="459"/>
        <v>0</v>
      </c>
      <c r="AM178" s="113">
        <f t="shared" si="459"/>
        <v>100</v>
      </c>
      <c r="AN178" s="98">
        <f t="shared" si="459"/>
        <v>0</v>
      </c>
      <c r="AO178" s="113">
        <f t="shared" si="459"/>
        <v>0</v>
      </c>
      <c r="AP178" s="98">
        <f t="shared" si="459"/>
        <v>0</v>
      </c>
      <c r="AQ178" s="113">
        <f t="shared" ref="AQ178:AR178" si="460">W178+Y178+AA178+AC178+AE178</f>
        <v>882</v>
      </c>
      <c r="AR178" s="114">
        <f t="shared" si="460"/>
        <v>0</v>
      </c>
      <c r="AS178" s="114">
        <f>AQ178/K178*100</f>
        <v>50</v>
      </c>
      <c r="AT178" s="128" t="s">
        <v>89</v>
      </c>
      <c r="AU178" s="115"/>
      <c r="AV178" s="116"/>
      <c r="AW178" s="117"/>
      <c r="AX178" s="118">
        <f t="shared" ref="AX178:AY178" si="461">AG178+AI178+AK178+AM178+AO178</f>
        <v>300</v>
      </c>
      <c r="AY178" s="118">
        <f t="shared" si="461"/>
        <v>0</v>
      </c>
      <c r="AZ178" s="117"/>
    </row>
    <row r="179" ht="15.75" customHeight="1">
      <c r="A179" s="105"/>
      <c r="B179" s="106"/>
      <c r="C179" s="108"/>
      <c r="D179" s="106"/>
      <c r="E179" s="108"/>
      <c r="F179" s="106"/>
      <c r="G179" s="86"/>
      <c r="H179" s="86" t="s">
        <v>372</v>
      </c>
      <c r="I179" s="108" t="s">
        <v>366</v>
      </c>
      <c r="J179" s="106">
        <v>0.0</v>
      </c>
      <c r="K179" s="109">
        <f t="shared" si="462"/>
        <v>147</v>
      </c>
      <c r="L179" s="128"/>
      <c r="M179" s="106"/>
      <c r="N179" s="89"/>
      <c r="O179" s="106">
        <v>16.0</v>
      </c>
      <c r="P179" s="89"/>
      <c r="Q179" s="106">
        <v>30.0</v>
      </c>
      <c r="R179" s="89"/>
      <c r="S179" s="106">
        <v>50.0</v>
      </c>
      <c r="T179" s="89"/>
      <c r="U179" s="106">
        <v>51.0</v>
      </c>
      <c r="V179" s="129"/>
      <c r="W179" s="111">
        <v>0.0</v>
      </c>
      <c r="X179" s="112"/>
      <c r="Y179" s="111">
        <v>0.0</v>
      </c>
      <c r="Z179" s="112"/>
      <c r="AA179" s="111">
        <v>0.0</v>
      </c>
      <c r="AB179" s="112"/>
      <c r="AC179" s="111">
        <v>0.0</v>
      </c>
      <c r="AD179" s="112"/>
      <c r="AE179" s="108"/>
      <c r="AF179" s="96"/>
      <c r="AG179" s="113">
        <f t="shared" ref="AG179:AP179" si="463">IFERROR(W179/M179,0)*100</f>
        <v>0</v>
      </c>
      <c r="AH179" s="98">
        <f t="shared" si="463"/>
        <v>0</v>
      </c>
      <c r="AI179" s="113">
        <f t="shared" si="463"/>
        <v>0</v>
      </c>
      <c r="AJ179" s="98">
        <f t="shared" si="463"/>
        <v>0</v>
      </c>
      <c r="AK179" s="113">
        <f t="shared" si="463"/>
        <v>0</v>
      </c>
      <c r="AL179" s="98">
        <f t="shared" si="463"/>
        <v>0</v>
      </c>
      <c r="AM179" s="113">
        <f t="shared" si="463"/>
        <v>0</v>
      </c>
      <c r="AN179" s="98">
        <f t="shared" si="463"/>
        <v>0</v>
      </c>
      <c r="AO179" s="113">
        <f t="shared" si="463"/>
        <v>0</v>
      </c>
      <c r="AP179" s="98">
        <f t="shared" si="463"/>
        <v>0</v>
      </c>
      <c r="AQ179" s="113">
        <f>IFERROR(AX179/K179,0)*100</f>
        <v>0</v>
      </c>
      <c r="AR179" s="108"/>
      <c r="AS179" s="108"/>
      <c r="AT179" s="108"/>
      <c r="AU179" s="115"/>
      <c r="AV179" s="116"/>
      <c r="AW179" s="117"/>
      <c r="AX179" s="118">
        <f t="shared" ref="AX179:AY179" si="464">AG179+AI179+AK179+AM179+AO179</f>
        <v>0</v>
      </c>
      <c r="AY179" s="118">
        <f t="shared" si="464"/>
        <v>0</v>
      </c>
      <c r="AZ179" s="117"/>
    </row>
    <row r="180" ht="15.75" customHeight="1">
      <c r="A180" s="105"/>
      <c r="B180" s="106"/>
      <c r="C180" s="108"/>
      <c r="D180" s="106"/>
      <c r="E180" s="108"/>
      <c r="F180" s="106"/>
      <c r="G180" s="86"/>
      <c r="H180" s="86" t="s">
        <v>373</v>
      </c>
      <c r="I180" s="108" t="s">
        <v>366</v>
      </c>
      <c r="J180" s="106">
        <v>0.0</v>
      </c>
      <c r="K180" s="109">
        <f t="shared" si="462"/>
        <v>147</v>
      </c>
      <c r="L180" s="128"/>
      <c r="M180" s="106"/>
      <c r="N180" s="89"/>
      <c r="O180" s="106">
        <v>30.0</v>
      </c>
      <c r="P180" s="89"/>
      <c r="Q180" s="106">
        <v>30.0</v>
      </c>
      <c r="R180" s="89"/>
      <c r="S180" s="106">
        <v>36.0</v>
      </c>
      <c r="T180" s="89"/>
      <c r="U180" s="106">
        <v>51.0</v>
      </c>
      <c r="V180" s="129"/>
      <c r="W180" s="111">
        <v>0.0</v>
      </c>
      <c r="X180" s="112"/>
      <c r="Y180" s="111">
        <v>0.0</v>
      </c>
      <c r="Z180" s="112"/>
      <c r="AA180" s="111">
        <v>36.0</v>
      </c>
      <c r="AB180" s="112"/>
      <c r="AC180" s="111">
        <v>36.0</v>
      </c>
      <c r="AD180" s="112"/>
      <c r="AE180" s="108"/>
      <c r="AF180" s="96"/>
      <c r="AG180" s="113">
        <f t="shared" ref="AG180:AP180" si="465">IFERROR(W180/M180,0)*100</f>
        <v>0</v>
      </c>
      <c r="AH180" s="98">
        <f t="shared" si="465"/>
        <v>0</v>
      </c>
      <c r="AI180" s="113">
        <f t="shared" si="465"/>
        <v>0</v>
      </c>
      <c r="AJ180" s="98">
        <f t="shared" si="465"/>
        <v>0</v>
      </c>
      <c r="AK180" s="113">
        <f t="shared" si="465"/>
        <v>120</v>
      </c>
      <c r="AL180" s="98">
        <f t="shared" si="465"/>
        <v>0</v>
      </c>
      <c r="AM180" s="113">
        <f t="shared" si="465"/>
        <v>100</v>
      </c>
      <c r="AN180" s="98">
        <f t="shared" si="465"/>
        <v>0</v>
      </c>
      <c r="AO180" s="113">
        <f t="shared" si="465"/>
        <v>0</v>
      </c>
      <c r="AP180" s="98">
        <f t="shared" si="465"/>
        <v>0</v>
      </c>
      <c r="AQ180" s="113">
        <f t="shared" ref="AQ180:AR180" si="466">W180+Y180+AA180+AC180+AE180</f>
        <v>72</v>
      </c>
      <c r="AR180" s="114">
        <f t="shared" si="466"/>
        <v>0</v>
      </c>
      <c r="AS180" s="114">
        <f>AQ180/K180*100</f>
        <v>48.97959184</v>
      </c>
      <c r="AT180" s="128" t="s">
        <v>89</v>
      </c>
      <c r="AU180" s="115"/>
      <c r="AV180" s="116"/>
      <c r="AW180" s="117"/>
      <c r="AX180" s="118">
        <f t="shared" ref="AX180:AY180" si="467">AG180+AI180+AK180+AM180+AO180</f>
        <v>220</v>
      </c>
      <c r="AY180" s="118">
        <f t="shared" si="467"/>
        <v>0</v>
      </c>
      <c r="AZ180" s="117"/>
    </row>
    <row r="181" ht="15.75" customHeight="1">
      <c r="A181" s="105"/>
      <c r="B181" s="106"/>
      <c r="C181" s="108"/>
      <c r="D181" s="106"/>
      <c r="E181" s="108"/>
      <c r="F181" s="106"/>
      <c r="G181" s="86"/>
      <c r="H181" s="86" t="s">
        <v>374</v>
      </c>
      <c r="I181" s="108" t="s">
        <v>366</v>
      </c>
      <c r="J181" s="106">
        <v>0.0</v>
      </c>
      <c r="K181" s="109">
        <f t="shared" si="462"/>
        <v>147</v>
      </c>
      <c r="L181" s="128"/>
      <c r="M181" s="106"/>
      <c r="N181" s="89"/>
      <c r="O181" s="106">
        <v>30.0</v>
      </c>
      <c r="P181" s="89"/>
      <c r="Q181" s="106">
        <v>30.0</v>
      </c>
      <c r="R181" s="89"/>
      <c r="S181" s="106">
        <v>36.0</v>
      </c>
      <c r="T181" s="89"/>
      <c r="U181" s="106">
        <v>51.0</v>
      </c>
      <c r="V181" s="129"/>
      <c r="W181" s="111">
        <v>0.0</v>
      </c>
      <c r="X181" s="112"/>
      <c r="Y181" s="111">
        <v>0.0</v>
      </c>
      <c r="Z181" s="112"/>
      <c r="AA181" s="111">
        <v>0.0</v>
      </c>
      <c r="AB181" s="112"/>
      <c r="AC181" s="111">
        <v>0.0</v>
      </c>
      <c r="AD181" s="112"/>
      <c r="AE181" s="108"/>
      <c r="AF181" s="96"/>
      <c r="AG181" s="113">
        <f t="shared" ref="AG181:AP181" si="468">IFERROR(W181/M181,0)*100</f>
        <v>0</v>
      </c>
      <c r="AH181" s="98">
        <f t="shared" si="468"/>
        <v>0</v>
      </c>
      <c r="AI181" s="113">
        <f t="shared" si="468"/>
        <v>0</v>
      </c>
      <c r="AJ181" s="98">
        <f t="shared" si="468"/>
        <v>0</v>
      </c>
      <c r="AK181" s="113">
        <f t="shared" si="468"/>
        <v>0</v>
      </c>
      <c r="AL181" s="98">
        <f t="shared" si="468"/>
        <v>0</v>
      </c>
      <c r="AM181" s="113">
        <f t="shared" si="468"/>
        <v>0</v>
      </c>
      <c r="AN181" s="98">
        <f t="shared" si="468"/>
        <v>0</v>
      </c>
      <c r="AO181" s="113">
        <f t="shared" si="468"/>
        <v>0</v>
      </c>
      <c r="AP181" s="98">
        <f t="shared" si="468"/>
        <v>0</v>
      </c>
      <c r="AQ181" s="113">
        <f>IFERROR(AX181/K181,0)*100</f>
        <v>0</v>
      </c>
      <c r="AR181" s="108"/>
      <c r="AS181" s="108"/>
      <c r="AT181" s="108"/>
      <c r="AU181" s="115"/>
      <c r="AV181" s="116"/>
      <c r="AW181" s="117"/>
      <c r="AX181" s="118">
        <f t="shared" ref="AX181:AY181" si="469">AG181+AI181+AK181+AM181+AO181</f>
        <v>0</v>
      </c>
      <c r="AY181" s="118">
        <f t="shared" si="469"/>
        <v>0</v>
      </c>
      <c r="AZ181" s="117"/>
    </row>
    <row r="182" ht="15.75" customHeight="1">
      <c r="A182" s="105"/>
      <c r="B182" s="106">
        <v>11.0</v>
      </c>
      <c r="C182" s="108" t="s">
        <v>375</v>
      </c>
      <c r="D182" s="106">
        <v>1.0</v>
      </c>
      <c r="E182" s="108" t="s">
        <v>376</v>
      </c>
      <c r="F182" s="106">
        <v>1.0</v>
      </c>
      <c r="G182" s="86" t="s">
        <v>377</v>
      </c>
      <c r="H182" s="86" t="s">
        <v>378</v>
      </c>
      <c r="I182" s="86" t="s">
        <v>379</v>
      </c>
      <c r="J182" s="106">
        <v>48.0</v>
      </c>
      <c r="K182" s="109">
        <f t="shared" si="462"/>
        <v>103</v>
      </c>
      <c r="L182" s="110">
        <f>N182+P182+R182+T182+V182</f>
        <v>2780</v>
      </c>
      <c r="M182" s="106">
        <v>3.0</v>
      </c>
      <c r="N182" s="89">
        <v>173.0</v>
      </c>
      <c r="O182" s="106">
        <v>22.0</v>
      </c>
      <c r="P182" s="89">
        <v>1483.0</v>
      </c>
      <c r="Q182" s="111">
        <v>10.0</v>
      </c>
      <c r="R182" s="89">
        <v>364.0</v>
      </c>
      <c r="S182" s="106">
        <v>10.0</v>
      </c>
      <c r="T182" s="89">
        <v>374.0</v>
      </c>
      <c r="U182" s="106">
        <v>10.0</v>
      </c>
      <c r="V182" s="91">
        <v>386.0</v>
      </c>
      <c r="W182" s="111">
        <v>3.0</v>
      </c>
      <c r="X182" s="112">
        <v>111.922</v>
      </c>
      <c r="Y182" s="146">
        <v>22.0</v>
      </c>
      <c r="Z182" s="112">
        <v>612.347</v>
      </c>
      <c r="AA182" s="111">
        <v>33.0</v>
      </c>
      <c r="AB182" s="112">
        <v>0.0</v>
      </c>
      <c r="AC182" s="111"/>
      <c r="AD182" s="112">
        <v>0.0</v>
      </c>
      <c r="AE182" s="108"/>
      <c r="AF182" s="96"/>
      <c r="AG182" s="113">
        <f t="shared" ref="AG182:AP182" si="470">IFERROR(W182/M182,0)*100</f>
        <v>100</v>
      </c>
      <c r="AH182" s="98">
        <f t="shared" si="470"/>
        <v>64.69479769</v>
      </c>
      <c r="AI182" s="113">
        <f t="shared" si="470"/>
        <v>100</v>
      </c>
      <c r="AJ182" s="98">
        <f t="shared" si="470"/>
        <v>41.29109912</v>
      </c>
      <c r="AK182" s="113">
        <f t="shared" si="470"/>
        <v>330</v>
      </c>
      <c r="AL182" s="98">
        <f t="shared" si="470"/>
        <v>0</v>
      </c>
      <c r="AM182" s="113">
        <f t="shared" si="470"/>
        <v>0</v>
      </c>
      <c r="AN182" s="98">
        <f t="shared" si="470"/>
        <v>0</v>
      </c>
      <c r="AO182" s="113">
        <f t="shared" si="470"/>
        <v>0</v>
      </c>
      <c r="AP182" s="98">
        <f t="shared" si="470"/>
        <v>0</v>
      </c>
      <c r="AQ182" s="113">
        <f t="shared" ref="AQ182:AR182" si="471">W182+Y182+AA182+AC182+AE182</f>
        <v>58</v>
      </c>
      <c r="AR182" s="114">
        <f t="shared" si="471"/>
        <v>724.269</v>
      </c>
      <c r="AS182" s="114">
        <f t="shared" ref="AS182:AT182" si="472">AQ182/K182*100</f>
        <v>56.31067961</v>
      </c>
      <c r="AT182" s="114">
        <f t="shared" si="472"/>
        <v>26.05284173</v>
      </c>
      <c r="AU182" s="115" t="s">
        <v>69</v>
      </c>
      <c r="AV182" s="116"/>
      <c r="AW182" s="117"/>
      <c r="AX182" s="118">
        <f t="shared" ref="AX182:AY182" si="473">AG182+AI182+AK182+AM182+AO182</f>
        <v>530</v>
      </c>
      <c r="AY182" s="118">
        <f t="shared" si="473"/>
        <v>105.9858968</v>
      </c>
      <c r="AZ182" s="117"/>
    </row>
    <row r="183" ht="32.25" customHeight="1">
      <c r="A183" s="167"/>
      <c r="B183" s="168" t="s">
        <v>380</v>
      </c>
      <c r="C183" s="71"/>
      <c r="D183" s="71"/>
      <c r="E183" s="71"/>
      <c r="F183" s="71"/>
      <c r="G183" s="71"/>
      <c r="H183" s="35"/>
      <c r="I183" s="72"/>
      <c r="J183" s="169"/>
      <c r="K183" s="169"/>
      <c r="L183" s="170"/>
      <c r="M183" s="171"/>
      <c r="N183" s="172"/>
      <c r="O183" s="169"/>
      <c r="P183" s="172"/>
      <c r="Q183" s="173"/>
      <c r="R183" s="172"/>
      <c r="S183" s="169"/>
      <c r="T183" s="172"/>
      <c r="U183" s="169"/>
      <c r="V183" s="170"/>
      <c r="W183" s="173"/>
      <c r="X183" s="174"/>
      <c r="Y183" s="173"/>
      <c r="Z183" s="174"/>
      <c r="AA183" s="173"/>
      <c r="AB183" s="174"/>
      <c r="AC183" s="173"/>
      <c r="AD183" s="174"/>
      <c r="AE183" s="175"/>
      <c r="AF183" s="175"/>
      <c r="AG183" s="176">
        <f t="shared" ref="AG183:AP183" si="474">IFERROR(W183/M183,0)*100</f>
        <v>0</v>
      </c>
      <c r="AH183" s="176">
        <f t="shared" si="474"/>
        <v>0</v>
      </c>
      <c r="AI183" s="176">
        <f t="shared" si="474"/>
        <v>0</v>
      </c>
      <c r="AJ183" s="176">
        <f t="shared" si="474"/>
        <v>0</v>
      </c>
      <c r="AK183" s="176">
        <f t="shared" si="474"/>
        <v>0</v>
      </c>
      <c r="AL183" s="176">
        <f t="shared" si="474"/>
        <v>0</v>
      </c>
      <c r="AM183" s="176">
        <f t="shared" si="474"/>
        <v>0</v>
      </c>
      <c r="AN183" s="176">
        <f t="shared" si="474"/>
        <v>0</v>
      </c>
      <c r="AO183" s="177">
        <f t="shared" si="474"/>
        <v>0</v>
      </c>
      <c r="AP183" s="177">
        <f t="shared" si="474"/>
        <v>0</v>
      </c>
      <c r="AQ183" s="176">
        <f t="shared" ref="AQ183:AT183" si="475">SUM(AQ184:AQ274)/91</f>
        <v>14979.36956</v>
      </c>
      <c r="AR183" s="176">
        <f t="shared" si="475"/>
        <v>6302.454582</v>
      </c>
      <c r="AS183" s="176">
        <f t="shared" si="475"/>
        <v>58.55696313</v>
      </c>
      <c r="AT183" s="176">
        <f t="shared" si="475"/>
        <v>223.6570354</v>
      </c>
      <c r="AU183" s="178"/>
      <c r="AV183" s="179"/>
      <c r="AW183" s="4"/>
      <c r="AX183" s="103">
        <f t="shared" ref="AX183:AY183" si="476">AG183+AI183+AK183+AM183+AO183</f>
        <v>0</v>
      </c>
      <c r="AY183" s="103">
        <f t="shared" si="476"/>
        <v>0</v>
      </c>
      <c r="AZ183" s="104"/>
    </row>
    <row r="184" ht="15.75" customHeight="1">
      <c r="A184" s="105"/>
      <c r="B184" s="106"/>
      <c r="C184" s="108"/>
      <c r="D184" s="106"/>
      <c r="E184" s="108"/>
      <c r="F184" s="106">
        <v>1.0</v>
      </c>
      <c r="G184" s="108" t="s">
        <v>381</v>
      </c>
      <c r="H184" s="86" t="s">
        <v>382</v>
      </c>
      <c r="I184" s="86" t="s">
        <v>98</v>
      </c>
      <c r="J184" s="106">
        <v>21.0</v>
      </c>
      <c r="K184" s="109">
        <f t="shared" ref="K184:K186" si="481">M184+O184+Q184+S184+U184+J184</f>
        <v>31</v>
      </c>
      <c r="L184" s="110">
        <f t="shared" ref="L184:L187" si="482">N184+P184+R184+T184+V184</f>
        <v>15941</v>
      </c>
      <c r="M184" s="106">
        <v>2.0</v>
      </c>
      <c r="N184" s="89">
        <v>1677.0</v>
      </c>
      <c r="O184" s="106">
        <v>2.0</v>
      </c>
      <c r="P184" s="89">
        <v>3411.0</v>
      </c>
      <c r="Q184" s="111">
        <v>2.0</v>
      </c>
      <c r="R184" s="89">
        <v>3512.0</v>
      </c>
      <c r="S184" s="106">
        <v>2.0</v>
      </c>
      <c r="T184" s="89">
        <v>3617.0</v>
      </c>
      <c r="U184" s="106">
        <v>2.0</v>
      </c>
      <c r="V184" s="148">
        <v>3724.0</v>
      </c>
      <c r="W184" s="111">
        <v>2.0</v>
      </c>
      <c r="X184" s="112">
        <v>680.877</v>
      </c>
      <c r="Y184" s="111">
        <v>1.0</v>
      </c>
      <c r="Z184" s="112">
        <v>654.889</v>
      </c>
      <c r="AA184" s="111">
        <v>3.0</v>
      </c>
      <c r="AB184" s="112">
        <v>2862.579</v>
      </c>
      <c r="AC184" s="111">
        <v>2.0</v>
      </c>
      <c r="AD184" s="112">
        <v>2464.113</v>
      </c>
      <c r="AE184" s="108"/>
      <c r="AF184" s="96"/>
      <c r="AG184" s="113">
        <f t="shared" ref="AG184:AP184" si="477">IFERROR(W184/M184,0)*100</f>
        <v>100</v>
      </c>
      <c r="AH184" s="98">
        <f t="shared" si="477"/>
        <v>40.60089445</v>
      </c>
      <c r="AI184" s="113">
        <f t="shared" si="477"/>
        <v>50</v>
      </c>
      <c r="AJ184" s="98">
        <f t="shared" si="477"/>
        <v>19.19932571</v>
      </c>
      <c r="AK184" s="113">
        <f t="shared" si="477"/>
        <v>150</v>
      </c>
      <c r="AL184" s="98">
        <f t="shared" si="477"/>
        <v>81.50851367</v>
      </c>
      <c r="AM184" s="113">
        <f t="shared" si="477"/>
        <v>100</v>
      </c>
      <c r="AN184" s="98">
        <f t="shared" si="477"/>
        <v>68.1258778</v>
      </c>
      <c r="AO184" s="113">
        <f t="shared" si="477"/>
        <v>0</v>
      </c>
      <c r="AP184" s="98">
        <f t="shared" si="477"/>
        <v>0</v>
      </c>
      <c r="AQ184" s="113">
        <f t="shared" ref="AQ184:AR184" si="478">W184+Y184+AA184+AC184+AE184</f>
        <v>8</v>
      </c>
      <c r="AR184" s="114">
        <f t="shared" si="478"/>
        <v>6662.458</v>
      </c>
      <c r="AS184" s="114">
        <f t="shared" ref="AS184:AT184" si="479">AQ184/K184*100</f>
        <v>25.80645161</v>
      </c>
      <c r="AT184" s="114">
        <f t="shared" si="479"/>
        <v>41.79447964</v>
      </c>
      <c r="AU184" s="115" t="s">
        <v>383</v>
      </c>
      <c r="AV184" s="116"/>
      <c r="AW184" s="117"/>
      <c r="AX184" s="118">
        <f t="shared" ref="AX184:AY184" si="480">AG184+AI184+AK184+AM184+AO184</f>
        <v>400</v>
      </c>
      <c r="AY184" s="118">
        <f t="shared" si="480"/>
        <v>209.4346116</v>
      </c>
      <c r="AZ184" s="117"/>
    </row>
    <row r="185" ht="15.75" customHeight="1">
      <c r="A185" s="105"/>
      <c r="B185" s="106"/>
      <c r="C185" s="108"/>
      <c r="D185" s="106"/>
      <c r="E185" s="108"/>
      <c r="F185" s="106"/>
      <c r="G185" s="108"/>
      <c r="H185" s="86" t="s">
        <v>384</v>
      </c>
      <c r="I185" s="86" t="s">
        <v>385</v>
      </c>
      <c r="J185" s="106">
        <v>24.0</v>
      </c>
      <c r="K185" s="109">
        <f t="shared" si="481"/>
        <v>39</v>
      </c>
      <c r="L185" s="110">
        <f t="shared" si="482"/>
        <v>0</v>
      </c>
      <c r="M185" s="106">
        <v>3.0</v>
      </c>
      <c r="N185" s="89"/>
      <c r="O185" s="106">
        <v>3.0</v>
      </c>
      <c r="P185" s="89"/>
      <c r="Q185" s="111">
        <v>3.0</v>
      </c>
      <c r="R185" s="89"/>
      <c r="S185" s="106">
        <v>3.0</v>
      </c>
      <c r="T185" s="89"/>
      <c r="U185" s="106">
        <v>3.0</v>
      </c>
      <c r="V185" s="129"/>
      <c r="W185" s="111"/>
      <c r="X185" s="112"/>
      <c r="Y185" s="111">
        <v>0.0</v>
      </c>
      <c r="Z185" s="112"/>
      <c r="AA185" s="111">
        <v>0.0</v>
      </c>
      <c r="AB185" s="112"/>
      <c r="AC185" s="111">
        <v>0.0</v>
      </c>
      <c r="AD185" s="112"/>
      <c r="AE185" s="108"/>
      <c r="AF185" s="96"/>
      <c r="AG185" s="113">
        <f t="shared" ref="AG185:AP185" si="483">IFERROR(W185/M185,0)*100</f>
        <v>0</v>
      </c>
      <c r="AH185" s="98">
        <f t="shared" si="483"/>
        <v>0</v>
      </c>
      <c r="AI185" s="113">
        <f t="shared" si="483"/>
        <v>0</v>
      </c>
      <c r="AJ185" s="98">
        <f t="shared" si="483"/>
        <v>0</v>
      </c>
      <c r="AK185" s="113">
        <f t="shared" si="483"/>
        <v>0</v>
      </c>
      <c r="AL185" s="98">
        <f t="shared" si="483"/>
        <v>0</v>
      </c>
      <c r="AM185" s="113">
        <f t="shared" si="483"/>
        <v>0</v>
      </c>
      <c r="AN185" s="98">
        <f t="shared" si="483"/>
        <v>0</v>
      </c>
      <c r="AO185" s="113">
        <f t="shared" si="483"/>
        <v>0</v>
      </c>
      <c r="AP185" s="98">
        <f t="shared" si="483"/>
        <v>0</v>
      </c>
      <c r="AQ185" s="113">
        <f>IFERROR(AX185/K185,0)*100</f>
        <v>0</v>
      </c>
      <c r="AR185" s="108"/>
      <c r="AS185" s="108"/>
      <c r="AT185" s="108"/>
      <c r="AU185" s="115"/>
      <c r="AV185" s="116"/>
      <c r="AW185" s="117"/>
      <c r="AX185" s="118">
        <f t="shared" ref="AX185:AY185" si="484">AG185+AI185+AK185+AM185+AO185</f>
        <v>0</v>
      </c>
      <c r="AY185" s="118">
        <f t="shared" si="484"/>
        <v>0</v>
      </c>
      <c r="AZ185" s="117"/>
    </row>
    <row r="186" ht="15.75" customHeight="1">
      <c r="A186" s="105"/>
      <c r="B186" s="106"/>
      <c r="C186" s="108"/>
      <c r="D186" s="106"/>
      <c r="E186" s="108"/>
      <c r="F186" s="106"/>
      <c r="G186" s="108"/>
      <c r="H186" s="86" t="s">
        <v>386</v>
      </c>
      <c r="I186" s="86" t="s">
        <v>43</v>
      </c>
      <c r="J186" s="106">
        <v>0.0</v>
      </c>
      <c r="K186" s="109">
        <f t="shared" si="481"/>
        <v>2560</v>
      </c>
      <c r="L186" s="110">
        <f t="shared" si="482"/>
        <v>0</v>
      </c>
      <c r="M186" s="106">
        <v>512.0</v>
      </c>
      <c r="N186" s="89"/>
      <c r="O186" s="106">
        <v>512.0</v>
      </c>
      <c r="P186" s="89"/>
      <c r="Q186" s="106">
        <v>512.0</v>
      </c>
      <c r="R186" s="89"/>
      <c r="S186" s="106">
        <v>512.0</v>
      </c>
      <c r="T186" s="89"/>
      <c r="U186" s="106">
        <v>512.0</v>
      </c>
      <c r="V186" s="129"/>
      <c r="W186" s="111"/>
      <c r="X186" s="112"/>
      <c r="Y186" s="111">
        <v>512.0</v>
      </c>
      <c r="Z186" s="112"/>
      <c r="AA186" s="111">
        <v>200.0</v>
      </c>
      <c r="AB186" s="112"/>
      <c r="AC186" s="111">
        <v>1166.0</v>
      </c>
      <c r="AD186" s="112"/>
      <c r="AE186" s="108"/>
      <c r="AF186" s="96"/>
      <c r="AG186" s="113">
        <f t="shared" ref="AG186:AP186" si="485">IFERROR(W186/M186,0)*100</f>
        <v>0</v>
      </c>
      <c r="AH186" s="98">
        <f t="shared" si="485"/>
        <v>0</v>
      </c>
      <c r="AI186" s="113">
        <f t="shared" si="485"/>
        <v>100</v>
      </c>
      <c r="AJ186" s="98">
        <f t="shared" si="485"/>
        <v>0</v>
      </c>
      <c r="AK186" s="113">
        <f t="shared" si="485"/>
        <v>39.0625</v>
      </c>
      <c r="AL186" s="98">
        <f t="shared" si="485"/>
        <v>0</v>
      </c>
      <c r="AM186" s="113">
        <f t="shared" si="485"/>
        <v>227.734375</v>
      </c>
      <c r="AN186" s="98">
        <f t="shared" si="485"/>
        <v>0</v>
      </c>
      <c r="AO186" s="113">
        <f t="shared" si="485"/>
        <v>0</v>
      </c>
      <c r="AP186" s="98">
        <f t="shared" si="485"/>
        <v>0</v>
      </c>
      <c r="AQ186" s="113">
        <f t="shared" ref="AQ186:AR186" si="486">W186+Y186+AA186+AC186+AE186</f>
        <v>1878</v>
      </c>
      <c r="AR186" s="114">
        <f t="shared" si="486"/>
        <v>0</v>
      </c>
      <c r="AS186" s="114">
        <f>AQ186/K186*100</f>
        <v>73.359375</v>
      </c>
      <c r="AT186" s="128" t="s">
        <v>89</v>
      </c>
      <c r="AU186" s="115"/>
      <c r="AV186" s="116"/>
      <c r="AW186" s="117"/>
      <c r="AX186" s="118">
        <f t="shared" ref="AX186:AY186" si="487">AG186+AI186+AK186+AM186+AO186</f>
        <v>366.796875</v>
      </c>
      <c r="AY186" s="118">
        <f t="shared" si="487"/>
        <v>0</v>
      </c>
      <c r="AZ186" s="117"/>
    </row>
    <row r="187" ht="15.75" customHeight="1">
      <c r="A187" s="105"/>
      <c r="B187" s="106"/>
      <c r="C187" s="108"/>
      <c r="D187" s="106"/>
      <c r="E187" s="108"/>
      <c r="F187" s="106">
        <v>2.0</v>
      </c>
      <c r="G187" s="108" t="s">
        <v>387</v>
      </c>
      <c r="H187" s="86" t="s">
        <v>388</v>
      </c>
      <c r="I187" s="86"/>
      <c r="J187" s="106"/>
      <c r="K187" s="106"/>
      <c r="L187" s="110">
        <f t="shared" si="482"/>
        <v>1904</v>
      </c>
      <c r="M187" s="106"/>
      <c r="N187" s="89">
        <v>335.0</v>
      </c>
      <c r="O187" s="106"/>
      <c r="P187" s="89">
        <v>375.0</v>
      </c>
      <c r="Q187" s="111"/>
      <c r="R187" s="89">
        <v>386.0</v>
      </c>
      <c r="S187" s="106"/>
      <c r="T187" s="89">
        <v>398.0</v>
      </c>
      <c r="U187" s="106"/>
      <c r="V187" s="91">
        <v>410.0</v>
      </c>
      <c r="W187" s="111"/>
      <c r="X187" s="112">
        <v>223.18</v>
      </c>
      <c r="Y187" s="111"/>
      <c r="Z187" s="112">
        <v>251.688</v>
      </c>
      <c r="AA187" s="111"/>
      <c r="AB187" s="112">
        <v>2639.552</v>
      </c>
      <c r="AC187" s="111"/>
      <c r="AD187" s="112">
        <v>1901.043</v>
      </c>
      <c r="AE187" s="108"/>
      <c r="AF187" s="96"/>
      <c r="AG187" s="113">
        <f t="shared" ref="AG187:AP187" si="488">IFERROR(W187/M187,0)*100</f>
        <v>0</v>
      </c>
      <c r="AH187" s="98">
        <f t="shared" si="488"/>
        <v>66.62089552</v>
      </c>
      <c r="AI187" s="113">
        <f t="shared" si="488"/>
        <v>0</v>
      </c>
      <c r="AJ187" s="98">
        <f t="shared" si="488"/>
        <v>67.1168</v>
      </c>
      <c r="AK187" s="113">
        <f t="shared" si="488"/>
        <v>0</v>
      </c>
      <c r="AL187" s="98">
        <f t="shared" si="488"/>
        <v>683.8217617</v>
      </c>
      <c r="AM187" s="113">
        <f t="shared" si="488"/>
        <v>0</v>
      </c>
      <c r="AN187" s="98">
        <f t="shared" si="488"/>
        <v>477.648995</v>
      </c>
      <c r="AO187" s="113">
        <f t="shared" si="488"/>
        <v>0</v>
      </c>
      <c r="AP187" s="98">
        <f t="shared" si="488"/>
        <v>0</v>
      </c>
      <c r="AQ187" s="113">
        <f>IFERROR(AX187/K187,0)*100</f>
        <v>0</v>
      </c>
      <c r="AR187" s="108"/>
      <c r="AS187" s="108"/>
      <c r="AT187" s="108"/>
      <c r="AU187" s="115" t="s">
        <v>383</v>
      </c>
      <c r="AV187" s="116"/>
      <c r="AW187" s="117"/>
      <c r="AX187" s="118">
        <f t="shared" ref="AX187:AY187" si="489">AG187+AI187+AK187+AM187+AO187</f>
        <v>0</v>
      </c>
      <c r="AY187" s="118">
        <f t="shared" si="489"/>
        <v>1295.208452</v>
      </c>
      <c r="AZ187" s="117"/>
    </row>
    <row r="188" ht="15.75" customHeight="1">
      <c r="A188" s="105"/>
      <c r="B188" s="106"/>
      <c r="C188" s="108"/>
      <c r="D188" s="106"/>
      <c r="E188" s="108"/>
      <c r="F188" s="106"/>
      <c r="G188" s="108"/>
      <c r="H188" s="86" t="s">
        <v>389</v>
      </c>
      <c r="I188" s="86" t="s">
        <v>390</v>
      </c>
      <c r="J188" s="106">
        <v>21.0</v>
      </c>
      <c r="K188" s="106">
        <v>21.0</v>
      </c>
      <c r="L188" s="110"/>
      <c r="M188" s="106">
        <v>21.0</v>
      </c>
      <c r="N188" s="89"/>
      <c r="O188" s="106">
        <v>21.0</v>
      </c>
      <c r="P188" s="89"/>
      <c r="Q188" s="106">
        <v>21.0</v>
      </c>
      <c r="R188" s="89"/>
      <c r="S188" s="106">
        <v>21.0</v>
      </c>
      <c r="T188" s="89"/>
      <c r="U188" s="106">
        <v>21.0</v>
      </c>
      <c r="V188" s="129"/>
      <c r="W188" s="111">
        <v>11.0</v>
      </c>
      <c r="X188" s="112"/>
      <c r="Y188" s="111">
        <v>21.0</v>
      </c>
      <c r="Z188" s="112"/>
      <c r="AA188" s="111">
        <v>21.0</v>
      </c>
      <c r="AB188" s="112"/>
      <c r="AC188" s="111">
        <v>21.0</v>
      </c>
      <c r="AD188" s="112"/>
      <c r="AE188" s="108"/>
      <c r="AF188" s="96"/>
      <c r="AG188" s="113">
        <f t="shared" ref="AG188:AP188" si="490">IFERROR(W188/M188,0)*100</f>
        <v>52.38095238</v>
      </c>
      <c r="AH188" s="98">
        <f t="shared" si="490"/>
        <v>0</v>
      </c>
      <c r="AI188" s="113">
        <f t="shared" si="490"/>
        <v>100</v>
      </c>
      <c r="AJ188" s="98">
        <f t="shared" si="490"/>
        <v>0</v>
      </c>
      <c r="AK188" s="113">
        <f t="shared" si="490"/>
        <v>100</v>
      </c>
      <c r="AL188" s="98">
        <f t="shared" si="490"/>
        <v>0</v>
      </c>
      <c r="AM188" s="113">
        <f t="shared" si="490"/>
        <v>100</v>
      </c>
      <c r="AN188" s="98">
        <f t="shared" si="490"/>
        <v>0</v>
      </c>
      <c r="AO188" s="113">
        <f t="shared" si="490"/>
        <v>0</v>
      </c>
      <c r="AP188" s="98">
        <f t="shared" si="490"/>
        <v>0</v>
      </c>
      <c r="AQ188" s="113">
        <v>21.0</v>
      </c>
      <c r="AR188" s="114">
        <f t="shared" ref="AR188:AR189" si="493">X188+Z188+AB188+AD188+AF188</f>
        <v>0</v>
      </c>
      <c r="AS188" s="114">
        <f t="shared" ref="AS188:AS193" si="494">AQ188/K188*100</f>
        <v>100</v>
      </c>
      <c r="AT188" s="128" t="s">
        <v>89</v>
      </c>
      <c r="AU188" s="115"/>
      <c r="AV188" s="116"/>
      <c r="AW188" s="117"/>
      <c r="AX188" s="118">
        <f t="shared" ref="AX188:AY188" si="491">AG188+AI188+AK188+AM188+AO188</f>
        <v>352.3809524</v>
      </c>
      <c r="AY188" s="118">
        <f t="shared" si="491"/>
        <v>0</v>
      </c>
      <c r="AZ188" s="117"/>
    </row>
    <row r="189" ht="15.75" customHeight="1">
      <c r="A189" s="105"/>
      <c r="B189" s="106"/>
      <c r="C189" s="108"/>
      <c r="D189" s="106"/>
      <c r="E189" s="108"/>
      <c r="F189" s="106"/>
      <c r="G189" s="108"/>
      <c r="H189" s="86" t="s">
        <v>391</v>
      </c>
      <c r="I189" s="86" t="s">
        <v>390</v>
      </c>
      <c r="J189" s="106">
        <v>21.0</v>
      </c>
      <c r="K189" s="106">
        <v>21.0</v>
      </c>
      <c r="L189" s="128"/>
      <c r="M189" s="106">
        <v>21.0</v>
      </c>
      <c r="N189" s="89"/>
      <c r="O189" s="106">
        <v>21.0</v>
      </c>
      <c r="P189" s="89"/>
      <c r="Q189" s="106">
        <v>21.0</v>
      </c>
      <c r="R189" s="89"/>
      <c r="S189" s="106">
        <v>21.0</v>
      </c>
      <c r="T189" s="89"/>
      <c r="U189" s="106">
        <v>21.0</v>
      </c>
      <c r="V189" s="129"/>
      <c r="W189" s="111">
        <v>20.0</v>
      </c>
      <c r="X189" s="112"/>
      <c r="Y189" s="111">
        <v>21.0</v>
      </c>
      <c r="Z189" s="112"/>
      <c r="AA189" s="111">
        <v>21.0</v>
      </c>
      <c r="AB189" s="112"/>
      <c r="AC189" s="111">
        <v>21.0</v>
      </c>
      <c r="AD189" s="112"/>
      <c r="AE189" s="108"/>
      <c r="AF189" s="96"/>
      <c r="AG189" s="113">
        <f t="shared" ref="AG189:AP189" si="492">IFERROR(W189/M189,0)*100</f>
        <v>95.23809524</v>
      </c>
      <c r="AH189" s="98">
        <f t="shared" si="492"/>
        <v>0</v>
      </c>
      <c r="AI189" s="113">
        <f t="shared" si="492"/>
        <v>100</v>
      </c>
      <c r="AJ189" s="98">
        <f t="shared" si="492"/>
        <v>0</v>
      </c>
      <c r="AK189" s="113">
        <f t="shared" si="492"/>
        <v>100</v>
      </c>
      <c r="AL189" s="98">
        <f t="shared" si="492"/>
        <v>0</v>
      </c>
      <c r="AM189" s="113">
        <f t="shared" si="492"/>
        <v>100</v>
      </c>
      <c r="AN189" s="98">
        <f t="shared" si="492"/>
        <v>0</v>
      </c>
      <c r="AO189" s="113">
        <f t="shared" si="492"/>
        <v>0</v>
      </c>
      <c r="AP189" s="98">
        <f t="shared" si="492"/>
        <v>0</v>
      </c>
      <c r="AQ189" s="113">
        <v>21.0</v>
      </c>
      <c r="AR189" s="114">
        <f t="shared" si="493"/>
        <v>0</v>
      </c>
      <c r="AS189" s="114">
        <f t="shared" si="494"/>
        <v>100</v>
      </c>
      <c r="AT189" s="128" t="s">
        <v>89</v>
      </c>
      <c r="AU189" s="115"/>
      <c r="AV189" s="116"/>
      <c r="AW189" s="117"/>
      <c r="AX189" s="118">
        <f t="shared" ref="AX189:AY189" si="495">AG189+AI189+AK189+AM189+AO189</f>
        <v>395.2380952</v>
      </c>
      <c r="AY189" s="118">
        <f t="shared" si="495"/>
        <v>0</v>
      </c>
      <c r="AZ189" s="117"/>
    </row>
    <row r="190" ht="15.75" customHeight="1">
      <c r="A190" s="105"/>
      <c r="B190" s="106"/>
      <c r="C190" s="108"/>
      <c r="D190" s="106"/>
      <c r="E190" s="108"/>
      <c r="F190" s="106">
        <v>3.0</v>
      </c>
      <c r="G190" s="108" t="s">
        <v>392</v>
      </c>
      <c r="H190" s="86" t="s">
        <v>393</v>
      </c>
      <c r="I190" s="86" t="s">
        <v>43</v>
      </c>
      <c r="J190" s="109">
        <v>9976.0</v>
      </c>
      <c r="K190" s="109">
        <f t="shared" ref="K190:K193" si="499">M190+O190+Q190+S190+U190+J190</f>
        <v>68144</v>
      </c>
      <c r="L190" s="110">
        <f>N190+P190+R190+T190+V190</f>
        <v>5876</v>
      </c>
      <c r="M190" s="109">
        <v>10025.0</v>
      </c>
      <c r="N190" s="89">
        <v>760.0</v>
      </c>
      <c r="O190" s="106">
        <v>11070.0</v>
      </c>
      <c r="P190" s="89">
        <v>1254.0</v>
      </c>
      <c r="Q190" s="111">
        <v>11200.0</v>
      </c>
      <c r="R190" s="89">
        <v>1250.0</v>
      </c>
      <c r="S190" s="106">
        <v>12320.0</v>
      </c>
      <c r="T190" s="89">
        <v>1287.0</v>
      </c>
      <c r="U190" s="106">
        <v>13553.0</v>
      </c>
      <c r="V190" s="91">
        <v>1325.0</v>
      </c>
      <c r="W190" s="111">
        <v>4852.0</v>
      </c>
      <c r="X190" s="112">
        <v>670.769</v>
      </c>
      <c r="Y190" s="111">
        <v>8620.0</v>
      </c>
      <c r="Z190" s="112">
        <v>284.463</v>
      </c>
      <c r="AA190" s="111">
        <v>12990.0</v>
      </c>
      <c r="AB190" s="112">
        <v>0.0</v>
      </c>
      <c r="AC190" s="111">
        <v>2287.0</v>
      </c>
      <c r="AD190" s="112">
        <v>0.0</v>
      </c>
      <c r="AE190" s="108"/>
      <c r="AF190" s="96"/>
      <c r="AG190" s="113">
        <f t="shared" ref="AG190:AP190" si="496">IFERROR(W190/M190,0)*100</f>
        <v>48.39900249</v>
      </c>
      <c r="AH190" s="98">
        <f t="shared" si="496"/>
        <v>88.25907895</v>
      </c>
      <c r="AI190" s="113">
        <f t="shared" si="496"/>
        <v>77.86811201</v>
      </c>
      <c r="AJ190" s="98">
        <f t="shared" si="496"/>
        <v>22.68444976</v>
      </c>
      <c r="AK190" s="113">
        <f t="shared" si="496"/>
        <v>115.9821429</v>
      </c>
      <c r="AL190" s="98">
        <f t="shared" si="496"/>
        <v>0</v>
      </c>
      <c r="AM190" s="113">
        <f t="shared" si="496"/>
        <v>18.56331169</v>
      </c>
      <c r="AN190" s="98">
        <f t="shared" si="496"/>
        <v>0</v>
      </c>
      <c r="AO190" s="113">
        <f t="shared" si="496"/>
        <v>0</v>
      </c>
      <c r="AP190" s="98">
        <f t="shared" si="496"/>
        <v>0</v>
      </c>
      <c r="AQ190" s="113">
        <f t="shared" ref="AQ190:AR190" si="497">W190+Y190+AA190+AC190+AE190</f>
        <v>28749</v>
      </c>
      <c r="AR190" s="114">
        <f t="shared" si="497"/>
        <v>955.232</v>
      </c>
      <c r="AS190" s="114">
        <f t="shared" si="494"/>
        <v>42.18860061</v>
      </c>
      <c r="AT190" s="114">
        <f>AR190/L190*100</f>
        <v>16.25650102</v>
      </c>
      <c r="AU190" s="115" t="s">
        <v>394</v>
      </c>
      <c r="AV190" s="116"/>
      <c r="AW190" s="117"/>
      <c r="AX190" s="118">
        <f t="shared" ref="AX190:AY190" si="498">AG190+AI190+AK190+AM190+AO190</f>
        <v>260.8125691</v>
      </c>
      <c r="AY190" s="118">
        <f t="shared" si="498"/>
        <v>110.9435287</v>
      </c>
      <c r="AZ190" s="117"/>
    </row>
    <row r="191" ht="15.75" customHeight="1">
      <c r="A191" s="105"/>
      <c r="B191" s="106"/>
      <c r="C191" s="108"/>
      <c r="D191" s="106"/>
      <c r="E191" s="108"/>
      <c r="F191" s="106"/>
      <c r="G191" s="108"/>
      <c r="H191" s="86" t="s">
        <v>395</v>
      </c>
      <c r="I191" s="86" t="s">
        <v>396</v>
      </c>
      <c r="J191" s="109">
        <v>92089.0</v>
      </c>
      <c r="K191" s="109">
        <f t="shared" si="499"/>
        <v>342089</v>
      </c>
      <c r="L191" s="128"/>
      <c r="M191" s="109">
        <v>48000.0</v>
      </c>
      <c r="N191" s="89"/>
      <c r="O191" s="109">
        <v>49000.0</v>
      </c>
      <c r="P191" s="89"/>
      <c r="Q191" s="111">
        <v>50000.0</v>
      </c>
      <c r="R191" s="89"/>
      <c r="S191" s="109">
        <v>51000.0</v>
      </c>
      <c r="T191" s="89"/>
      <c r="U191" s="109">
        <v>52000.0</v>
      </c>
      <c r="V191" s="129"/>
      <c r="W191" s="111">
        <v>46755.0</v>
      </c>
      <c r="X191" s="112"/>
      <c r="Y191" s="111">
        <v>47405.0</v>
      </c>
      <c r="Z191" s="112"/>
      <c r="AA191" s="111">
        <v>47405.0</v>
      </c>
      <c r="AB191" s="112"/>
      <c r="AC191" s="111">
        <v>49319.0</v>
      </c>
      <c r="AD191" s="112"/>
      <c r="AE191" s="108"/>
      <c r="AF191" s="96"/>
      <c r="AG191" s="113">
        <f t="shared" ref="AG191:AP191" si="500">IFERROR(W191/M191,0)*100</f>
        <v>97.40625</v>
      </c>
      <c r="AH191" s="98">
        <f t="shared" si="500"/>
        <v>0</v>
      </c>
      <c r="AI191" s="113">
        <f t="shared" si="500"/>
        <v>96.74489796</v>
      </c>
      <c r="AJ191" s="98">
        <f t="shared" si="500"/>
        <v>0</v>
      </c>
      <c r="AK191" s="113">
        <f t="shared" si="500"/>
        <v>94.81</v>
      </c>
      <c r="AL191" s="98">
        <f t="shared" si="500"/>
        <v>0</v>
      </c>
      <c r="AM191" s="113">
        <f t="shared" si="500"/>
        <v>96.70392157</v>
      </c>
      <c r="AN191" s="98">
        <f t="shared" si="500"/>
        <v>0</v>
      </c>
      <c r="AO191" s="113">
        <f t="shared" si="500"/>
        <v>0</v>
      </c>
      <c r="AP191" s="98">
        <f t="shared" si="500"/>
        <v>0</v>
      </c>
      <c r="AQ191" s="113">
        <f t="shared" ref="AQ191:AR191" si="501">W191+Y191+AA191+AC191+AE191</f>
        <v>190884</v>
      </c>
      <c r="AR191" s="114">
        <f t="shared" si="501"/>
        <v>0</v>
      </c>
      <c r="AS191" s="114">
        <f t="shared" si="494"/>
        <v>55.79951416</v>
      </c>
      <c r="AT191" s="128" t="s">
        <v>89</v>
      </c>
      <c r="AU191" s="115"/>
      <c r="AV191" s="116"/>
      <c r="AW191" s="117"/>
      <c r="AX191" s="118">
        <f t="shared" ref="AX191:AY191" si="502">AG191+AI191+AK191+AM191+AO191</f>
        <v>385.6650695</v>
      </c>
      <c r="AY191" s="118">
        <f t="shared" si="502"/>
        <v>0</v>
      </c>
      <c r="AZ191" s="117"/>
    </row>
    <row r="192" ht="15.75" customHeight="1">
      <c r="A192" s="105"/>
      <c r="B192" s="106"/>
      <c r="C192" s="108"/>
      <c r="D192" s="106"/>
      <c r="E192" s="108"/>
      <c r="F192" s="106"/>
      <c r="G192" s="108"/>
      <c r="H192" s="86" t="s">
        <v>397</v>
      </c>
      <c r="I192" s="86" t="s">
        <v>43</v>
      </c>
      <c r="J192" s="106">
        <v>80.0</v>
      </c>
      <c r="K192" s="109">
        <f t="shared" si="499"/>
        <v>340</v>
      </c>
      <c r="L192" s="128"/>
      <c r="M192" s="106">
        <v>60.0</v>
      </c>
      <c r="N192" s="89"/>
      <c r="O192" s="106">
        <v>50.0</v>
      </c>
      <c r="P192" s="89"/>
      <c r="Q192" s="111">
        <v>50.0</v>
      </c>
      <c r="R192" s="89"/>
      <c r="S192" s="106">
        <v>50.0</v>
      </c>
      <c r="T192" s="89"/>
      <c r="U192" s="106">
        <v>50.0</v>
      </c>
      <c r="V192" s="129"/>
      <c r="W192" s="111">
        <v>60.0</v>
      </c>
      <c r="X192" s="112"/>
      <c r="Y192" s="111">
        <v>60.0</v>
      </c>
      <c r="Z192" s="112"/>
      <c r="AA192" s="111">
        <v>0.0</v>
      </c>
      <c r="AB192" s="112"/>
      <c r="AC192" s="111">
        <v>15.0</v>
      </c>
      <c r="AD192" s="112"/>
      <c r="AE192" s="108"/>
      <c r="AF192" s="96"/>
      <c r="AG192" s="113">
        <f t="shared" ref="AG192:AP192" si="503">IFERROR(W192/M192,0)*100</f>
        <v>100</v>
      </c>
      <c r="AH192" s="98">
        <f t="shared" si="503"/>
        <v>0</v>
      </c>
      <c r="AI192" s="113">
        <f t="shared" si="503"/>
        <v>120</v>
      </c>
      <c r="AJ192" s="98">
        <f t="shared" si="503"/>
        <v>0</v>
      </c>
      <c r="AK192" s="113">
        <f t="shared" si="503"/>
        <v>0</v>
      </c>
      <c r="AL192" s="98">
        <f t="shared" si="503"/>
        <v>0</v>
      </c>
      <c r="AM192" s="113">
        <f t="shared" si="503"/>
        <v>30</v>
      </c>
      <c r="AN192" s="98">
        <f t="shared" si="503"/>
        <v>0</v>
      </c>
      <c r="AO192" s="113">
        <f t="shared" si="503"/>
        <v>0</v>
      </c>
      <c r="AP192" s="98">
        <f t="shared" si="503"/>
        <v>0</v>
      </c>
      <c r="AQ192" s="113">
        <f t="shared" ref="AQ192:AR192" si="504">W192+Y192+AA192+AC192+AE192</f>
        <v>135</v>
      </c>
      <c r="AR192" s="114">
        <f t="shared" si="504"/>
        <v>0</v>
      </c>
      <c r="AS192" s="114">
        <f t="shared" si="494"/>
        <v>39.70588235</v>
      </c>
      <c r="AT192" s="128" t="s">
        <v>89</v>
      </c>
      <c r="AU192" s="115"/>
      <c r="AV192" s="116"/>
      <c r="AW192" s="117"/>
      <c r="AX192" s="118">
        <f t="shared" ref="AX192:AY192" si="505">AG192+AI192+AK192+AM192+AO192</f>
        <v>250</v>
      </c>
      <c r="AY192" s="118">
        <f t="shared" si="505"/>
        <v>0</v>
      </c>
      <c r="AZ192" s="117"/>
    </row>
    <row r="193" ht="15.75" customHeight="1">
      <c r="A193" s="105"/>
      <c r="B193" s="106"/>
      <c r="C193" s="108"/>
      <c r="D193" s="106"/>
      <c r="E193" s="108"/>
      <c r="F193" s="106"/>
      <c r="G193" s="108"/>
      <c r="H193" s="86" t="s">
        <v>398</v>
      </c>
      <c r="I193" s="86" t="s">
        <v>206</v>
      </c>
      <c r="J193" s="106">
        <v>400.0</v>
      </c>
      <c r="K193" s="109">
        <f t="shared" si="499"/>
        <v>850</v>
      </c>
      <c r="L193" s="128"/>
      <c r="M193" s="106">
        <v>70.0</v>
      </c>
      <c r="N193" s="89"/>
      <c r="O193" s="106">
        <v>80.0</v>
      </c>
      <c r="P193" s="89"/>
      <c r="Q193" s="111">
        <v>90.0</v>
      </c>
      <c r="R193" s="89"/>
      <c r="S193" s="106">
        <v>100.0</v>
      </c>
      <c r="T193" s="89"/>
      <c r="U193" s="106">
        <v>110.0</v>
      </c>
      <c r="V193" s="129"/>
      <c r="W193" s="111">
        <v>45.0</v>
      </c>
      <c r="X193" s="112"/>
      <c r="Y193" s="111">
        <v>54.0</v>
      </c>
      <c r="Z193" s="112"/>
      <c r="AA193" s="111">
        <v>54.0</v>
      </c>
      <c r="AB193" s="112"/>
      <c r="AC193" s="111">
        <v>0.0</v>
      </c>
      <c r="AD193" s="112"/>
      <c r="AE193" s="108"/>
      <c r="AF193" s="96"/>
      <c r="AG193" s="113">
        <f t="shared" ref="AG193:AP193" si="506">IFERROR(W193/M193,0)*100</f>
        <v>64.28571429</v>
      </c>
      <c r="AH193" s="98">
        <f t="shared" si="506"/>
        <v>0</v>
      </c>
      <c r="AI193" s="113">
        <f t="shared" si="506"/>
        <v>67.5</v>
      </c>
      <c r="AJ193" s="98">
        <f t="shared" si="506"/>
        <v>0</v>
      </c>
      <c r="AK193" s="113">
        <f t="shared" si="506"/>
        <v>60</v>
      </c>
      <c r="AL193" s="98">
        <f t="shared" si="506"/>
        <v>0</v>
      </c>
      <c r="AM193" s="113">
        <f t="shared" si="506"/>
        <v>0</v>
      </c>
      <c r="AN193" s="98">
        <f t="shared" si="506"/>
        <v>0</v>
      </c>
      <c r="AO193" s="113">
        <f t="shared" si="506"/>
        <v>0</v>
      </c>
      <c r="AP193" s="98">
        <f t="shared" si="506"/>
        <v>0</v>
      </c>
      <c r="AQ193" s="113">
        <f t="shared" ref="AQ193:AR193" si="507">W193+Y193+AA193+AC193+AE193</f>
        <v>153</v>
      </c>
      <c r="AR193" s="114">
        <f t="shared" si="507"/>
        <v>0</v>
      </c>
      <c r="AS193" s="114">
        <f t="shared" si="494"/>
        <v>18</v>
      </c>
      <c r="AT193" s="128" t="s">
        <v>89</v>
      </c>
      <c r="AU193" s="115"/>
      <c r="AV193" s="116"/>
      <c r="AW193" s="117"/>
      <c r="AX193" s="118">
        <f t="shared" ref="AX193:AY193" si="508">AG193+AI193+AK193+AM193+AO193</f>
        <v>191.7857143</v>
      </c>
      <c r="AY193" s="118">
        <f t="shared" si="508"/>
        <v>0</v>
      </c>
      <c r="AZ193" s="117"/>
    </row>
    <row r="194" ht="15.75" customHeight="1">
      <c r="A194" s="105"/>
      <c r="B194" s="106"/>
      <c r="C194" s="108"/>
      <c r="D194" s="106"/>
      <c r="E194" s="108"/>
      <c r="F194" s="106">
        <v>4.0</v>
      </c>
      <c r="G194" s="86" t="s">
        <v>399</v>
      </c>
      <c r="H194" s="86" t="s">
        <v>400</v>
      </c>
      <c r="I194" s="86" t="s">
        <v>72</v>
      </c>
      <c r="J194" s="106">
        <v>114.54</v>
      </c>
      <c r="K194" s="180"/>
      <c r="L194" s="159">
        <f>N194+P194+R194+T194+V194</f>
        <v>233712</v>
      </c>
      <c r="M194" s="106"/>
      <c r="N194" s="89">
        <v>48478.0</v>
      </c>
      <c r="O194" s="106"/>
      <c r="P194" s="89">
        <v>44278.0</v>
      </c>
      <c r="Q194" s="111"/>
      <c r="R194" s="89">
        <v>45605.0</v>
      </c>
      <c r="S194" s="106"/>
      <c r="T194" s="89">
        <v>46972.0</v>
      </c>
      <c r="U194" s="106"/>
      <c r="V194" s="148">
        <v>48379.0</v>
      </c>
      <c r="W194" s="111"/>
      <c r="X194" s="112">
        <v>48128.802</v>
      </c>
      <c r="Y194" s="111"/>
      <c r="Z194" s="112">
        <v>38738.514</v>
      </c>
      <c r="AA194" s="111"/>
      <c r="AB194" s="112">
        <v>55572.154</v>
      </c>
      <c r="AC194" s="111"/>
      <c r="AD194" s="112">
        <v>47408.466</v>
      </c>
      <c r="AE194" s="108"/>
      <c r="AF194" s="96"/>
      <c r="AG194" s="113">
        <f t="shared" ref="AG194:AP194" si="509">IFERROR(W194/M194,0)*100</f>
        <v>0</v>
      </c>
      <c r="AH194" s="98">
        <f t="shared" si="509"/>
        <v>99.27967738</v>
      </c>
      <c r="AI194" s="113">
        <f t="shared" si="509"/>
        <v>0</v>
      </c>
      <c r="AJ194" s="98">
        <f t="shared" si="509"/>
        <v>87.48930394</v>
      </c>
      <c r="AK194" s="113">
        <f t="shared" si="509"/>
        <v>0</v>
      </c>
      <c r="AL194" s="98">
        <f t="shared" si="509"/>
        <v>121.8553974</v>
      </c>
      <c r="AM194" s="113">
        <f t="shared" si="509"/>
        <v>0</v>
      </c>
      <c r="AN194" s="98">
        <f t="shared" si="509"/>
        <v>100.9292046</v>
      </c>
      <c r="AO194" s="113">
        <f t="shared" si="509"/>
        <v>0</v>
      </c>
      <c r="AP194" s="98">
        <f t="shared" si="509"/>
        <v>0</v>
      </c>
      <c r="AQ194" s="113">
        <f>IFERROR(AX194/K194,0)*100</f>
        <v>0</v>
      </c>
      <c r="AR194" s="108"/>
      <c r="AS194" s="108"/>
      <c r="AT194" s="108"/>
      <c r="AU194" s="115" t="s">
        <v>383</v>
      </c>
      <c r="AV194" s="116"/>
      <c r="AW194" s="117"/>
      <c r="AX194" s="118">
        <f t="shared" ref="AX194:AY194" si="510">AG194+AI194+AK194+AM194+AO194</f>
        <v>0</v>
      </c>
      <c r="AY194" s="118">
        <f t="shared" si="510"/>
        <v>409.5535834</v>
      </c>
      <c r="AZ194" s="117"/>
    </row>
    <row r="195" ht="15.75" customHeight="1">
      <c r="A195" s="105"/>
      <c r="B195" s="106"/>
      <c r="C195" s="108"/>
      <c r="D195" s="106"/>
      <c r="E195" s="108"/>
      <c r="F195" s="106"/>
      <c r="G195" s="86"/>
      <c r="H195" s="86" t="s">
        <v>400</v>
      </c>
      <c r="I195" s="86" t="s">
        <v>72</v>
      </c>
      <c r="J195" s="138">
        <v>114.5</v>
      </c>
      <c r="K195" s="138">
        <v>121.2</v>
      </c>
      <c r="L195" s="138"/>
      <c r="M195" s="138">
        <v>117.8</v>
      </c>
      <c r="N195" s="144"/>
      <c r="O195" s="138">
        <v>118.9</v>
      </c>
      <c r="P195" s="144"/>
      <c r="Q195" s="138">
        <v>119.1</v>
      </c>
      <c r="R195" s="144"/>
      <c r="S195" s="138">
        <v>120.1</v>
      </c>
      <c r="T195" s="144"/>
      <c r="U195" s="138">
        <v>121.2</v>
      </c>
      <c r="V195" s="148"/>
      <c r="W195" s="111">
        <v>113.8</v>
      </c>
      <c r="X195" s="112"/>
      <c r="Y195" s="111">
        <v>109.73</v>
      </c>
      <c r="Z195" s="112"/>
      <c r="AA195" s="111">
        <v>112.8</v>
      </c>
      <c r="AB195" s="112"/>
      <c r="AC195" s="111">
        <v>99.78</v>
      </c>
      <c r="AD195" s="112"/>
      <c r="AE195" s="108"/>
      <c r="AF195" s="96"/>
      <c r="AG195" s="113">
        <f t="shared" ref="AG195:AP195" si="511">IFERROR(W195/M195,0)*100</f>
        <v>96.60441426</v>
      </c>
      <c r="AH195" s="98">
        <f t="shared" si="511"/>
        <v>0</v>
      </c>
      <c r="AI195" s="113">
        <f t="shared" si="511"/>
        <v>92.28763667</v>
      </c>
      <c r="AJ195" s="98">
        <f t="shared" si="511"/>
        <v>0</v>
      </c>
      <c r="AK195" s="113">
        <f t="shared" si="511"/>
        <v>94.71032746</v>
      </c>
      <c r="AL195" s="98">
        <f t="shared" si="511"/>
        <v>0</v>
      </c>
      <c r="AM195" s="113">
        <f t="shared" si="511"/>
        <v>83.08076603</v>
      </c>
      <c r="AN195" s="98">
        <f t="shared" si="511"/>
        <v>0</v>
      </c>
      <c r="AO195" s="113">
        <f t="shared" si="511"/>
        <v>0</v>
      </c>
      <c r="AP195" s="98">
        <f t="shared" si="511"/>
        <v>0</v>
      </c>
      <c r="AQ195" s="124">
        <v>99.78</v>
      </c>
      <c r="AR195" s="114">
        <f t="shared" ref="AR195:AR200" si="514">X195+Z195+AB195+AD195+AF195</f>
        <v>0</v>
      </c>
      <c r="AS195" s="114">
        <f t="shared" ref="AS195:AS200" si="515">AQ195/K195*100</f>
        <v>82.32673267</v>
      </c>
      <c r="AT195" s="128" t="s">
        <v>89</v>
      </c>
      <c r="AU195" s="115"/>
      <c r="AV195" s="116"/>
      <c r="AW195" s="117"/>
      <c r="AX195" s="118">
        <f t="shared" ref="AX195:AY195" si="512">AG195+AI195+AK195+AM195+AO195</f>
        <v>366.6831444</v>
      </c>
      <c r="AY195" s="118">
        <f t="shared" si="512"/>
        <v>0</v>
      </c>
      <c r="AZ195" s="117"/>
    </row>
    <row r="196" ht="15.75" customHeight="1">
      <c r="A196" s="105"/>
      <c r="B196" s="106"/>
      <c r="C196" s="108"/>
      <c r="D196" s="106"/>
      <c r="E196" s="108"/>
      <c r="F196" s="106"/>
      <c r="G196" s="86"/>
      <c r="H196" s="86" t="s">
        <v>401</v>
      </c>
      <c r="I196" s="86" t="s">
        <v>72</v>
      </c>
      <c r="J196" s="138">
        <v>105.29</v>
      </c>
      <c r="K196" s="138">
        <v>111.0</v>
      </c>
      <c r="L196" s="138"/>
      <c r="M196" s="138">
        <v>107.0</v>
      </c>
      <c r="N196" s="144"/>
      <c r="O196" s="138">
        <v>108.0</v>
      </c>
      <c r="P196" s="144"/>
      <c r="Q196" s="138">
        <v>109.0</v>
      </c>
      <c r="R196" s="144"/>
      <c r="S196" s="138">
        <v>110.0</v>
      </c>
      <c r="T196" s="144"/>
      <c r="U196" s="138">
        <v>111.0</v>
      </c>
      <c r="V196" s="129"/>
      <c r="W196" s="111">
        <v>102.5</v>
      </c>
      <c r="X196" s="112"/>
      <c r="Y196" s="111">
        <v>101.96</v>
      </c>
      <c r="Z196" s="112"/>
      <c r="AA196" s="111">
        <v>102.7</v>
      </c>
      <c r="AB196" s="112"/>
      <c r="AC196" s="111">
        <v>85.92</v>
      </c>
      <c r="AD196" s="112"/>
      <c r="AE196" s="108"/>
      <c r="AF196" s="96"/>
      <c r="AG196" s="113">
        <f t="shared" ref="AG196:AP196" si="513">IFERROR(W196/M196,0)*100</f>
        <v>95.79439252</v>
      </c>
      <c r="AH196" s="98">
        <f t="shared" si="513"/>
        <v>0</v>
      </c>
      <c r="AI196" s="113">
        <f t="shared" si="513"/>
        <v>94.40740741</v>
      </c>
      <c r="AJ196" s="98">
        <f t="shared" si="513"/>
        <v>0</v>
      </c>
      <c r="AK196" s="113">
        <f t="shared" si="513"/>
        <v>94.22018349</v>
      </c>
      <c r="AL196" s="98">
        <f t="shared" si="513"/>
        <v>0</v>
      </c>
      <c r="AM196" s="113">
        <f t="shared" si="513"/>
        <v>78.10909091</v>
      </c>
      <c r="AN196" s="98">
        <f t="shared" si="513"/>
        <v>0</v>
      </c>
      <c r="AO196" s="113">
        <f t="shared" si="513"/>
        <v>0</v>
      </c>
      <c r="AP196" s="98">
        <f t="shared" si="513"/>
        <v>0</v>
      </c>
      <c r="AQ196" s="124">
        <v>85.92</v>
      </c>
      <c r="AR196" s="114">
        <f t="shared" si="514"/>
        <v>0</v>
      </c>
      <c r="AS196" s="114">
        <f t="shared" si="515"/>
        <v>77.40540541</v>
      </c>
      <c r="AT196" s="128" t="s">
        <v>89</v>
      </c>
      <c r="AU196" s="115"/>
      <c r="AV196" s="116"/>
      <c r="AW196" s="117"/>
      <c r="AX196" s="118">
        <f t="shared" ref="AX196:AY196" si="516">AG196+AI196+AK196+AM196+AO196</f>
        <v>362.5310743</v>
      </c>
      <c r="AY196" s="118">
        <f t="shared" si="516"/>
        <v>0</v>
      </c>
      <c r="AZ196" s="117"/>
    </row>
    <row r="197" ht="15.75" customHeight="1">
      <c r="A197" s="105"/>
      <c r="B197" s="106"/>
      <c r="C197" s="108"/>
      <c r="D197" s="106"/>
      <c r="E197" s="108"/>
      <c r="F197" s="106"/>
      <c r="G197" s="86"/>
      <c r="H197" s="86" t="s">
        <v>402</v>
      </c>
      <c r="I197" s="86" t="s">
        <v>72</v>
      </c>
      <c r="J197" s="138">
        <v>99.87</v>
      </c>
      <c r="K197" s="138">
        <v>100.0</v>
      </c>
      <c r="L197" s="138"/>
      <c r="M197" s="138">
        <v>99.88</v>
      </c>
      <c r="N197" s="144"/>
      <c r="O197" s="138">
        <v>99.89</v>
      </c>
      <c r="P197" s="144"/>
      <c r="Q197" s="138">
        <v>99.9</v>
      </c>
      <c r="R197" s="144"/>
      <c r="S197" s="138">
        <v>99.95</v>
      </c>
      <c r="T197" s="144"/>
      <c r="U197" s="138">
        <v>100.0</v>
      </c>
      <c r="V197" s="129"/>
      <c r="W197" s="111">
        <v>99.88</v>
      </c>
      <c r="X197" s="112"/>
      <c r="Y197" s="111">
        <v>94.52</v>
      </c>
      <c r="Z197" s="112"/>
      <c r="AA197" s="111">
        <v>95.53</v>
      </c>
      <c r="AB197" s="112"/>
      <c r="AC197" s="111">
        <v>90.28</v>
      </c>
      <c r="AD197" s="112"/>
      <c r="AE197" s="108"/>
      <c r="AF197" s="96"/>
      <c r="AG197" s="113">
        <f t="shared" ref="AG197:AP197" si="517">IFERROR(W197/M197,0)*100</f>
        <v>100</v>
      </c>
      <c r="AH197" s="98">
        <f t="shared" si="517"/>
        <v>0</v>
      </c>
      <c r="AI197" s="113">
        <f t="shared" si="517"/>
        <v>94.6240865</v>
      </c>
      <c r="AJ197" s="98">
        <f t="shared" si="517"/>
        <v>0</v>
      </c>
      <c r="AK197" s="113">
        <f t="shared" si="517"/>
        <v>95.62562563</v>
      </c>
      <c r="AL197" s="98">
        <f t="shared" si="517"/>
        <v>0</v>
      </c>
      <c r="AM197" s="113">
        <f t="shared" si="517"/>
        <v>90.32516258</v>
      </c>
      <c r="AN197" s="98">
        <f t="shared" si="517"/>
        <v>0</v>
      </c>
      <c r="AO197" s="113">
        <f t="shared" si="517"/>
        <v>0</v>
      </c>
      <c r="AP197" s="98">
        <f t="shared" si="517"/>
        <v>0</v>
      </c>
      <c r="AQ197" s="124">
        <v>90.28</v>
      </c>
      <c r="AR197" s="114">
        <f t="shared" si="514"/>
        <v>0</v>
      </c>
      <c r="AS197" s="114">
        <f t="shared" si="515"/>
        <v>90.28</v>
      </c>
      <c r="AT197" s="128" t="s">
        <v>89</v>
      </c>
      <c r="AU197" s="115"/>
      <c r="AV197" s="116"/>
      <c r="AW197" s="117"/>
      <c r="AX197" s="118">
        <f t="shared" ref="AX197:AY197" si="518">AG197+AI197+AK197+AM197+AO197</f>
        <v>380.5748747</v>
      </c>
      <c r="AY197" s="118">
        <f t="shared" si="518"/>
        <v>0</v>
      </c>
      <c r="AZ197" s="117"/>
    </row>
    <row r="198" ht="15.75" customHeight="1">
      <c r="A198" s="105"/>
      <c r="B198" s="106"/>
      <c r="C198" s="108"/>
      <c r="D198" s="106"/>
      <c r="E198" s="108"/>
      <c r="F198" s="106"/>
      <c r="G198" s="86"/>
      <c r="H198" s="86" t="s">
        <v>403</v>
      </c>
      <c r="I198" s="86" t="s">
        <v>72</v>
      </c>
      <c r="J198" s="138">
        <v>97.5</v>
      </c>
      <c r="K198" s="138">
        <v>100.0</v>
      </c>
      <c r="L198" s="138"/>
      <c r="M198" s="138">
        <v>97.8</v>
      </c>
      <c r="N198" s="144"/>
      <c r="O198" s="138">
        <v>98.3</v>
      </c>
      <c r="P198" s="144"/>
      <c r="Q198" s="138">
        <v>98.8</v>
      </c>
      <c r="R198" s="144"/>
      <c r="S198" s="138">
        <v>99.5</v>
      </c>
      <c r="T198" s="144"/>
      <c r="U198" s="138">
        <v>100.0</v>
      </c>
      <c r="V198" s="129"/>
      <c r="W198" s="111">
        <v>97.8</v>
      </c>
      <c r="X198" s="112"/>
      <c r="Y198" s="111">
        <v>96.57</v>
      </c>
      <c r="Z198" s="112"/>
      <c r="AA198" s="111">
        <v>96.58</v>
      </c>
      <c r="AB198" s="112"/>
      <c r="AC198" s="111">
        <v>79.68</v>
      </c>
      <c r="AD198" s="112"/>
      <c r="AE198" s="108"/>
      <c r="AF198" s="96"/>
      <c r="AG198" s="113">
        <f t="shared" ref="AG198:AP198" si="519">IFERROR(W198/M198,0)*100</f>
        <v>100</v>
      </c>
      <c r="AH198" s="98">
        <f t="shared" si="519"/>
        <v>0</v>
      </c>
      <c r="AI198" s="113">
        <f t="shared" si="519"/>
        <v>98.24008138</v>
      </c>
      <c r="AJ198" s="98">
        <f t="shared" si="519"/>
        <v>0</v>
      </c>
      <c r="AK198" s="113">
        <f t="shared" si="519"/>
        <v>97.75303644</v>
      </c>
      <c r="AL198" s="98">
        <f t="shared" si="519"/>
        <v>0</v>
      </c>
      <c r="AM198" s="113">
        <f t="shared" si="519"/>
        <v>80.08040201</v>
      </c>
      <c r="AN198" s="98">
        <f t="shared" si="519"/>
        <v>0</v>
      </c>
      <c r="AO198" s="113">
        <f t="shared" si="519"/>
        <v>0</v>
      </c>
      <c r="AP198" s="98">
        <f t="shared" si="519"/>
        <v>0</v>
      </c>
      <c r="AQ198" s="124">
        <v>79.68</v>
      </c>
      <c r="AR198" s="114">
        <f t="shared" si="514"/>
        <v>0</v>
      </c>
      <c r="AS198" s="114">
        <f t="shared" si="515"/>
        <v>79.68</v>
      </c>
      <c r="AT198" s="128" t="s">
        <v>89</v>
      </c>
      <c r="AU198" s="115"/>
      <c r="AV198" s="116"/>
      <c r="AW198" s="117"/>
      <c r="AX198" s="118">
        <f t="shared" ref="AX198:AY198" si="520">AG198+AI198+AK198+AM198+AO198</f>
        <v>376.0735198</v>
      </c>
      <c r="AY198" s="118">
        <f t="shared" si="520"/>
        <v>0</v>
      </c>
      <c r="AZ198" s="117"/>
    </row>
    <row r="199" ht="15.75" customHeight="1">
      <c r="A199" s="105"/>
      <c r="B199" s="106"/>
      <c r="C199" s="108"/>
      <c r="D199" s="106"/>
      <c r="E199" s="108"/>
      <c r="F199" s="106"/>
      <c r="G199" s="86"/>
      <c r="H199" s="86" t="s">
        <v>404</v>
      </c>
      <c r="I199" s="86" t="s">
        <v>72</v>
      </c>
      <c r="J199" s="138">
        <v>99.58</v>
      </c>
      <c r="K199" s="138">
        <v>118.4</v>
      </c>
      <c r="L199" s="138"/>
      <c r="M199" s="138">
        <v>100.5</v>
      </c>
      <c r="N199" s="144"/>
      <c r="O199" s="138">
        <v>108.2</v>
      </c>
      <c r="P199" s="144"/>
      <c r="Q199" s="138">
        <v>115.6</v>
      </c>
      <c r="R199" s="144"/>
      <c r="S199" s="138">
        <v>116.5</v>
      </c>
      <c r="T199" s="144"/>
      <c r="U199" s="138">
        <v>118.4</v>
      </c>
      <c r="V199" s="129"/>
      <c r="W199" s="111">
        <v>99.75</v>
      </c>
      <c r="X199" s="112"/>
      <c r="Y199" s="111">
        <v>100.0</v>
      </c>
      <c r="Z199" s="112"/>
      <c r="AA199" s="111">
        <v>100.0</v>
      </c>
      <c r="AB199" s="112"/>
      <c r="AC199" s="111">
        <v>94.55</v>
      </c>
      <c r="AD199" s="112"/>
      <c r="AE199" s="108"/>
      <c r="AF199" s="96"/>
      <c r="AG199" s="113">
        <f t="shared" ref="AG199:AP199" si="521">IFERROR(W199/M199,0)*100</f>
        <v>99.25373134</v>
      </c>
      <c r="AH199" s="98">
        <f t="shared" si="521"/>
        <v>0</v>
      </c>
      <c r="AI199" s="113">
        <f t="shared" si="521"/>
        <v>92.42144177</v>
      </c>
      <c r="AJ199" s="98">
        <f t="shared" si="521"/>
        <v>0</v>
      </c>
      <c r="AK199" s="113">
        <f t="shared" si="521"/>
        <v>86.50519031</v>
      </c>
      <c r="AL199" s="98">
        <f t="shared" si="521"/>
        <v>0</v>
      </c>
      <c r="AM199" s="113">
        <f t="shared" si="521"/>
        <v>81.15879828</v>
      </c>
      <c r="AN199" s="98">
        <f t="shared" si="521"/>
        <v>0</v>
      </c>
      <c r="AO199" s="113">
        <f t="shared" si="521"/>
        <v>0</v>
      </c>
      <c r="AP199" s="98">
        <f t="shared" si="521"/>
        <v>0</v>
      </c>
      <c r="AQ199" s="124">
        <v>94.55</v>
      </c>
      <c r="AR199" s="114">
        <f t="shared" si="514"/>
        <v>0</v>
      </c>
      <c r="AS199" s="114">
        <f t="shared" si="515"/>
        <v>79.85641892</v>
      </c>
      <c r="AT199" s="128" t="s">
        <v>89</v>
      </c>
      <c r="AU199" s="115"/>
      <c r="AV199" s="116"/>
      <c r="AW199" s="117"/>
      <c r="AX199" s="118">
        <f t="shared" ref="AX199:AY199" si="522">AG199+AI199+AK199+AM199+AO199</f>
        <v>359.3391617</v>
      </c>
      <c r="AY199" s="118">
        <f t="shared" si="522"/>
        <v>0</v>
      </c>
      <c r="AZ199" s="117"/>
    </row>
    <row r="200" ht="15.75" customHeight="1">
      <c r="A200" s="105"/>
      <c r="B200" s="106"/>
      <c r="C200" s="108"/>
      <c r="D200" s="106"/>
      <c r="E200" s="108"/>
      <c r="F200" s="106"/>
      <c r="G200" s="86"/>
      <c r="H200" s="86" t="s">
        <v>405</v>
      </c>
      <c r="I200" s="86" t="s">
        <v>72</v>
      </c>
      <c r="J200" s="138">
        <v>99.6</v>
      </c>
      <c r="K200" s="138">
        <v>103.0</v>
      </c>
      <c r="L200" s="138"/>
      <c r="M200" s="138">
        <v>98.4</v>
      </c>
      <c r="N200" s="144"/>
      <c r="O200" s="138">
        <v>99.8</v>
      </c>
      <c r="P200" s="144"/>
      <c r="Q200" s="138">
        <v>101.99</v>
      </c>
      <c r="R200" s="144"/>
      <c r="S200" s="138">
        <v>102.8</v>
      </c>
      <c r="T200" s="144"/>
      <c r="U200" s="138">
        <v>103.0</v>
      </c>
      <c r="V200" s="129"/>
      <c r="W200" s="111">
        <v>100.0</v>
      </c>
      <c r="X200" s="112"/>
      <c r="Y200" s="111">
        <v>99.9</v>
      </c>
      <c r="Z200" s="112"/>
      <c r="AA200" s="111">
        <v>99.9</v>
      </c>
      <c r="AB200" s="112"/>
      <c r="AC200" s="111">
        <v>82.48</v>
      </c>
      <c r="AD200" s="112"/>
      <c r="AE200" s="108"/>
      <c r="AF200" s="96"/>
      <c r="AG200" s="113">
        <f t="shared" ref="AG200:AP200" si="523">IFERROR(W200/M200,0)*100</f>
        <v>101.6260163</v>
      </c>
      <c r="AH200" s="98">
        <f t="shared" si="523"/>
        <v>0</v>
      </c>
      <c r="AI200" s="113">
        <f t="shared" si="523"/>
        <v>100.1002004</v>
      </c>
      <c r="AJ200" s="98">
        <f t="shared" si="523"/>
        <v>0</v>
      </c>
      <c r="AK200" s="113">
        <f t="shared" si="523"/>
        <v>97.95077949</v>
      </c>
      <c r="AL200" s="98">
        <f t="shared" si="523"/>
        <v>0</v>
      </c>
      <c r="AM200" s="113">
        <f t="shared" si="523"/>
        <v>80.23346304</v>
      </c>
      <c r="AN200" s="98">
        <f t="shared" si="523"/>
        <v>0</v>
      </c>
      <c r="AO200" s="113">
        <f t="shared" si="523"/>
        <v>0</v>
      </c>
      <c r="AP200" s="98">
        <f t="shared" si="523"/>
        <v>0</v>
      </c>
      <c r="AQ200" s="124">
        <v>82.48</v>
      </c>
      <c r="AR200" s="114">
        <f t="shared" si="514"/>
        <v>0</v>
      </c>
      <c r="AS200" s="114">
        <f t="shared" si="515"/>
        <v>80.0776699</v>
      </c>
      <c r="AT200" s="128" t="s">
        <v>89</v>
      </c>
      <c r="AU200" s="115"/>
      <c r="AV200" s="116"/>
      <c r="AW200" s="117"/>
      <c r="AX200" s="118">
        <f t="shared" ref="AX200:AY200" si="524">AG200+AI200+AK200+AM200+AO200</f>
        <v>379.9104592</v>
      </c>
      <c r="AY200" s="118">
        <f t="shared" si="524"/>
        <v>0</v>
      </c>
      <c r="AZ200" s="117"/>
    </row>
    <row r="201" ht="15.75" customHeight="1">
      <c r="A201" s="105"/>
      <c r="B201" s="106"/>
      <c r="C201" s="108"/>
      <c r="D201" s="106"/>
      <c r="E201" s="108"/>
      <c r="F201" s="106"/>
      <c r="G201" s="86"/>
      <c r="H201" s="86" t="s">
        <v>406</v>
      </c>
      <c r="I201" s="86"/>
      <c r="J201" s="106"/>
      <c r="K201" s="106"/>
      <c r="L201" s="128"/>
      <c r="M201" s="106"/>
      <c r="N201" s="89"/>
      <c r="O201" s="106"/>
      <c r="P201" s="89"/>
      <c r="Q201" s="106"/>
      <c r="R201" s="89"/>
      <c r="S201" s="106"/>
      <c r="T201" s="89"/>
      <c r="U201" s="106"/>
      <c r="V201" s="129"/>
      <c r="W201" s="111"/>
      <c r="X201" s="112"/>
      <c r="Y201" s="111"/>
      <c r="Z201" s="112"/>
      <c r="AA201" s="111"/>
      <c r="AB201" s="112"/>
      <c r="AC201" s="111"/>
      <c r="AD201" s="112"/>
      <c r="AE201" s="108"/>
      <c r="AF201" s="96"/>
      <c r="AG201" s="113">
        <f t="shared" ref="AG201:AP201" si="525">IFERROR(W201/M201,0)*100</f>
        <v>0</v>
      </c>
      <c r="AH201" s="98">
        <f t="shared" si="525"/>
        <v>0</v>
      </c>
      <c r="AI201" s="113">
        <f t="shared" si="525"/>
        <v>0</v>
      </c>
      <c r="AJ201" s="98">
        <f t="shared" si="525"/>
        <v>0</v>
      </c>
      <c r="AK201" s="113">
        <f t="shared" si="525"/>
        <v>0</v>
      </c>
      <c r="AL201" s="98">
        <f t="shared" si="525"/>
        <v>0</v>
      </c>
      <c r="AM201" s="113">
        <f t="shared" si="525"/>
        <v>0</v>
      </c>
      <c r="AN201" s="98">
        <f t="shared" si="525"/>
        <v>0</v>
      </c>
      <c r="AO201" s="113">
        <f t="shared" si="525"/>
        <v>0</v>
      </c>
      <c r="AP201" s="98">
        <f t="shared" si="525"/>
        <v>0</v>
      </c>
      <c r="AQ201" s="113">
        <f>IFERROR(AX201/K201,0)*100</f>
        <v>0</v>
      </c>
      <c r="AR201" s="108"/>
      <c r="AS201" s="108"/>
      <c r="AT201" s="108"/>
      <c r="AU201" s="115"/>
      <c r="AV201" s="116"/>
      <c r="AW201" s="117"/>
      <c r="AX201" s="118">
        <f t="shared" ref="AX201:AY201" si="526">AG201+AI201+AK201+AM201+AO201</f>
        <v>0</v>
      </c>
      <c r="AY201" s="118">
        <f t="shared" si="526"/>
        <v>0</v>
      </c>
      <c r="AZ201" s="117"/>
    </row>
    <row r="202" ht="15.75" customHeight="1">
      <c r="A202" s="105"/>
      <c r="B202" s="106"/>
      <c r="C202" s="108"/>
      <c r="D202" s="106"/>
      <c r="E202" s="108"/>
      <c r="F202" s="106"/>
      <c r="G202" s="86"/>
      <c r="H202" s="86" t="s">
        <v>407</v>
      </c>
      <c r="I202" s="86" t="s">
        <v>72</v>
      </c>
      <c r="J202" s="106">
        <v>100.0</v>
      </c>
      <c r="K202" s="106">
        <v>100.0</v>
      </c>
      <c r="L202" s="128"/>
      <c r="M202" s="106">
        <v>100.0</v>
      </c>
      <c r="N202" s="89"/>
      <c r="O202" s="106">
        <v>100.0</v>
      </c>
      <c r="P202" s="89"/>
      <c r="Q202" s="106">
        <v>100.0</v>
      </c>
      <c r="R202" s="89"/>
      <c r="S202" s="106">
        <v>100.0</v>
      </c>
      <c r="T202" s="89"/>
      <c r="U202" s="106">
        <v>100.0</v>
      </c>
      <c r="V202" s="129"/>
      <c r="W202" s="111">
        <v>96.04</v>
      </c>
      <c r="X202" s="112"/>
      <c r="Y202" s="111">
        <v>97.52</v>
      </c>
      <c r="Z202" s="112"/>
      <c r="AA202" s="111">
        <v>100.0</v>
      </c>
      <c r="AB202" s="112"/>
      <c r="AC202" s="111">
        <v>100.0</v>
      </c>
      <c r="AD202" s="112"/>
      <c r="AE202" s="108"/>
      <c r="AF202" s="96"/>
      <c r="AG202" s="113">
        <f t="shared" ref="AG202:AP202" si="527">IFERROR(W202/M202,0)*100</f>
        <v>96.04</v>
      </c>
      <c r="AH202" s="98">
        <f t="shared" si="527"/>
        <v>0</v>
      </c>
      <c r="AI202" s="113">
        <f t="shared" si="527"/>
        <v>97.52</v>
      </c>
      <c r="AJ202" s="98">
        <f t="shared" si="527"/>
        <v>0</v>
      </c>
      <c r="AK202" s="113">
        <f t="shared" si="527"/>
        <v>100</v>
      </c>
      <c r="AL202" s="98">
        <f t="shared" si="527"/>
        <v>0</v>
      </c>
      <c r="AM202" s="113">
        <f t="shared" si="527"/>
        <v>100</v>
      </c>
      <c r="AN202" s="98">
        <f t="shared" si="527"/>
        <v>0</v>
      </c>
      <c r="AO202" s="113">
        <f t="shared" si="527"/>
        <v>0</v>
      </c>
      <c r="AP202" s="98">
        <f t="shared" si="527"/>
        <v>0</v>
      </c>
      <c r="AQ202" s="124">
        <v>100.0</v>
      </c>
      <c r="AR202" s="114">
        <f t="shared" ref="AR202:AR203" si="530">X202+Z202+AB202+AD202+AF202</f>
        <v>0</v>
      </c>
      <c r="AS202" s="114">
        <f t="shared" ref="AS202:AS203" si="531">AQ202/K202*100</f>
        <v>100</v>
      </c>
      <c r="AT202" s="128" t="s">
        <v>89</v>
      </c>
      <c r="AU202" s="115"/>
      <c r="AV202" s="116"/>
      <c r="AW202" s="117"/>
      <c r="AX202" s="118">
        <f t="shared" ref="AX202:AY202" si="528">AG202+AI202+AK202+AM202+AO202</f>
        <v>393.56</v>
      </c>
      <c r="AY202" s="118">
        <f t="shared" si="528"/>
        <v>0</v>
      </c>
      <c r="AZ202" s="117"/>
    </row>
    <row r="203" ht="15.75" customHeight="1">
      <c r="A203" s="105"/>
      <c r="B203" s="106"/>
      <c r="C203" s="108"/>
      <c r="D203" s="106"/>
      <c r="E203" s="108"/>
      <c r="F203" s="106"/>
      <c r="G203" s="86"/>
      <c r="H203" s="86" t="s">
        <v>408</v>
      </c>
      <c r="I203" s="86" t="s">
        <v>72</v>
      </c>
      <c r="J203" s="106">
        <v>100.0</v>
      </c>
      <c r="K203" s="106">
        <v>100.0</v>
      </c>
      <c r="L203" s="128"/>
      <c r="M203" s="106">
        <v>100.0</v>
      </c>
      <c r="N203" s="89"/>
      <c r="O203" s="106">
        <v>100.0</v>
      </c>
      <c r="P203" s="89"/>
      <c r="Q203" s="106">
        <v>100.0</v>
      </c>
      <c r="R203" s="89"/>
      <c r="S203" s="106">
        <v>100.0</v>
      </c>
      <c r="T203" s="89"/>
      <c r="U203" s="106">
        <v>100.0</v>
      </c>
      <c r="V203" s="129"/>
      <c r="W203" s="111">
        <v>98.3</v>
      </c>
      <c r="X203" s="112"/>
      <c r="Y203" s="111">
        <v>98.0</v>
      </c>
      <c r="Z203" s="112"/>
      <c r="AA203" s="111">
        <v>100.0</v>
      </c>
      <c r="AB203" s="112"/>
      <c r="AC203" s="111">
        <v>100.0</v>
      </c>
      <c r="AD203" s="112"/>
      <c r="AE203" s="108"/>
      <c r="AF203" s="96"/>
      <c r="AG203" s="113">
        <f t="shared" ref="AG203:AP203" si="529">IFERROR(W203/M203,0)*100</f>
        <v>98.3</v>
      </c>
      <c r="AH203" s="98">
        <f t="shared" si="529"/>
        <v>0</v>
      </c>
      <c r="AI203" s="113">
        <f t="shared" si="529"/>
        <v>98</v>
      </c>
      <c r="AJ203" s="98">
        <f t="shared" si="529"/>
        <v>0</v>
      </c>
      <c r="AK203" s="113">
        <f t="shared" si="529"/>
        <v>100</v>
      </c>
      <c r="AL203" s="98">
        <f t="shared" si="529"/>
        <v>0</v>
      </c>
      <c r="AM203" s="113">
        <f t="shared" si="529"/>
        <v>100</v>
      </c>
      <c r="AN203" s="98">
        <f t="shared" si="529"/>
        <v>0</v>
      </c>
      <c r="AO203" s="113">
        <f t="shared" si="529"/>
        <v>0</v>
      </c>
      <c r="AP203" s="98">
        <f t="shared" si="529"/>
        <v>0</v>
      </c>
      <c r="AQ203" s="124">
        <v>100.0</v>
      </c>
      <c r="AR203" s="114">
        <f t="shared" si="530"/>
        <v>0</v>
      </c>
      <c r="AS203" s="114">
        <f t="shared" si="531"/>
        <v>100</v>
      </c>
      <c r="AT203" s="128" t="s">
        <v>89</v>
      </c>
      <c r="AU203" s="115"/>
      <c r="AV203" s="116"/>
      <c r="AW203" s="117"/>
      <c r="AX203" s="118">
        <f t="shared" ref="AX203:AY203" si="532">AG203+AI203+AK203+AM203+AO203</f>
        <v>396.3</v>
      </c>
      <c r="AY203" s="118">
        <f t="shared" si="532"/>
        <v>0</v>
      </c>
      <c r="AZ203" s="117"/>
    </row>
    <row r="204" ht="15.75" customHeight="1">
      <c r="A204" s="105"/>
      <c r="B204" s="106"/>
      <c r="C204" s="108"/>
      <c r="D204" s="106"/>
      <c r="E204" s="108"/>
      <c r="F204" s="106"/>
      <c r="G204" s="86"/>
      <c r="H204" s="86" t="s">
        <v>409</v>
      </c>
      <c r="I204" s="86"/>
      <c r="J204" s="106"/>
      <c r="K204" s="106"/>
      <c r="L204" s="128"/>
      <c r="M204" s="106"/>
      <c r="N204" s="89"/>
      <c r="O204" s="106"/>
      <c r="P204" s="89"/>
      <c r="Q204" s="106"/>
      <c r="R204" s="89"/>
      <c r="S204" s="106"/>
      <c r="T204" s="89"/>
      <c r="U204" s="106"/>
      <c r="V204" s="129"/>
      <c r="W204" s="111"/>
      <c r="X204" s="112"/>
      <c r="Y204" s="111"/>
      <c r="Z204" s="112"/>
      <c r="AA204" s="111"/>
      <c r="AB204" s="112"/>
      <c r="AC204" s="111"/>
      <c r="AD204" s="112"/>
      <c r="AE204" s="108"/>
      <c r="AF204" s="96"/>
      <c r="AG204" s="113">
        <f t="shared" ref="AG204:AP204" si="533">IFERROR(W204/M204,0)*100</f>
        <v>0</v>
      </c>
      <c r="AH204" s="98">
        <f t="shared" si="533"/>
        <v>0</v>
      </c>
      <c r="AI204" s="113">
        <f t="shared" si="533"/>
        <v>0</v>
      </c>
      <c r="AJ204" s="98">
        <f t="shared" si="533"/>
        <v>0</v>
      </c>
      <c r="AK204" s="113">
        <f t="shared" si="533"/>
        <v>0</v>
      </c>
      <c r="AL204" s="98">
        <f t="shared" si="533"/>
        <v>0</v>
      </c>
      <c r="AM204" s="113">
        <f t="shared" si="533"/>
        <v>0</v>
      </c>
      <c r="AN204" s="98">
        <f t="shared" si="533"/>
        <v>0</v>
      </c>
      <c r="AO204" s="113">
        <f t="shared" si="533"/>
        <v>0</v>
      </c>
      <c r="AP204" s="98">
        <f t="shared" si="533"/>
        <v>0</v>
      </c>
      <c r="AQ204" s="113">
        <f>IFERROR(AX204/K204,0)*100</f>
        <v>0</v>
      </c>
      <c r="AR204" s="108"/>
      <c r="AS204" s="108"/>
      <c r="AT204" s="108"/>
      <c r="AU204" s="115"/>
      <c r="AV204" s="116"/>
      <c r="AW204" s="117"/>
      <c r="AX204" s="118">
        <f t="shared" ref="AX204:AY204" si="534">AG204+AI204+AK204+AM204+AO204</f>
        <v>0</v>
      </c>
      <c r="AY204" s="118">
        <f t="shared" si="534"/>
        <v>0</v>
      </c>
      <c r="AZ204" s="117"/>
    </row>
    <row r="205" ht="15.75" customHeight="1">
      <c r="A205" s="105"/>
      <c r="B205" s="106"/>
      <c r="C205" s="108"/>
      <c r="D205" s="106"/>
      <c r="E205" s="108"/>
      <c r="F205" s="106"/>
      <c r="G205" s="86"/>
      <c r="H205" s="86" t="s">
        <v>407</v>
      </c>
      <c r="I205" s="86" t="s">
        <v>72</v>
      </c>
      <c r="J205" s="106">
        <v>0.07</v>
      </c>
      <c r="K205" s="106">
        <v>0.01</v>
      </c>
      <c r="L205" s="128"/>
      <c r="M205" s="106">
        <v>0.05</v>
      </c>
      <c r="N205" s="89"/>
      <c r="O205" s="106">
        <v>0.04</v>
      </c>
      <c r="P205" s="89"/>
      <c r="Q205" s="106">
        <v>0.03</v>
      </c>
      <c r="R205" s="89"/>
      <c r="S205" s="106">
        <v>0.02</v>
      </c>
      <c r="T205" s="89"/>
      <c r="U205" s="106">
        <v>0.01</v>
      </c>
      <c r="V205" s="129"/>
      <c r="W205" s="124">
        <v>0.0183</v>
      </c>
      <c r="X205" s="112"/>
      <c r="Y205" s="124">
        <v>0.0198</v>
      </c>
      <c r="Z205" s="112"/>
      <c r="AA205" s="124">
        <v>0.0197</v>
      </c>
      <c r="AB205" s="112"/>
      <c r="AC205" s="124">
        <v>0.02</v>
      </c>
      <c r="AD205" s="112"/>
      <c r="AE205" s="108"/>
      <c r="AF205" s="96"/>
      <c r="AG205" s="113">
        <f t="shared" ref="AG205:AP205" si="535">IFERROR(W205/M205,0)*100</f>
        <v>36.6</v>
      </c>
      <c r="AH205" s="98">
        <f t="shared" si="535"/>
        <v>0</v>
      </c>
      <c r="AI205" s="113">
        <f t="shared" si="535"/>
        <v>49.5</v>
      </c>
      <c r="AJ205" s="98">
        <f t="shared" si="535"/>
        <v>0</v>
      </c>
      <c r="AK205" s="113">
        <f t="shared" si="535"/>
        <v>65.66666667</v>
      </c>
      <c r="AL205" s="98">
        <f t="shared" si="535"/>
        <v>0</v>
      </c>
      <c r="AM205" s="113">
        <f t="shared" si="535"/>
        <v>100</v>
      </c>
      <c r="AN205" s="98">
        <f t="shared" si="535"/>
        <v>0</v>
      </c>
      <c r="AO205" s="113">
        <f t="shared" si="535"/>
        <v>0</v>
      </c>
      <c r="AP205" s="98">
        <f t="shared" si="535"/>
        <v>0</v>
      </c>
      <c r="AQ205" s="124">
        <v>0.02</v>
      </c>
      <c r="AR205" s="114">
        <f t="shared" ref="AR205:AR206" si="538">X205+Z205+AB205+AD205+AF205</f>
        <v>0</v>
      </c>
      <c r="AS205" s="114">
        <f t="shared" ref="AS205:AS206" si="539">K205/AQ205*100</f>
        <v>50</v>
      </c>
      <c r="AT205" s="128" t="s">
        <v>89</v>
      </c>
      <c r="AU205" s="115"/>
      <c r="AV205" s="116"/>
      <c r="AW205" s="117"/>
      <c r="AX205" s="118">
        <f t="shared" ref="AX205:AY205" si="536">AG205+AI205+AK205+AM205+AO205</f>
        <v>251.7666667</v>
      </c>
      <c r="AY205" s="118">
        <f t="shared" si="536"/>
        <v>0</v>
      </c>
      <c r="AZ205" s="117"/>
    </row>
    <row r="206" ht="15.75" customHeight="1">
      <c r="A206" s="105"/>
      <c r="B206" s="106"/>
      <c r="C206" s="108"/>
      <c r="D206" s="106"/>
      <c r="E206" s="108"/>
      <c r="F206" s="106"/>
      <c r="G206" s="86"/>
      <c r="H206" s="86" t="s">
        <v>408</v>
      </c>
      <c r="I206" s="86" t="s">
        <v>72</v>
      </c>
      <c r="J206" s="106">
        <v>0.1</v>
      </c>
      <c r="K206" s="106">
        <v>0.01</v>
      </c>
      <c r="L206" s="128"/>
      <c r="M206" s="106">
        <v>0.09</v>
      </c>
      <c r="N206" s="89"/>
      <c r="O206" s="106">
        <v>0.07</v>
      </c>
      <c r="P206" s="89"/>
      <c r="Q206" s="106">
        <v>0.05</v>
      </c>
      <c r="R206" s="89"/>
      <c r="S206" s="106">
        <v>0.02</v>
      </c>
      <c r="T206" s="89"/>
      <c r="U206" s="106">
        <v>0.01</v>
      </c>
      <c r="V206" s="129"/>
      <c r="W206" s="181">
        <v>0.0018</v>
      </c>
      <c r="X206" s="112"/>
      <c r="Y206" s="111">
        <v>0.0</v>
      </c>
      <c r="Z206" s="112"/>
      <c r="AA206" s="111">
        <v>0.0</v>
      </c>
      <c r="AB206" s="112"/>
      <c r="AC206" s="124">
        <v>0.02</v>
      </c>
      <c r="AD206" s="112"/>
      <c r="AE206" s="108"/>
      <c r="AF206" s="96"/>
      <c r="AG206" s="113">
        <f t="shared" ref="AG206:AP206" si="537">IFERROR(W206/M206,0)*100</f>
        <v>2</v>
      </c>
      <c r="AH206" s="98">
        <f t="shared" si="537"/>
        <v>0</v>
      </c>
      <c r="AI206" s="113">
        <f t="shared" si="537"/>
        <v>0</v>
      </c>
      <c r="AJ206" s="98">
        <f t="shared" si="537"/>
        <v>0</v>
      </c>
      <c r="AK206" s="113">
        <f t="shared" si="537"/>
        <v>0</v>
      </c>
      <c r="AL206" s="98">
        <f t="shared" si="537"/>
        <v>0</v>
      </c>
      <c r="AM206" s="113">
        <f t="shared" si="537"/>
        <v>100</v>
      </c>
      <c r="AN206" s="98">
        <f t="shared" si="537"/>
        <v>0</v>
      </c>
      <c r="AO206" s="113">
        <f t="shared" si="537"/>
        <v>0</v>
      </c>
      <c r="AP206" s="98">
        <f t="shared" si="537"/>
        <v>0</v>
      </c>
      <c r="AQ206" s="124">
        <f>AC206</f>
        <v>0.02</v>
      </c>
      <c r="AR206" s="114">
        <f t="shared" si="538"/>
        <v>0</v>
      </c>
      <c r="AS206" s="114">
        <f t="shared" si="539"/>
        <v>50</v>
      </c>
      <c r="AT206" s="128" t="s">
        <v>89</v>
      </c>
      <c r="AU206" s="115"/>
      <c r="AV206" s="116"/>
      <c r="AW206" s="117"/>
      <c r="AX206" s="118">
        <f t="shared" ref="AX206:AY206" si="540">AG206+AI206+AK206+AM206+AO206</f>
        <v>102</v>
      </c>
      <c r="AY206" s="118">
        <f t="shared" si="540"/>
        <v>0</v>
      </c>
      <c r="AZ206" s="117"/>
    </row>
    <row r="207" ht="15.75" customHeight="1">
      <c r="A207" s="105"/>
      <c r="B207" s="106"/>
      <c r="C207" s="108"/>
      <c r="D207" s="106"/>
      <c r="E207" s="108"/>
      <c r="F207" s="106"/>
      <c r="G207" s="86"/>
      <c r="H207" s="86" t="s">
        <v>410</v>
      </c>
      <c r="I207" s="86"/>
      <c r="J207" s="106"/>
      <c r="K207" s="106"/>
      <c r="L207" s="128"/>
      <c r="M207" s="106"/>
      <c r="N207" s="89"/>
      <c r="O207" s="106"/>
      <c r="P207" s="89"/>
      <c r="Q207" s="106"/>
      <c r="R207" s="89"/>
      <c r="S207" s="106"/>
      <c r="T207" s="89"/>
      <c r="U207" s="106"/>
      <c r="V207" s="129"/>
      <c r="W207" s="111"/>
      <c r="X207" s="112"/>
      <c r="Y207" s="111"/>
      <c r="Z207" s="112"/>
      <c r="AA207" s="111"/>
      <c r="AB207" s="112"/>
      <c r="AC207" s="111"/>
      <c r="AD207" s="112"/>
      <c r="AE207" s="108"/>
      <c r="AF207" s="96"/>
      <c r="AG207" s="113">
        <f t="shared" ref="AG207:AP207" si="541">IFERROR(W207/M207,0)*100</f>
        <v>0</v>
      </c>
      <c r="AH207" s="98">
        <f t="shared" si="541"/>
        <v>0</v>
      </c>
      <c r="AI207" s="113">
        <f t="shared" si="541"/>
        <v>0</v>
      </c>
      <c r="AJ207" s="98">
        <f t="shared" si="541"/>
        <v>0</v>
      </c>
      <c r="AK207" s="113">
        <f t="shared" si="541"/>
        <v>0</v>
      </c>
      <c r="AL207" s="98">
        <f t="shared" si="541"/>
        <v>0</v>
      </c>
      <c r="AM207" s="113">
        <f t="shared" si="541"/>
        <v>0</v>
      </c>
      <c r="AN207" s="98">
        <f t="shared" si="541"/>
        <v>0</v>
      </c>
      <c r="AO207" s="113">
        <f t="shared" si="541"/>
        <v>0</v>
      </c>
      <c r="AP207" s="98">
        <f t="shared" si="541"/>
        <v>0</v>
      </c>
      <c r="AQ207" s="113">
        <f>IFERROR(AX207/K207,0)*100</f>
        <v>0</v>
      </c>
      <c r="AR207" s="108"/>
      <c r="AS207" s="108"/>
      <c r="AT207" s="108"/>
      <c r="AU207" s="115"/>
      <c r="AV207" s="116"/>
      <c r="AW207" s="117"/>
      <c r="AX207" s="118">
        <f t="shared" ref="AX207:AY207" si="542">AG207+AI207+AK207+AM207+AO207</f>
        <v>0</v>
      </c>
      <c r="AY207" s="118">
        <f t="shared" si="542"/>
        <v>0</v>
      </c>
      <c r="AZ207" s="117"/>
    </row>
    <row r="208" ht="15.75" customHeight="1">
      <c r="A208" s="105"/>
      <c r="B208" s="106"/>
      <c r="C208" s="108"/>
      <c r="D208" s="106"/>
      <c r="E208" s="108"/>
      <c r="F208" s="106"/>
      <c r="G208" s="86"/>
      <c r="H208" s="86" t="s">
        <v>407</v>
      </c>
      <c r="I208" s="86" t="s">
        <v>72</v>
      </c>
      <c r="J208" s="106">
        <v>66.0</v>
      </c>
      <c r="K208" s="106">
        <v>100.0</v>
      </c>
      <c r="L208" s="128"/>
      <c r="M208" s="106">
        <v>68.0</v>
      </c>
      <c r="N208" s="89"/>
      <c r="O208" s="106">
        <v>70.0</v>
      </c>
      <c r="P208" s="89"/>
      <c r="Q208" s="106">
        <v>80.0</v>
      </c>
      <c r="R208" s="89"/>
      <c r="S208" s="106">
        <v>90.0</v>
      </c>
      <c r="T208" s="89"/>
      <c r="U208" s="106">
        <v>100.0</v>
      </c>
      <c r="V208" s="129"/>
      <c r="W208" s="111">
        <v>75.33</v>
      </c>
      <c r="X208" s="112"/>
      <c r="Y208" s="111">
        <v>70.0</v>
      </c>
      <c r="Z208" s="112"/>
      <c r="AA208" s="111">
        <v>80.0</v>
      </c>
      <c r="AB208" s="112"/>
      <c r="AC208" s="111">
        <v>80.0</v>
      </c>
      <c r="AD208" s="112"/>
      <c r="AE208" s="108"/>
      <c r="AF208" s="96"/>
      <c r="AG208" s="113">
        <f t="shared" ref="AG208:AP208" si="543">IFERROR(W208/M208,0)*100</f>
        <v>110.7794118</v>
      </c>
      <c r="AH208" s="98">
        <f t="shared" si="543"/>
        <v>0</v>
      </c>
      <c r="AI208" s="113">
        <f t="shared" si="543"/>
        <v>100</v>
      </c>
      <c r="AJ208" s="98">
        <f t="shared" si="543"/>
        <v>0</v>
      </c>
      <c r="AK208" s="113">
        <f t="shared" si="543"/>
        <v>100</v>
      </c>
      <c r="AL208" s="98">
        <f t="shared" si="543"/>
        <v>0</v>
      </c>
      <c r="AM208" s="113">
        <f t="shared" si="543"/>
        <v>88.88888889</v>
      </c>
      <c r="AN208" s="98">
        <f t="shared" si="543"/>
        <v>0</v>
      </c>
      <c r="AO208" s="113">
        <f t="shared" si="543"/>
        <v>0</v>
      </c>
      <c r="AP208" s="98">
        <f t="shared" si="543"/>
        <v>0</v>
      </c>
      <c r="AQ208" s="124">
        <v>80.0</v>
      </c>
      <c r="AR208" s="114">
        <f t="shared" ref="AR208:AR210" si="546">X208+Z208+AB208+AD208+AF208</f>
        <v>0</v>
      </c>
      <c r="AS208" s="114">
        <f t="shared" ref="AS208:AS210" si="547">AQ208/K208*100</f>
        <v>80</v>
      </c>
      <c r="AT208" s="128" t="s">
        <v>89</v>
      </c>
      <c r="AU208" s="115"/>
      <c r="AV208" s="116"/>
      <c r="AW208" s="117"/>
      <c r="AX208" s="118">
        <f t="shared" ref="AX208:AY208" si="544">AG208+AI208+AK208+AM208+AO208</f>
        <v>399.6683007</v>
      </c>
      <c r="AY208" s="118">
        <f t="shared" si="544"/>
        <v>0</v>
      </c>
      <c r="AZ208" s="117"/>
    </row>
    <row r="209" ht="15.75" customHeight="1">
      <c r="A209" s="105"/>
      <c r="B209" s="106"/>
      <c r="C209" s="108"/>
      <c r="D209" s="106"/>
      <c r="E209" s="108"/>
      <c r="F209" s="106"/>
      <c r="G209" s="86"/>
      <c r="H209" s="86" t="s">
        <v>408</v>
      </c>
      <c r="I209" s="86" t="s">
        <v>72</v>
      </c>
      <c r="J209" s="106">
        <v>60.0</v>
      </c>
      <c r="K209" s="106">
        <v>100.0</v>
      </c>
      <c r="L209" s="128"/>
      <c r="M209" s="106">
        <v>70.0</v>
      </c>
      <c r="N209" s="89"/>
      <c r="O209" s="106">
        <v>78.0</v>
      </c>
      <c r="P209" s="89"/>
      <c r="Q209" s="106">
        <v>87.0</v>
      </c>
      <c r="R209" s="89"/>
      <c r="S209" s="106">
        <v>95.0</v>
      </c>
      <c r="T209" s="89"/>
      <c r="U209" s="106">
        <v>100.0</v>
      </c>
      <c r="V209" s="129"/>
      <c r="W209" s="111">
        <v>67.65</v>
      </c>
      <c r="X209" s="112"/>
      <c r="Y209" s="111">
        <v>68.45</v>
      </c>
      <c r="Z209" s="112"/>
      <c r="AA209" s="111">
        <v>75.0</v>
      </c>
      <c r="AB209" s="112"/>
      <c r="AC209" s="111">
        <v>75.0</v>
      </c>
      <c r="AD209" s="112"/>
      <c r="AE209" s="108"/>
      <c r="AF209" s="96"/>
      <c r="AG209" s="113">
        <f t="shared" ref="AG209:AP209" si="545">IFERROR(W209/M209,0)*100</f>
        <v>96.64285714</v>
      </c>
      <c r="AH209" s="98">
        <f t="shared" si="545"/>
        <v>0</v>
      </c>
      <c r="AI209" s="113">
        <f t="shared" si="545"/>
        <v>87.75641026</v>
      </c>
      <c r="AJ209" s="98">
        <f t="shared" si="545"/>
        <v>0</v>
      </c>
      <c r="AK209" s="113">
        <f t="shared" si="545"/>
        <v>86.20689655</v>
      </c>
      <c r="AL209" s="98">
        <f t="shared" si="545"/>
        <v>0</v>
      </c>
      <c r="AM209" s="113">
        <f t="shared" si="545"/>
        <v>78.94736842</v>
      </c>
      <c r="AN209" s="98">
        <f t="shared" si="545"/>
        <v>0</v>
      </c>
      <c r="AO209" s="113">
        <f t="shared" si="545"/>
        <v>0</v>
      </c>
      <c r="AP209" s="98">
        <f t="shared" si="545"/>
        <v>0</v>
      </c>
      <c r="AQ209" s="124">
        <v>75.0</v>
      </c>
      <c r="AR209" s="114">
        <f t="shared" si="546"/>
        <v>0</v>
      </c>
      <c r="AS209" s="114">
        <f t="shared" si="547"/>
        <v>75</v>
      </c>
      <c r="AT209" s="128" t="s">
        <v>89</v>
      </c>
      <c r="AU209" s="115"/>
      <c r="AV209" s="116"/>
      <c r="AW209" s="117"/>
      <c r="AX209" s="118">
        <f t="shared" ref="AX209:AY209" si="548">AG209+AI209+AK209+AM209+AO209</f>
        <v>349.5535324</v>
      </c>
      <c r="AY209" s="118">
        <f t="shared" si="548"/>
        <v>0</v>
      </c>
      <c r="AZ209" s="117"/>
    </row>
    <row r="210" ht="15.75" customHeight="1">
      <c r="A210" s="105"/>
      <c r="B210" s="106"/>
      <c r="C210" s="108"/>
      <c r="D210" s="106"/>
      <c r="E210" s="108"/>
      <c r="F210" s="106"/>
      <c r="G210" s="86"/>
      <c r="H210" s="86" t="s">
        <v>411</v>
      </c>
      <c r="I210" s="86" t="s">
        <v>412</v>
      </c>
      <c r="J210" s="106" t="s">
        <v>413</v>
      </c>
      <c r="K210" s="138">
        <v>12.0</v>
      </c>
      <c r="L210" s="128"/>
      <c r="M210" s="106">
        <v>12.25</v>
      </c>
      <c r="N210" s="89"/>
      <c r="O210" s="106">
        <v>12.46</v>
      </c>
      <c r="P210" s="89"/>
      <c r="Q210" s="138">
        <v>12.1</v>
      </c>
      <c r="R210" s="89"/>
      <c r="S210" s="106">
        <v>12.05</v>
      </c>
      <c r="T210" s="89"/>
      <c r="U210" s="106" t="s">
        <v>414</v>
      </c>
      <c r="V210" s="129"/>
      <c r="W210" s="111"/>
      <c r="X210" s="112"/>
      <c r="Y210" s="124">
        <v>12.46</v>
      </c>
      <c r="Z210" s="112"/>
      <c r="AA210" s="124">
        <v>12.82</v>
      </c>
      <c r="AB210" s="112"/>
      <c r="AC210" s="124">
        <v>12.0</v>
      </c>
      <c r="AD210" s="112"/>
      <c r="AE210" s="108"/>
      <c r="AF210" s="96"/>
      <c r="AG210" s="113">
        <f t="shared" ref="AG210:AP210" si="549">IFERROR(W210/M210,0)*100</f>
        <v>0</v>
      </c>
      <c r="AH210" s="98">
        <f t="shared" si="549"/>
        <v>0</v>
      </c>
      <c r="AI210" s="113">
        <f t="shared" si="549"/>
        <v>100</v>
      </c>
      <c r="AJ210" s="98">
        <f t="shared" si="549"/>
        <v>0</v>
      </c>
      <c r="AK210" s="113">
        <f t="shared" si="549"/>
        <v>105.9504132</v>
      </c>
      <c r="AL210" s="98">
        <f t="shared" si="549"/>
        <v>0</v>
      </c>
      <c r="AM210" s="113">
        <f t="shared" si="549"/>
        <v>99.58506224</v>
      </c>
      <c r="AN210" s="98">
        <f t="shared" si="549"/>
        <v>0</v>
      </c>
      <c r="AO210" s="113">
        <f t="shared" si="549"/>
        <v>0</v>
      </c>
      <c r="AP210" s="98">
        <f t="shared" si="549"/>
        <v>0</v>
      </c>
      <c r="AQ210" s="124">
        <v>12.0</v>
      </c>
      <c r="AR210" s="114">
        <f t="shared" si="546"/>
        <v>0</v>
      </c>
      <c r="AS210" s="114">
        <f t="shared" si="547"/>
        <v>100</v>
      </c>
      <c r="AT210" s="128" t="s">
        <v>89</v>
      </c>
      <c r="AU210" s="115"/>
      <c r="AV210" s="116"/>
      <c r="AW210" s="117"/>
      <c r="AX210" s="118">
        <f t="shared" ref="AX210:AY210" si="550">AG210+AI210+AK210+AM210+AO210</f>
        <v>305.5354755</v>
      </c>
      <c r="AY210" s="118">
        <f t="shared" si="550"/>
        <v>0</v>
      </c>
      <c r="AZ210" s="117"/>
    </row>
    <row r="211" ht="15.75" customHeight="1">
      <c r="A211" s="105"/>
      <c r="B211" s="106"/>
      <c r="C211" s="108"/>
      <c r="D211" s="106"/>
      <c r="E211" s="108"/>
      <c r="F211" s="106"/>
      <c r="G211" s="86"/>
      <c r="H211" s="86" t="s">
        <v>415</v>
      </c>
      <c r="I211" s="86" t="s">
        <v>98</v>
      </c>
      <c r="J211" s="106">
        <v>17.0</v>
      </c>
      <c r="K211" s="106">
        <v>22.0</v>
      </c>
      <c r="L211" s="128"/>
      <c r="M211" s="106">
        <v>1.0</v>
      </c>
      <c r="N211" s="89"/>
      <c r="O211" s="106">
        <v>1.0</v>
      </c>
      <c r="P211" s="89"/>
      <c r="Q211" s="106">
        <v>1.0</v>
      </c>
      <c r="R211" s="89"/>
      <c r="S211" s="106">
        <v>1.0</v>
      </c>
      <c r="T211" s="89"/>
      <c r="U211" s="106">
        <v>1.0</v>
      </c>
      <c r="V211" s="129"/>
      <c r="W211" s="111"/>
      <c r="X211" s="112"/>
      <c r="Y211" s="111">
        <v>0.0</v>
      </c>
      <c r="Z211" s="112"/>
      <c r="AA211" s="111">
        <v>0.0</v>
      </c>
      <c r="AB211" s="112"/>
      <c r="AC211" s="111">
        <v>0.0</v>
      </c>
      <c r="AD211" s="112"/>
      <c r="AE211" s="108"/>
      <c r="AF211" s="96"/>
      <c r="AG211" s="113">
        <f t="shared" ref="AG211:AP211" si="551">IFERROR(W211/M211,0)*100</f>
        <v>0</v>
      </c>
      <c r="AH211" s="98">
        <f t="shared" si="551"/>
        <v>0</v>
      </c>
      <c r="AI211" s="113">
        <f t="shared" si="551"/>
        <v>0</v>
      </c>
      <c r="AJ211" s="98">
        <f t="shared" si="551"/>
        <v>0</v>
      </c>
      <c r="AK211" s="113">
        <f t="shared" si="551"/>
        <v>0</v>
      </c>
      <c r="AL211" s="98">
        <f t="shared" si="551"/>
        <v>0</v>
      </c>
      <c r="AM211" s="113">
        <f t="shared" si="551"/>
        <v>0</v>
      </c>
      <c r="AN211" s="98">
        <f t="shared" si="551"/>
        <v>0</v>
      </c>
      <c r="AO211" s="113">
        <f t="shared" si="551"/>
        <v>0</v>
      </c>
      <c r="AP211" s="98">
        <f t="shared" si="551"/>
        <v>0</v>
      </c>
      <c r="AQ211" s="113">
        <f>IFERROR(AX211/K211,0)*100</f>
        <v>0</v>
      </c>
      <c r="AR211" s="108"/>
      <c r="AS211" s="108"/>
      <c r="AT211" s="108"/>
      <c r="AU211" s="115"/>
      <c r="AV211" s="116"/>
      <c r="AW211" s="117"/>
      <c r="AX211" s="118">
        <f t="shared" ref="AX211:AY211" si="552">AG211+AI211+AK211+AM211+AO211</f>
        <v>0</v>
      </c>
      <c r="AY211" s="118">
        <f t="shared" si="552"/>
        <v>0</v>
      </c>
      <c r="AZ211" s="117"/>
    </row>
    <row r="212" ht="15.75" customHeight="1">
      <c r="A212" s="105"/>
      <c r="B212" s="106"/>
      <c r="C212" s="108"/>
      <c r="D212" s="106"/>
      <c r="E212" s="108"/>
      <c r="F212" s="106"/>
      <c r="G212" s="86"/>
      <c r="H212" s="86" t="s">
        <v>416</v>
      </c>
      <c r="I212" s="86" t="s">
        <v>385</v>
      </c>
      <c r="J212" s="106">
        <v>143.0</v>
      </c>
      <c r="K212" s="106">
        <v>191.0</v>
      </c>
      <c r="L212" s="128"/>
      <c r="M212" s="106">
        <v>8.0</v>
      </c>
      <c r="N212" s="89"/>
      <c r="O212" s="106">
        <v>10.0</v>
      </c>
      <c r="P212" s="89"/>
      <c r="Q212" s="106">
        <v>10.0</v>
      </c>
      <c r="R212" s="89"/>
      <c r="S212" s="106">
        <v>10.0</v>
      </c>
      <c r="T212" s="89"/>
      <c r="U212" s="106">
        <v>10.0</v>
      </c>
      <c r="V212" s="129"/>
      <c r="W212" s="111"/>
      <c r="X212" s="112"/>
      <c r="Y212" s="111">
        <v>27.0</v>
      </c>
      <c r="Z212" s="112"/>
      <c r="AA212" s="111">
        <v>36.0</v>
      </c>
      <c r="AB212" s="112"/>
      <c r="AC212" s="111">
        <v>13.0</v>
      </c>
      <c r="AD212" s="112"/>
      <c r="AE212" s="108"/>
      <c r="AF212" s="96"/>
      <c r="AG212" s="113">
        <f t="shared" ref="AG212:AP212" si="553">IFERROR(W212/M212,0)*100</f>
        <v>0</v>
      </c>
      <c r="AH212" s="98">
        <f t="shared" si="553"/>
        <v>0</v>
      </c>
      <c r="AI212" s="113">
        <f t="shared" si="553"/>
        <v>270</v>
      </c>
      <c r="AJ212" s="98">
        <f t="shared" si="553"/>
        <v>0</v>
      </c>
      <c r="AK212" s="113">
        <f t="shared" si="553"/>
        <v>360</v>
      </c>
      <c r="AL212" s="98">
        <f t="shared" si="553"/>
        <v>0</v>
      </c>
      <c r="AM212" s="113">
        <f t="shared" si="553"/>
        <v>130</v>
      </c>
      <c r="AN212" s="98">
        <f t="shared" si="553"/>
        <v>0</v>
      </c>
      <c r="AO212" s="113">
        <f t="shared" si="553"/>
        <v>0</v>
      </c>
      <c r="AP212" s="98">
        <f t="shared" si="553"/>
        <v>0</v>
      </c>
      <c r="AQ212" s="113">
        <f t="shared" ref="AQ212:AR212" si="554">W212+Y212+AA212+AC212+AE212</f>
        <v>76</v>
      </c>
      <c r="AR212" s="114">
        <f t="shared" si="554"/>
        <v>0</v>
      </c>
      <c r="AS212" s="114">
        <f t="shared" ref="AS212:AS222" si="558">AQ212/K212*100</f>
        <v>39.79057592</v>
      </c>
      <c r="AT212" s="128" t="s">
        <v>89</v>
      </c>
      <c r="AU212" s="115"/>
      <c r="AV212" s="116"/>
      <c r="AW212" s="117"/>
      <c r="AX212" s="118">
        <f t="shared" ref="AX212:AY212" si="555">AG212+AI212+AK212+AM212+AO212</f>
        <v>760</v>
      </c>
      <c r="AY212" s="118">
        <f t="shared" si="555"/>
        <v>0</v>
      </c>
      <c r="AZ212" s="117"/>
    </row>
    <row r="213" ht="15.75" customHeight="1">
      <c r="A213" s="105"/>
      <c r="B213" s="106"/>
      <c r="C213" s="108"/>
      <c r="D213" s="106"/>
      <c r="E213" s="108"/>
      <c r="F213" s="106"/>
      <c r="G213" s="86"/>
      <c r="H213" s="86" t="s">
        <v>417</v>
      </c>
      <c r="I213" s="86" t="s">
        <v>385</v>
      </c>
      <c r="J213" s="106">
        <v>67.0</v>
      </c>
      <c r="K213" s="106">
        <v>110.0</v>
      </c>
      <c r="L213" s="128"/>
      <c r="M213" s="106">
        <v>21.0</v>
      </c>
      <c r="N213" s="89"/>
      <c r="O213" s="106">
        <v>4.0</v>
      </c>
      <c r="P213" s="89"/>
      <c r="Q213" s="106">
        <v>6.0</v>
      </c>
      <c r="R213" s="89"/>
      <c r="S213" s="106">
        <v>6.0</v>
      </c>
      <c r="T213" s="89"/>
      <c r="U213" s="106">
        <v>6.0</v>
      </c>
      <c r="V213" s="129"/>
      <c r="W213" s="111"/>
      <c r="X213" s="112"/>
      <c r="Y213" s="111">
        <v>9.0</v>
      </c>
      <c r="Z213" s="112"/>
      <c r="AA213" s="111">
        <v>10.0</v>
      </c>
      <c r="AB213" s="112"/>
      <c r="AC213" s="111">
        <v>2.0</v>
      </c>
      <c r="AD213" s="112"/>
      <c r="AE213" s="108"/>
      <c r="AF213" s="96"/>
      <c r="AG213" s="113">
        <f t="shared" ref="AG213:AP213" si="556">IFERROR(W213/M213,0)*100</f>
        <v>0</v>
      </c>
      <c r="AH213" s="98">
        <f t="shared" si="556"/>
        <v>0</v>
      </c>
      <c r="AI213" s="113">
        <f t="shared" si="556"/>
        <v>225</v>
      </c>
      <c r="AJ213" s="98">
        <f t="shared" si="556"/>
        <v>0</v>
      </c>
      <c r="AK213" s="113">
        <f t="shared" si="556"/>
        <v>166.6666667</v>
      </c>
      <c r="AL213" s="98">
        <f t="shared" si="556"/>
        <v>0</v>
      </c>
      <c r="AM213" s="113">
        <f t="shared" si="556"/>
        <v>33.33333333</v>
      </c>
      <c r="AN213" s="98">
        <f t="shared" si="556"/>
        <v>0</v>
      </c>
      <c r="AO213" s="113">
        <f t="shared" si="556"/>
        <v>0</v>
      </c>
      <c r="AP213" s="98">
        <f t="shared" si="556"/>
        <v>0</v>
      </c>
      <c r="AQ213" s="113">
        <f t="shared" ref="AQ213:AR213" si="557">W213+Y213+AA213+AC213+AE213</f>
        <v>21</v>
      </c>
      <c r="AR213" s="114">
        <f t="shared" si="557"/>
        <v>0</v>
      </c>
      <c r="AS213" s="114">
        <f t="shared" si="558"/>
        <v>19.09090909</v>
      </c>
      <c r="AT213" s="128" t="s">
        <v>89</v>
      </c>
      <c r="AU213" s="115"/>
      <c r="AV213" s="116"/>
      <c r="AW213" s="117"/>
      <c r="AX213" s="118">
        <f t="shared" ref="AX213:AY213" si="559">AG213+AI213+AK213+AM213+AO213</f>
        <v>425</v>
      </c>
      <c r="AY213" s="118">
        <f t="shared" si="559"/>
        <v>0</v>
      </c>
      <c r="AZ213" s="117"/>
    </row>
    <row r="214" ht="15.75" customHeight="1">
      <c r="A214" s="105"/>
      <c r="B214" s="106"/>
      <c r="C214" s="108"/>
      <c r="D214" s="106"/>
      <c r="E214" s="108"/>
      <c r="F214" s="106">
        <v>5.0</v>
      </c>
      <c r="G214" s="86" t="s">
        <v>418</v>
      </c>
      <c r="H214" s="86" t="s">
        <v>419</v>
      </c>
      <c r="I214" s="86" t="s">
        <v>43</v>
      </c>
      <c r="J214" s="109">
        <v>1525.0</v>
      </c>
      <c r="K214" s="109">
        <f t="shared" ref="K214:K215" si="563">M214+O214+Q214+S214+U214+J214</f>
        <v>4525</v>
      </c>
      <c r="L214" s="110">
        <f t="shared" ref="L214:L216" si="564">N214+P214+R214+T214+V214</f>
        <v>12196</v>
      </c>
      <c r="M214" s="106">
        <v>600.0</v>
      </c>
      <c r="N214" s="89">
        <v>1555.0</v>
      </c>
      <c r="O214" s="106">
        <v>600.0</v>
      </c>
      <c r="P214" s="89">
        <v>2544.0</v>
      </c>
      <c r="Q214" s="106">
        <v>600.0</v>
      </c>
      <c r="R214" s="89">
        <v>2620.0</v>
      </c>
      <c r="S214" s="106">
        <v>600.0</v>
      </c>
      <c r="T214" s="89">
        <v>2698.0</v>
      </c>
      <c r="U214" s="106">
        <v>600.0</v>
      </c>
      <c r="V214" s="148">
        <v>2779.0</v>
      </c>
      <c r="W214" s="111"/>
      <c r="X214" s="112">
        <v>1227.82</v>
      </c>
      <c r="Y214" s="111">
        <v>2135.0</v>
      </c>
      <c r="Z214" s="112">
        <v>1294.236</v>
      </c>
      <c r="AA214" s="111">
        <v>2141.0</v>
      </c>
      <c r="AB214" s="112">
        <v>719.458</v>
      </c>
      <c r="AC214" s="111">
        <v>2141.0</v>
      </c>
      <c r="AD214" s="112">
        <v>0.0</v>
      </c>
      <c r="AE214" s="108"/>
      <c r="AF214" s="96"/>
      <c r="AG214" s="113">
        <f t="shared" ref="AG214:AP214" si="560">IFERROR(W214/M214,0)*100</f>
        <v>0</v>
      </c>
      <c r="AH214" s="98">
        <f t="shared" si="560"/>
        <v>78.95948553</v>
      </c>
      <c r="AI214" s="113">
        <f t="shared" si="560"/>
        <v>355.8333333</v>
      </c>
      <c r="AJ214" s="98">
        <f t="shared" si="560"/>
        <v>50.8740566</v>
      </c>
      <c r="AK214" s="113">
        <f t="shared" si="560"/>
        <v>356.8333333</v>
      </c>
      <c r="AL214" s="98">
        <f t="shared" si="560"/>
        <v>27.46022901</v>
      </c>
      <c r="AM214" s="113">
        <f t="shared" si="560"/>
        <v>356.8333333</v>
      </c>
      <c r="AN214" s="98">
        <f t="shared" si="560"/>
        <v>0</v>
      </c>
      <c r="AO214" s="113">
        <f t="shared" si="560"/>
        <v>0</v>
      </c>
      <c r="AP214" s="98">
        <f t="shared" si="560"/>
        <v>0</v>
      </c>
      <c r="AQ214" s="113">
        <f t="shared" ref="AQ214:AR214" si="561">W214+Y214+AA214+AC214+AE214</f>
        <v>6417</v>
      </c>
      <c r="AR214" s="114">
        <f t="shared" si="561"/>
        <v>3241.514</v>
      </c>
      <c r="AS214" s="114">
        <f t="shared" si="558"/>
        <v>141.8121547</v>
      </c>
      <c r="AT214" s="114">
        <f>AR214/L214*100</f>
        <v>26.57850115</v>
      </c>
      <c r="AU214" s="115" t="s">
        <v>383</v>
      </c>
      <c r="AV214" s="116"/>
      <c r="AW214" s="117"/>
      <c r="AX214" s="118">
        <f t="shared" ref="AX214:AY214" si="562">AG214+AI214+AK214+AM214+AO214</f>
        <v>1069.5</v>
      </c>
      <c r="AY214" s="118">
        <f t="shared" si="562"/>
        <v>157.2937711</v>
      </c>
      <c r="AZ214" s="117"/>
    </row>
    <row r="215" ht="15.75" customHeight="1">
      <c r="A215" s="105"/>
      <c r="B215" s="106"/>
      <c r="C215" s="108"/>
      <c r="D215" s="106"/>
      <c r="E215" s="108"/>
      <c r="F215" s="106"/>
      <c r="G215" s="86"/>
      <c r="H215" s="86" t="s">
        <v>420</v>
      </c>
      <c r="I215" s="86" t="s">
        <v>68</v>
      </c>
      <c r="J215" s="106">
        <v>0.0</v>
      </c>
      <c r="K215" s="109">
        <f t="shared" si="563"/>
        <v>500</v>
      </c>
      <c r="L215" s="110">
        <f t="shared" si="564"/>
        <v>0</v>
      </c>
      <c r="M215" s="106">
        <v>100.0</v>
      </c>
      <c r="N215" s="89"/>
      <c r="O215" s="106">
        <v>100.0</v>
      </c>
      <c r="P215" s="89"/>
      <c r="Q215" s="106">
        <v>100.0</v>
      </c>
      <c r="R215" s="89"/>
      <c r="S215" s="106">
        <v>100.0</v>
      </c>
      <c r="T215" s="89"/>
      <c r="U215" s="106">
        <v>100.0</v>
      </c>
      <c r="V215" s="129"/>
      <c r="W215" s="111">
        <v>402.0</v>
      </c>
      <c r="X215" s="112"/>
      <c r="Y215" s="111"/>
      <c r="Z215" s="112"/>
      <c r="AA215" s="111">
        <v>580.0</v>
      </c>
      <c r="AB215" s="112"/>
      <c r="AC215" s="111">
        <v>1166.0</v>
      </c>
      <c r="AD215" s="112"/>
      <c r="AE215" s="108"/>
      <c r="AF215" s="96"/>
      <c r="AG215" s="113">
        <f t="shared" ref="AG215:AP215" si="565">IFERROR(W215/M215,0)*100</f>
        <v>402</v>
      </c>
      <c r="AH215" s="98">
        <f t="shared" si="565"/>
        <v>0</v>
      </c>
      <c r="AI215" s="113">
        <f t="shared" si="565"/>
        <v>0</v>
      </c>
      <c r="AJ215" s="98">
        <f t="shared" si="565"/>
        <v>0</v>
      </c>
      <c r="AK215" s="113">
        <f t="shared" si="565"/>
        <v>580</v>
      </c>
      <c r="AL215" s="98">
        <f t="shared" si="565"/>
        <v>0</v>
      </c>
      <c r="AM215" s="107">
        <f t="shared" si="565"/>
        <v>1166</v>
      </c>
      <c r="AN215" s="98">
        <f t="shared" si="565"/>
        <v>0</v>
      </c>
      <c r="AO215" s="113">
        <f t="shared" si="565"/>
        <v>0</v>
      </c>
      <c r="AP215" s="98">
        <f t="shared" si="565"/>
        <v>0</v>
      </c>
      <c r="AQ215" s="113">
        <f t="shared" ref="AQ215:AR215" si="566">W215+Y215+AA215+AC215+AE215</f>
        <v>2148</v>
      </c>
      <c r="AR215" s="114">
        <f t="shared" si="566"/>
        <v>0</v>
      </c>
      <c r="AS215" s="114">
        <f t="shared" si="558"/>
        <v>429.6</v>
      </c>
      <c r="AT215" s="128" t="s">
        <v>89</v>
      </c>
      <c r="AU215" s="115"/>
      <c r="AV215" s="116"/>
      <c r="AW215" s="117"/>
      <c r="AX215" s="118">
        <f t="shared" ref="AX215:AY215" si="567">AG215+AI215+AK215+AM215+AO215</f>
        <v>2148</v>
      </c>
      <c r="AY215" s="118">
        <f t="shared" si="567"/>
        <v>0</v>
      </c>
      <c r="AZ215" s="117"/>
    </row>
    <row r="216" ht="15.75" customHeight="1">
      <c r="A216" s="105"/>
      <c r="B216" s="106"/>
      <c r="C216" s="108"/>
      <c r="D216" s="106"/>
      <c r="E216" s="108"/>
      <c r="F216" s="106">
        <v>6.0</v>
      </c>
      <c r="G216" s="86" t="s">
        <v>421</v>
      </c>
      <c r="H216" s="86" t="s">
        <v>422</v>
      </c>
      <c r="I216" s="86" t="s">
        <v>72</v>
      </c>
      <c r="J216" s="106">
        <v>79.08</v>
      </c>
      <c r="K216" s="138">
        <v>90.0</v>
      </c>
      <c r="L216" s="110">
        <f t="shared" si="564"/>
        <v>10058</v>
      </c>
      <c r="M216" s="138">
        <v>80.0</v>
      </c>
      <c r="N216" s="89">
        <v>1895.0</v>
      </c>
      <c r="O216" s="138">
        <v>83.0</v>
      </c>
      <c r="P216" s="89">
        <v>1952.0</v>
      </c>
      <c r="Q216" s="124">
        <v>86.0</v>
      </c>
      <c r="R216" s="89">
        <v>2010.0</v>
      </c>
      <c r="S216" s="124">
        <v>88.0</v>
      </c>
      <c r="T216" s="89">
        <v>2070.0</v>
      </c>
      <c r="U216" s="124">
        <v>90.0</v>
      </c>
      <c r="V216" s="91">
        <v>2131.0</v>
      </c>
      <c r="W216" s="111">
        <v>82.8</v>
      </c>
      <c r="X216" s="112">
        <v>1330.99</v>
      </c>
      <c r="Y216" s="111">
        <v>84.4</v>
      </c>
      <c r="Z216" s="112">
        <v>2129.426</v>
      </c>
      <c r="AA216" s="111">
        <v>72.4</v>
      </c>
      <c r="AB216" s="112">
        <v>1546.78</v>
      </c>
      <c r="AC216" s="111">
        <v>72.4</v>
      </c>
      <c r="AD216" s="112">
        <v>7976.153</v>
      </c>
      <c r="AE216" s="108"/>
      <c r="AF216" s="96"/>
      <c r="AG216" s="113">
        <f t="shared" ref="AG216:AP216" si="568">IFERROR(W216/M216,0)*100</f>
        <v>103.5</v>
      </c>
      <c r="AH216" s="98">
        <f t="shared" si="568"/>
        <v>70.23693931</v>
      </c>
      <c r="AI216" s="113">
        <f t="shared" si="568"/>
        <v>101.686747</v>
      </c>
      <c r="AJ216" s="98">
        <f t="shared" si="568"/>
        <v>109.0894467</v>
      </c>
      <c r="AK216" s="113">
        <f t="shared" si="568"/>
        <v>84.18604651</v>
      </c>
      <c r="AL216" s="98">
        <f t="shared" si="568"/>
        <v>76.95422886</v>
      </c>
      <c r="AM216" s="113">
        <f t="shared" si="568"/>
        <v>82.27272727</v>
      </c>
      <c r="AN216" s="98">
        <f t="shared" si="568"/>
        <v>385.321401</v>
      </c>
      <c r="AO216" s="113">
        <f t="shared" si="568"/>
        <v>0</v>
      </c>
      <c r="AP216" s="98">
        <f t="shared" si="568"/>
        <v>0</v>
      </c>
      <c r="AQ216" s="124">
        <v>72.4</v>
      </c>
      <c r="AR216" s="114">
        <f t="shared" ref="AR216:AR227" si="571">X216+Z216+AB216+AD216+AF216</f>
        <v>12983.349</v>
      </c>
      <c r="AS216" s="114">
        <f t="shared" si="558"/>
        <v>80.44444444</v>
      </c>
      <c r="AT216" s="114">
        <f>AR216/L216*100</f>
        <v>129.0847982</v>
      </c>
      <c r="AU216" s="115" t="s">
        <v>423</v>
      </c>
      <c r="AV216" s="116"/>
      <c r="AW216" s="117"/>
      <c r="AX216" s="118">
        <f t="shared" ref="AX216:AY216" si="569">AG216+AI216+AK216+AM216+AO216</f>
        <v>371.6455208</v>
      </c>
      <c r="AY216" s="118">
        <f t="shared" si="569"/>
        <v>641.6020159</v>
      </c>
      <c r="AZ216" s="117"/>
    </row>
    <row r="217" ht="15.75" customHeight="1">
      <c r="A217" s="105"/>
      <c r="B217" s="106"/>
      <c r="C217" s="108"/>
      <c r="D217" s="106"/>
      <c r="E217" s="108"/>
      <c r="F217" s="106"/>
      <c r="G217" s="86"/>
      <c r="H217" s="86" t="s">
        <v>424</v>
      </c>
      <c r="I217" s="86" t="s">
        <v>72</v>
      </c>
      <c r="J217" s="138">
        <v>100.0</v>
      </c>
      <c r="K217" s="138">
        <v>100.0</v>
      </c>
      <c r="L217" s="128"/>
      <c r="M217" s="138">
        <v>100.0</v>
      </c>
      <c r="N217" s="89"/>
      <c r="O217" s="138">
        <v>100.0</v>
      </c>
      <c r="P217" s="89"/>
      <c r="Q217" s="138">
        <v>100.0</v>
      </c>
      <c r="R217" s="89"/>
      <c r="S217" s="138">
        <v>100.0</v>
      </c>
      <c r="T217" s="89"/>
      <c r="U217" s="138">
        <v>100.0</v>
      </c>
      <c r="V217" s="129"/>
      <c r="W217" s="111">
        <v>100.0</v>
      </c>
      <c r="X217" s="112"/>
      <c r="Y217" s="111">
        <v>100.0</v>
      </c>
      <c r="Z217" s="112"/>
      <c r="AA217" s="111">
        <v>100.0</v>
      </c>
      <c r="AB217" s="112"/>
      <c r="AC217" s="111">
        <v>100.0</v>
      </c>
      <c r="AD217" s="112"/>
      <c r="AE217" s="108"/>
      <c r="AF217" s="96"/>
      <c r="AG217" s="113">
        <f t="shared" ref="AG217:AP217" si="570">IFERROR(W217/M217,0)*100</f>
        <v>100</v>
      </c>
      <c r="AH217" s="98">
        <f t="shared" si="570"/>
        <v>0</v>
      </c>
      <c r="AI217" s="113">
        <f t="shared" si="570"/>
        <v>100</v>
      </c>
      <c r="AJ217" s="98">
        <f t="shared" si="570"/>
        <v>0</v>
      </c>
      <c r="AK217" s="113">
        <f t="shared" si="570"/>
        <v>100</v>
      </c>
      <c r="AL217" s="98">
        <f t="shared" si="570"/>
        <v>0</v>
      </c>
      <c r="AM217" s="113">
        <f t="shared" si="570"/>
        <v>100</v>
      </c>
      <c r="AN217" s="98">
        <f t="shared" si="570"/>
        <v>0</v>
      </c>
      <c r="AO217" s="113">
        <f t="shared" si="570"/>
        <v>0</v>
      </c>
      <c r="AP217" s="98">
        <f t="shared" si="570"/>
        <v>0</v>
      </c>
      <c r="AQ217" s="124">
        <v>100.0</v>
      </c>
      <c r="AR217" s="114">
        <f t="shared" si="571"/>
        <v>0</v>
      </c>
      <c r="AS217" s="114">
        <f t="shared" si="558"/>
        <v>100</v>
      </c>
      <c r="AT217" s="128" t="s">
        <v>89</v>
      </c>
      <c r="AU217" s="115"/>
      <c r="AV217" s="116"/>
      <c r="AW217" s="117"/>
      <c r="AX217" s="118">
        <f t="shared" ref="AX217:AY217" si="572">AG217+AI217+AK217+AM217+AO217</f>
        <v>400</v>
      </c>
      <c r="AY217" s="118">
        <f t="shared" si="572"/>
        <v>0</v>
      </c>
      <c r="AZ217" s="117"/>
    </row>
    <row r="218" ht="15.75" customHeight="1">
      <c r="A218" s="105"/>
      <c r="B218" s="106"/>
      <c r="C218" s="108"/>
      <c r="D218" s="106"/>
      <c r="E218" s="108"/>
      <c r="F218" s="106"/>
      <c r="G218" s="86"/>
      <c r="H218" s="86" t="s">
        <v>425</v>
      </c>
      <c r="I218" s="86" t="s">
        <v>426</v>
      </c>
      <c r="J218" s="138">
        <v>100.0</v>
      </c>
      <c r="K218" s="106">
        <v>90.0</v>
      </c>
      <c r="L218" s="128"/>
      <c r="M218" s="138">
        <v>84.0</v>
      </c>
      <c r="N218" s="89"/>
      <c r="O218" s="138">
        <v>87.0</v>
      </c>
      <c r="P218" s="89"/>
      <c r="Q218" s="138">
        <v>90.0</v>
      </c>
      <c r="R218" s="89"/>
      <c r="S218" s="138">
        <v>90.0</v>
      </c>
      <c r="T218" s="89"/>
      <c r="U218" s="138">
        <v>90.0</v>
      </c>
      <c r="V218" s="129"/>
      <c r="W218" s="111">
        <v>89.74</v>
      </c>
      <c r="X218" s="112"/>
      <c r="Y218" s="111">
        <v>62.32</v>
      </c>
      <c r="Z218" s="112"/>
      <c r="AA218" s="111">
        <v>90.43</v>
      </c>
      <c r="AB218" s="112"/>
      <c r="AC218" s="111">
        <v>90.0</v>
      </c>
      <c r="AD218" s="112"/>
      <c r="AE218" s="108"/>
      <c r="AF218" s="96"/>
      <c r="AG218" s="113">
        <f t="shared" ref="AG218:AP218" si="573">IFERROR(W218/M218,0)*100</f>
        <v>106.8333333</v>
      </c>
      <c r="AH218" s="98">
        <f t="shared" si="573"/>
        <v>0</v>
      </c>
      <c r="AI218" s="113">
        <f t="shared" si="573"/>
        <v>71.63218391</v>
      </c>
      <c r="AJ218" s="98">
        <f t="shared" si="573"/>
        <v>0</v>
      </c>
      <c r="AK218" s="113">
        <f t="shared" si="573"/>
        <v>100.4777778</v>
      </c>
      <c r="AL218" s="98">
        <f t="shared" si="573"/>
        <v>0</v>
      </c>
      <c r="AM218" s="113">
        <f t="shared" si="573"/>
        <v>100</v>
      </c>
      <c r="AN218" s="98">
        <f t="shared" si="573"/>
        <v>0</v>
      </c>
      <c r="AO218" s="113">
        <f t="shared" si="573"/>
        <v>0</v>
      </c>
      <c r="AP218" s="98">
        <f t="shared" si="573"/>
        <v>0</v>
      </c>
      <c r="AQ218" s="124">
        <v>90.0</v>
      </c>
      <c r="AR218" s="114">
        <f t="shared" si="571"/>
        <v>0</v>
      </c>
      <c r="AS218" s="114">
        <f t="shared" si="558"/>
        <v>100</v>
      </c>
      <c r="AT218" s="128" t="s">
        <v>89</v>
      </c>
      <c r="AU218" s="115"/>
      <c r="AV218" s="116"/>
      <c r="AW218" s="117"/>
      <c r="AX218" s="118">
        <f t="shared" ref="AX218:AY218" si="574">AG218+AI218+AK218+AM218+AO218</f>
        <v>378.943295</v>
      </c>
      <c r="AY218" s="118">
        <f t="shared" si="574"/>
        <v>0</v>
      </c>
      <c r="AZ218" s="117"/>
    </row>
    <row r="219" ht="15.75" customHeight="1">
      <c r="A219" s="105"/>
      <c r="B219" s="106"/>
      <c r="C219" s="108"/>
      <c r="D219" s="106"/>
      <c r="E219" s="108"/>
      <c r="F219" s="106"/>
      <c r="G219" s="86"/>
      <c r="H219" s="86" t="s">
        <v>427</v>
      </c>
      <c r="I219" s="86" t="s">
        <v>72</v>
      </c>
      <c r="J219" s="106">
        <v>92.83</v>
      </c>
      <c r="K219" s="138">
        <v>95.0</v>
      </c>
      <c r="L219" s="128"/>
      <c r="M219" s="138">
        <v>90.0</v>
      </c>
      <c r="N219" s="89"/>
      <c r="O219" s="138">
        <v>91.0</v>
      </c>
      <c r="P219" s="89"/>
      <c r="Q219" s="138">
        <v>93.0</v>
      </c>
      <c r="R219" s="89"/>
      <c r="S219" s="138">
        <v>94.0</v>
      </c>
      <c r="T219" s="89"/>
      <c r="U219" s="138">
        <v>95.0</v>
      </c>
      <c r="V219" s="129"/>
      <c r="W219" s="111">
        <v>86.1</v>
      </c>
      <c r="X219" s="112"/>
      <c r="Y219" s="111">
        <v>89.2</v>
      </c>
      <c r="Z219" s="112"/>
      <c r="AA219" s="111">
        <v>97.0</v>
      </c>
      <c r="AB219" s="112"/>
      <c r="AC219" s="111">
        <v>95.0</v>
      </c>
      <c r="AD219" s="112"/>
      <c r="AE219" s="108"/>
      <c r="AF219" s="96"/>
      <c r="AG219" s="113">
        <f t="shared" ref="AG219:AP219" si="575">IFERROR(W219/M219,0)*100</f>
        <v>95.66666667</v>
      </c>
      <c r="AH219" s="98">
        <f t="shared" si="575"/>
        <v>0</v>
      </c>
      <c r="AI219" s="113">
        <f t="shared" si="575"/>
        <v>98.02197802</v>
      </c>
      <c r="AJ219" s="98">
        <f t="shared" si="575"/>
        <v>0</v>
      </c>
      <c r="AK219" s="113">
        <f t="shared" si="575"/>
        <v>104.3010753</v>
      </c>
      <c r="AL219" s="98">
        <f t="shared" si="575"/>
        <v>0</v>
      </c>
      <c r="AM219" s="113">
        <f t="shared" si="575"/>
        <v>101.0638298</v>
      </c>
      <c r="AN219" s="98">
        <f t="shared" si="575"/>
        <v>0</v>
      </c>
      <c r="AO219" s="113">
        <f t="shared" si="575"/>
        <v>0</v>
      </c>
      <c r="AP219" s="98">
        <f t="shared" si="575"/>
        <v>0</v>
      </c>
      <c r="AQ219" s="124">
        <v>95.0</v>
      </c>
      <c r="AR219" s="114">
        <f t="shared" si="571"/>
        <v>0</v>
      </c>
      <c r="AS219" s="114">
        <f t="shared" si="558"/>
        <v>100</v>
      </c>
      <c r="AT219" s="128" t="s">
        <v>89</v>
      </c>
      <c r="AU219" s="115"/>
      <c r="AV219" s="116"/>
      <c r="AW219" s="117"/>
      <c r="AX219" s="118">
        <f t="shared" ref="AX219:AY219" si="576">AG219+AI219+AK219+AM219+AO219</f>
        <v>399.0535497</v>
      </c>
      <c r="AY219" s="118">
        <f t="shared" si="576"/>
        <v>0</v>
      </c>
      <c r="AZ219" s="117"/>
    </row>
    <row r="220" ht="15.75" customHeight="1">
      <c r="A220" s="105"/>
      <c r="B220" s="106"/>
      <c r="C220" s="108"/>
      <c r="D220" s="106"/>
      <c r="E220" s="108"/>
      <c r="F220" s="106"/>
      <c r="G220" s="86"/>
      <c r="H220" s="86" t="s">
        <v>428</v>
      </c>
      <c r="I220" s="86" t="s">
        <v>72</v>
      </c>
      <c r="J220" s="106" t="s">
        <v>429</v>
      </c>
      <c r="K220" s="106">
        <v>22.0</v>
      </c>
      <c r="L220" s="128"/>
      <c r="M220" s="106" t="s">
        <v>430</v>
      </c>
      <c r="N220" s="89"/>
      <c r="O220" s="106" t="s">
        <v>431</v>
      </c>
      <c r="P220" s="89"/>
      <c r="Q220" s="111" t="s">
        <v>432</v>
      </c>
      <c r="R220" s="89"/>
      <c r="S220" s="106" t="s">
        <v>433</v>
      </c>
      <c r="T220" s="89"/>
      <c r="U220" s="106" t="s">
        <v>434</v>
      </c>
      <c r="V220" s="129"/>
      <c r="W220" s="124">
        <v>58.0</v>
      </c>
      <c r="X220" s="182"/>
      <c r="Y220" s="124">
        <v>8.7</v>
      </c>
      <c r="Z220" s="182"/>
      <c r="AA220" s="124">
        <v>33.0</v>
      </c>
      <c r="AB220" s="182"/>
      <c r="AC220" s="124">
        <v>22.0</v>
      </c>
      <c r="AD220" s="112"/>
      <c r="AE220" s="108"/>
      <c r="AF220" s="96"/>
      <c r="AG220" s="113">
        <f t="shared" ref="AG220:AP220" si="577">IFERROR(W220/M220,0)*100</f>
        <v>0</v>
      </c>
      <c r="AH220" s="98">
        <f t="shared" si="577"/>
        <v>0</v>
      </c>
      <c r="AI220" s="113">
        <f t="shared" si="577"/>
        <v>0</v>
      </c>
      <c r="AJ220" s="98">
        <f t="shared" si="577"/>
        <v>0</v>
      </c>
      <c r="AK220" s="113">
        <f t="shared" si="577"/>
        <v>0</v>
      </c>
      <c r="AL220" s="98">
        <f t="shared" si="577"/>
        <v>0</v>
      </c>
      <c r="AM220" s="113">
        <f t="shared" si="577"/>
        <v>0</v>
      </c>
      <c r="AN220" s="98">
        <f t="shared" si="577"/>
        <v>0</v>
      </c>
      <c r="AO220" s="113">
        <f t="shared" si="577"/>
        <v>0</v>
      </c>
      <c r="AP220" s="98">
        <f t="shared" si="577"/>
        <v>0</v>
      </c>
      <c r="AQ220" s="124">
        <v>22.0</v>
      </c>
      <c r="AR220" s="114">
        <f t="shared" si="571"/>
        <v>0</v>
      </c>
      <c r="AS220" s="114">
        <f t="shared" si="558"/>
        <v>100</v>
      </c>
      <c r="AT220" s="128" t="s">
        <v>89</v>
      </c>
      <c r="AU220" s="115"/>
      <c r="AV220" s="116"/>
      <c r="AW220" s="117"/>
      <c r="AX220" s="118">
        <f t="shared" ref="AX220:AY220" si="578">AG220+AI220+AK220+AM220+AO220</f>
        <v>0</v>
      </c>
      <c r="AY220" s="118">
        <f t="shared" si="578"/>
        <v>0</v>
      </c>
      <c r="AZ220" s="117"/>
    </row>
    <row r="221" ht="15.75" customHeight="1">
      <c r="A221" s="105"/>
      <c r="B221" s="106"/>
      <c r="C221" s="108"/>
      <c r="D221" s="106"/>
      <c r="E221" s="108"/>
      <c r="F221" s="106"/>
      <c r="G221" s="86"/>
      <c r="H221" s="86" t="s">
        <v>435</v>
      </c>
      <c r="I221" s="106" t="s">
        <v>436</v>
      </c>
      <c r="J221" s="106">
        <v>1.0</v>
      </c>
      <c r="K221" s="106">
        <v>1.0</v>
      </c>
      <c r="L221" s="128"/>
      <c r="M221" s="106">
        <v>1.0</v>
      </c>
      <c r="N221" s="89"/>
      <c r="O221" s="106">
        <v>1.0</v>
      </c>
      <c r="P221" s="89"/>
      <c r="Q221" s="111">
        <v>1.0</v>
      </c>
      <c r="R221" s="89"/>
      <c r="S221" s="106">
        <v>1.0</v>
      </c>
      <c r="T221" s="89"/>
      <c r="U221" s="106">
        <v>1.0</v>
      </c>
      <c r="V221" s="129"/>
      <c r="W221" s="111">
        <v>0.0</v>
      </c>
      <c r="X221" s="112"/>
      <c r="Y221" s="111">
        <v>0.0</v>
      </c>
      <c r="Z221" s="112"/>
      <c r="AA221" s="111">
        <v>0.0</v>
      </c>
      <c r="AB221" s="112"/>
      <c r="AC221" s="111">
        <v>0.0</v>
      </c>
      <c r="AD221" s="112"/>
      <c r="AE221" s="108"/>
      <c r="AF221" s="96"/>
      <c r="AG221" s="113">
        <f t="shared" ref="AG221:AP221" si="579">IFERROR(W221/M221,0)*100</f>
        <v>0</v>
      </c>
      <c r="AH221" s="98">
        <f t="shared" si="579"/>
        <v>0</v>
      </c>
      <c r="AI221" s="113">
        <f t="shared" si="579"/>
        <v>0</v>
      </c>
      <c r="AJ221" s="98">
        <f t="shared" si="579"/>
        <v>0</v>
      </c>
      <c r="AK221" s="113">
        <f t="shared" si="579"/>
        <v>0</v>
      </c>
      <c r="AL221" s="98">
        <f t="shared" si="579"/>
        <v>0</v>
      </c>
      <c r="AM221" s="113">
        <f t="shared" si="579"/>
        <v>0</v>
      </c>
      <c r="AN221" s="98">
        <f t="shared" si="579"/>
        <v>0</v>
      </c>
      <c r="AO221" s="113">
        <f t="shared" si="579"/>
        <v>0</v>
      </c>
      <c r="AP221" s="98">
        <f t="shared" si="579"/>
        <v>0</v>
      </c>
      <c r="AQ221" s="124">
        <v>0.0</v>
      </c>
      <c r="AR221" s="114">
        <f t="shared" si="571"/>
        <v>0</v>
      </c>
      <c r="AS221" s="114">
        <f t="shared" si="558"/>
        <v>0</v>
      </c>
      <c r="AT221" s="128" t="s">
        <v>89</v>
      </c>
      <c r="AU221" s="115"/>
      <c r="AV221" s="116"/>
      <c r="AW221" s="117"/>
      <c r="AX221" s="118">
        <f t="shared" ref="AX221:AY221" si="580">AG221+AI221+AK221+AM221+AO221</f>
        <v>0</v>
      </c>
      <c r="AY221" s="118">
        <f t="shared" si="580"/>
        <v>0</v>
      </c>
      <c r="AZ221" s="117"/>
    </row>
    <row r="222" ht="15.75" customHeight="1">
      <c r="A222" s="105"/>
      <c r="B222" s="106"/>
      <c r="C222" s="108"/>
      <c r="D222" s="106"/>
      <c r="E222" s="108"/>
      <c r="F222" s="106"/>
      <c r="G222" s="86"/>
      <c r="H222" s="86" t="s">
        <v>437</v>
      </c>
      <c r="I222" s="86" t="s">
        <v>72</v>
      </c>
      <c r="J222" s="138">
        <v>95.0</v>
      </c>
      <c r="K222" s="138">
        <v>100.0</v>
      </c>
      <c r="L222" s="128"/>
      <c r="M222" s="138">
        <v>100.0</v>
      </c>
      <c r="N222" s="89"/>
      <c r="O222" s="138">
        <v>100.0</v>
      </c>
      <c r="P222" s="89"/>
      <c r="Q222" s="138">
        <v>100.0</v>
      </c>
      <c r="R222" s="89"/>
      <c r="S222" s="138">
        <v>100.0</v>
      </c>
      <c r="T222" s="89"/>
      <c r="U222" s="138">
        <v>100.0</v>
      </c>
      <c r="V222" s="129"/>
      <c r="W222" s="111">
        <v>100.0</v>
      </c>
      <c r="X222" s="112"/>
      <c r="Y222" s="111">
        <v>100.0</v>
      </c>
      <c r="Z222" s="112"/>
      <c r="AA222" s="111">
        <v>0.0</v>
      </c>
      <c r="AB222" s="112"/>
      <c r="AC222" s="111">
        <v>100.0</v>
      </c>
      <c r="AD222" s="112"/>
      <c r="AE222" s="108"/>
      <c r="AF222" s="96"/>
      <c r="AG222" s="113">
        <f t="shared" ref="AG222:AP222" si="581">IFERROR(W222/M222,0)*100</f>
        <v>100</v>
      </c>
      <c r="AH222" s="98">
        <f t="shared" si="581"/>
        <v>0</v>
      </c>
      <c r="AI222" s="113">
        <f t="shared" si="581"/>
        <v>100</v>
      </c>
      <c r="AJ222" s="98">
        <f t="shared" si="581"/>
        <v>0</v>
      </c>
      <c r="AK222" s="113">
        <f t="shared" si="581"/>
        <v>0</v>
      </c>
      <c r="AL222" s="98">
        <f t="shared" si="581"/>
        <v>0</v>
      </c>
      <c r="AM222" s="113">
        <f t="shared" si="581"/>
        <v>100</v>
      </c>
      <c r="AN222" s="98">
        <f t="shared" si="581"/>
        <v>0</v>
      </c>
      <c r="AO222" s="113">
        <f t="shared" si="581"/>
        <v>0</v>
      </c>
      <c r="AP222" s="98">
        <f t="shared" si="581"/>
        <v>0</v>
      </c>
      <c r="AQ222" s="124">
        <v>100.0</v>
      </c>
      <c r="AR222" s="114">
        <f t="shared" si="571"/>
        <v>0</v>
      </c>
      <c r="AS222" s="114">
        <f t="shared" si="558"/>
        <v>100</v>
      </c>
      <c r="AT222" s="128" t="s">
        <v>89</v>
      </c>
      <c r="AU222" s="115"/>
      <c r="AV222" s="116"/>
      <c r="AW222" s="117"/>
      <c r="AX222" s="118">
        <f t="shared" ref="AX222:AY222" si="582">AG222+AI222+AK222+AM222+AO222</f>
        <v>300</v>
      </c>
      <c r="AY222" s="118">
        <f t="shared" si="582"/>
        <v>0</v>
      </c>
      <c r="AZ222" s="117"/>
    </row>
    <row r="223" ht="15.75" customHeight="1">
      <c r="A223" s="105"/>
      <c r="B223" s="106"/>
      <c r="C223" s="108"/>
      <c r="D223" s="106"/>
      <c r="E223" s="108"/>
      <c r="F223" s="106"/>
      <c r="G223" s="86"/>
      <c r="H223" s="86" t="s">
        <v>438</v>
      </c>
      <c r="I223" s="86"/>
      <c r="J223" s="106" t="s">
        <v>439</v>
      </c>
      <c r="K223" s="106" t="s">
        <v>440</v>
      </c>
      <c r="L223" s="128"/>
      <c r="M223" s="106" t="s">
        <v>439</v>
      </c>
      <c r="N223" s="89"/>
      <c r="O223" s="106" t="s">
        <v>439</v>
      </c>
      <c r="P223" s="89"/>
      <c r="Q223" s="111" t="s">
        <v>439</v>
      </c>
      <c r="R223" s="89"/>
      <c r="S223" s="106" t="s">
        <v>439</v>
      </c>
      <c r="T223" s="89"/>
      <c r="U223" s="106" t="s">
        <v>441</v>
      </c>
      <c r="V223" s="129"/>
      <c r="W223" s="111">
        <v>25.6</v>
      </c>
      <c r="X223" s="112"/>
      <c r="Y223" s="111">
        <v>0.0</v>
      </c>
      <c r="Z223" s="112"/>
      <c r="AA223" s="111">
        <v>0.0</v>
      </c>
      <c r="AB223" s="112"/>
      <c r="AC223" s="111">
        <v>0.0</v>
      </c>
      <c r="AD223" s="112"/>
      <c r="AE223" s="108"/>
      <c r="AF223" s="96"/>
      <c r="AG223" s="113">
        <f t="shared" ref="AG223:AP223" si="583">IFERROR(W223/M223,0)*100</f>
        <v>0</v>
      </c>
      <c r="AH223" s="98">
        <f t="shared" si="583"/>
        <v>0</v>
      </c>
      <c r="AI223" s="113">
        <f t="shared" si="583"/>
        <v>0</v>
      </c>
      <c r="AJ223" s="98">
        <f t="shared" si="583"/>
        <v>0</v>
      </c>
      <c r="AK223" s="113">
        <f t="shared" si="583"/>
        <v>0</v>
      </c>
      <c r="AL223" s="98">
        <f t="shared" si="583"/>
        <v>0</v>
      </c>
      <c r="AM223" s="113">
        <f t="shared" si="583"/>
        <v>0</v>
      </c>
      <c r="AN223" s="98">
        <f t="shared" si="583"/>
        <v>0</v>
      </c>
      <c r="AO223" s="113">
        <f t="shared" si="583"/>
        <v>0</v>
      </c>
      <c r="AP223" s="98">
        <f t="shared" si="583"/>
        <v>0</v>
      </c>
      <c r="AQ223" s="113">
        <f>IFERROR(AX223/K223,0)*100</f>
        <v>0</v>
      </c>
      <c r="AR223" s="114">
        <f t="shared" si="571"/>
        <v>0</v>
      </c>
      <c r="AS223" s="128" t="s">
        <v>89</v>
      </c>
      <c r="AT223" s="128" t="s">
        <v>89</v>
      </c>
      <c r="AU223" s="115"/>
      <c r="AV223" s="116"/>
      <c r="AW223" s="117"/>
      <c r="AX223" s="118">
        <f t="shared" ref="AX223:AY223" si="584">AG223+AI223+AK223+AM223+AO223</f>
        <v>0</v>
      </c>
      <c r="AY223" s="118">
        <f t="shared" si="584"/>
        <v>0</v>
      </c>
      <c r="AZ223" s="117"/>
    </row>
    <row r="224" ht="15.75" customHeight="1">
      <c r="A224" s="105"/>
      <c r="B224" s="106"/>
      <c r="C224" s="108"/>
      <c r="D224" s="106"/>
      <c r="E224" s="108"/>
      <c r="F224" s="106">
        <v>7.0</v>
      </c>
      <c r="G224" s="86" t="s">
        <v>442</v>
      </c>
      <c r="H224" s="86" t="s">
        <v>443</v>
      </c>
      <c r="I224" s="86" t="s">
        <v>72</v>
      </c>
      <c r="J224" s="138">
        <v>100.0</v>
      </c>
      <c r="K224" s="138">
        <v>100.0</v>
      </c>
      <c r="L224" s="110">
        <f>N224+P224+R224+T224+V224</f>
        <v>2388</v>
      </c>
      <c r="M224" s="138">
        <v>100.0</v>
      </c>
      <c r="N224" s="89">
        <v>450.0</v>
      </c>
      <c r="O224" s="138">
        <v>100.0</v>
      </c>
      <c r="P224" s="89">
        <v>464.0</v>
      </c>
      <c r="Q224" s="138">
        <v>100.0</v>
      </c>
      <c r="R224" s="89">
        <v>477.0</v>
      </c>
      <c r="S224" s="138">
        <v>100.0</v>
      </c>
      <c r="T224" s="89">
        <v>491.0</v>
      </c>
      <c r="U224" s="138">
        <v>100.0</v>
      </c>
      <c r="V224" s="129">
        <v>506.0</v>
      </c>
      <c r="W224" s="111">
        <v>100.0</v>
      </c>
      <c r="X224" s="112">
        <v>490.58</v>
      </c>
      <c r="Y224" s="111">
        <v>100.0</v>
      </c>
      <c r="Z224" s="112">
        <v>640.924</v>
      </c>
      <c r="AA224" s="111">
        <v>100.0</v>
      </c>
      <c r="AB224" s="112">
        <v>438.599</v>
      </c>
      <c r="AC224" s="111">
        <v>100.0</v>
      </c>
      <c r="AD224" s="112">
        <v>187.44</v>
      </c>
      <c r="AE224" s="108"/>
      <c r="AF224" s="96"/>
      <c r="AG224" s="113">
        <f t="shared" ref="AG224:AP224" si="585">IFERROR(W224/M224,0)*100</f>
        <v>100</v>
      </c>
      <c r="AH224" s="98">
        <f t="shared" si="585"/>
        <v>109.0177778</v>
      </c>
      <c r="AI224" s="113">
        <f t="shared" si="585"/>
        <v>100</v>
      </c>
      <c r="AJ224" s="98">
        <f t="shared" si="585"/>
        <v>138.1301724</v>
      </c>
      <c r="AK224" s="113">
        <f t="shared" si="585"/>
        <v>100</v>
      </c>
      <c r="AL224" s="98">
        <f t="shared" si="585"/>
        <v>91.94947589</v>
      </c>
      <c r="AM224" s="113">
        <f t="shared" si="585"/>
        <v>100</v>
      </c>
      <c r="AN224" s="98">
        <f t="shared" si="585"/>
        <v>38.17515275</v>
      </c>
      <c r="AO224" s="113">
        <f t="shared" si="585"/>
        <v>0</v>
      </c>
      <c r="AP224" s="98">
        <f t="shared" si="585"/>
        <v>0</v>
      </c>
      <c r="AQ224" s="124">
        <v>100.0</v>
      </c>
      <c r="AR224" s="114">
        <f t="shared" si="571"/>
        <v>1757.543</v>
      </c>
      <c r="AS224" s="114">
        <f t="shared" ref="AS224:AT224" si="586">AQ224/K224*100</f>
        <v>100</v>
      </c>
      <c r="AT224" s="114">
        <f t="shared" si="586"/>
        <v>73.5989531</v>
      </c>
      <c r="AU224" s="115" t="s">
        <v>423</v>
      </c>
      <c r="AV224" s="116"/>
      <c r="AW224" s="117"/>
      <c r="AX224" s="118">
        <f t="shared" ref="AX224:AY224" si="587">AG224+AI224+AK224+AM224+AO224</f>
        <v>400</v>
      </c>
      <c r="AY224" s="118">
        <f t="shared" si="587"/>
        <v>377.2725788</v>
      </c>
      <c r="AZ224" s="117"/>
    </row>
    <row r="225" ht="15.75" customHeight="1">
      <c r="A225" s="105"/>
      <c r="B225" s="106"/>
      <c r="C225" s="108"/>
      <c r="D225" s="106"/>
      <c r="E225" s="108"/>
      <c r="F225" s="106"/>
      <c r="G225" s="86"/>
      <c r="H225" s="86" t="s">
        <v>444</v>
      </c>
      <c r="I225" s="86" t="s">
        <v>72</v>
      </c>
      <c r="J225" s="106" t="s">
        <v>445</v>
      </c>
      <c r="K225" s="138">
        <v>15.0</v>
      </c>
      <c r="L225" s="128"/>
      <c r="M225" s="138">
        <v>19.0</v>
      </c>
      <c r="N225" s="89"/>
      <c r="O225" s="138">
        <v>18.0</v>
      </c>
      <c r="P225" s="89"/>
      <c r="Q225" s="138">
        <v>17.0</v>
      </c>
      <c r="R225" s="89"/>
      <c r="S225" s="138">
        <v>16.0</v>
      </c>
      <c r="T225" s="89"/>
      <c r="U225" s="138">
        <v>15.0</v>
      </c>
      <c r="V225" s="129"/>
      <c r="W225" s="111">
        <v>8.4</v>
      </c>
      <c r="X225" s="112"/>
      <c r="Y225" s="111">
        <v>0.49</v>
      </c>
      <c r="Z225" s="112"/>
      <c r="AA225" s="111">
        <v>3.2</v>
      </c>
      <c r="AB225" s="112"/>
      <c r="AC225" s="111">
        <v>3.0</v>
      </c>
      <c r="AD225" s="112"/>
      <c r="AE225" s="108"/>
      <c r="AF225" s="96"/>
      <c r="AG225" s="113">
        <f t="shared" ref="AG225:AP225" si="588">IFERROR(W225/M225,0)*100</f>
        <v>44.21052632</v>
      </c>
      <c r="AH225" s="98">
        <f t="shared" si="588"/>
        <v>0</v>
      </c>
      <c r="AI225" s="113">
        <f t="shared" si="588"/>
        <v>2.722222222</v>
      </c>
      <c r="AJ225" s="98">
        <f t="shared" si="588"/>
        <v>0</v>
      </c>
      <c r="AK225" s="113">
        <f t="shared" si="588"/>
        <v>18.82352941</v>
      </c>
      <c r="AL225" s="98">
        <f t="shared" si="588"/>
        <v>0</v>
      </c>
      <c r="AM225" s="113">
        <f t="shared" si="588"/>
        <v>18.75</v>
      </c>
      <c r="AN225" s="98">
        <f t="shared" si="588"/>
        <v>0</v>
      </c>
      <c r="AO225" s="113">
        <f t="shared" si="588"/>
        <v>0</v>
      </c>
      <c r="AP225" s="98">
        <f t="shared" si="588"/>
        <v>0</v>
      </c>
      <c r="AQ225" s="124">
        <v>3.0</v>
      </c>
      <c r="AR225" s="114">
        <f t="shared" si="571"/>
        <v>0</v>
      </c>
      <c r="AS225" s="114">
        <f t="shared" ref="AS225:AS234" si="591">AQ225/K225*100</f>
        <v>20</v>
      </c>
      <c r="AT225" s="128" t="s">
        <v>89</v>
      </c>
      <c r="AU225" s="115"/>
      <c r="AV225" s="116"/>
      <c r="AW225" s="117"/>
      <c r="AX225" s="118">
        <f t="shared" ref="AX225:AY225" si="589">AG225+AI225+AK225+AM225+AO225</f>
        <v>84.50627795</v>
      </c>
      <c r="AY225" s="118">
        <f t="shared" si="589"/>
        <v>0</v>
      </c>
      <c r="AZ225" s="117"/>
    </row>
    <row r="226" ht="15.75" customHeight="1">
      <c r="A226" s="105"/>
      <c r="B226" s="106"/>
      <c r="C226" s="108"/>
      <c r="D226" s="106"/>
      <c r="E226" s="108"/>
      <c r="F226" s="106">
        <v>8.0</v>
      </c>
      <c r="G226" s="86" t="s">
        <v>446</v>
      </c>
      <c r="H226" s="86" t="s">
        <v>447</v>
      </c>
      <c r="I226" s="86" t="s">
        <v>72</v>
      </c>
      <c r="J226" s="138">
        <v>30.0</v>
      </c>
      <c r="K226" s="138">
        <v>60.0</v>
      </c>
      <c r="L226" s="110">
        <f t="shared" ref="L226:L227" si="593">N226+P226+R226+T226+V226</f>
        <v>336</v>
      </c>
      <c r="M226" s="138">
        <v>30.0</v>
      </c>
      <c r="N226" s="89">
        <v>64.0</v>
      </c>
      <c r="O226" s="138">
        <v>65.0</v>
      </c>
      <c r="P226" s="89">
        <v>65.0</v>
      </c>
      <c r="Q226" s="138">
        <v>50.0</v>
      </c>
      <c r="R226" s="89">
        <v>67.0</v>
      </c>
      <c r="S226" s="138">
        <v>55.0</v>
      </c>
      <c r="T226" s="89">
        <v>69.0</v>
      </c>
      <c r="U226" s="138">
        <v>60.0</v>
      </c>
      <c r="V226" s="91">
        <v>71.0</v>
      </c>
      <c r="W226" s="111">
        <v>82.06</v>
      </c>
      <c r="X226" s="112">
        <v>0.0</v>
      </c>
      <c r="Y226" s="111">
        <v>75.0</v>
      </c>
      <c r="Z226" s="112">
        <v>0.0</v>
      </c>
      <c r="AA226" s="111">
        <v>50.0</v>
      </c>
      <c r="AB226" s="112">
        <v>36.611</v>
      </c>
      <c r="AC226" s="111">
        <v>60.0</v>
      </c>
      <c r="AD226" s="112">
        <v>0.0</v>
      </c>
      <c r="AE226" s="108"/>
      <c r="AF226" s="96"/>
      <c r="AG226" s="113">
        <f t="shared" ref="AG226:AP226" si="590">IFERROR(W226/M226,0)*100</f>
        <v>273.5333333</v>
      </c>
      <c r="AH226" s="98">
        <f t="shared" si="590"/>
        <v>0</v>
      </c>
      <c r="AI226" s="113">
        <f t="shared" si="590"/>
        <v>115.3846154</v>
      </c>
      <c r="AJ226" s="98">
        <f t="shared" si="590"/>
        <v>0</v>
      </c>
      <c r="AK226" s="113">
        <f t="shared" si="590"/>
        <v>100</v>
      </c>
      <c r="AL226" s="98">
        <f t="shared" si="590"/>
        <v>54.64328358</v>
      </c>
      <c r="AM226" s="113">
        <f t="shared" si="590"/>
        <v>109.0909091</v>
      </c>
      <c r="AN226" s="98">
        <f t="shared" si="590"/>
        <v>0</v>
      </c>
      <c r="AO226" s="113">
        <f t="shared" si="590"/>
        <v>0</v>
      </c>
      <c r="AP226" s="98">
        <f t="shared" si="590"/>
        <v>0</v>
      </c>
      <c r="AQ226" s="124">
        <v>60.0</v>
      </c>
      <c r="AR226" s="114">
        <f t="shared" si="571"/>
        <v>36.611</v>
      </c>
      <c r="AS226" s="114">
        <f t="shared" si="591"/>
        <v>100</v>
      </c>
      <c r="AT226" s="114">
        <f t="shared" ref="AT226:AT227" si="595">AR226/L226*100</f>
        <v>10.89613095</v>
      </c>
      <c r="AU226" s="115" t="s">
        <v>423</v>
      </c>
      <c r="AV226" s="116"/>
      <c r="AW226" s="117"/>
      <c r="AX226" s="118">
        <f t="shared" ref="AX226:AY226" si="592">AG226+AI226+AK226+AM226+AO226</f>
        <v>598.0088578</v>
      </c>
      <c r="AY226" s="118">
        <f t="shared" si="592"/>
        <v>54.64328358</v>
      </c>
      <c r="AZ226" s="117"/>
    </row>
    <row r="227" ht="15.75" customHeight="1">
      <c r="A227" s="105"/>
      <c r="B227" s="106"/>
      <c r="C227" s="108"/>
      <c r="D227" s="106"/>
      <c r="E227" s="108"/>
      <c r="F227" s="106">
        <v>9.0</v>
      </c>
      <c r="G227" s="86" t="s">
        <v>448</v>
      </c>
      <c r="H227" s="86" t="s">
        <v>449</v>
      </c>
      <c r="I227" s="86" t="s">
        <v>450</v>
      </c>
      <c r="J227" s="106">
        <v>145.0</v>
      </c>
      <c r="K227" s="106">
        <v>145.0</v>
      </c>
      <c r="L227" s="110">
        <f t="shared" si="593"/>
        <v>2884</v>
      </c>
      <c r="M227" s="106">
        <v>145.0</v>
      </c>
      <c r="N227" s="89">
        <v>544.0</v>
      </c>
      <c r="O227" s="106">
        <v>145.0</v>
      </c>
      <c r="P227" s="89">
        <v>560.0</v>
      </c>
      <c r="Q227" s="106">
        <v>145.0</v>
      </c>
      <c r="R227" s="89">
        <v>576.0</v>
      </c>
      <c r="S227" s="106">
        <v>145.0</v>
      </c>
      <c r="T227" s="89">
        <v>593.0</v>
      </c>
      <c r="U227" s="106">
        <v>145.0</v>
      </c>
      <c r="V227" s="91">
        <v>611.0</v>
      </c>
      <c r="W227" s="111">
        <v>145.0</v>
      </c>
      <c r="X227" s="112">
        <v>562.621</v>
      </c>
      <c r="Y227" s="111">
        <v>145.0</v>
      </c>
      <c r="Z227" s="112">
        <v>494.341</v>
      </c>
      <c r="AA227" s="111">
        <v>105.0</v>
      </c>
      <c r="AB227" s="112">
        <v>601.836</v>
      </c>
      <c r="AC227" s="111">
        <v>100.0</v>
      </c>
      <c r="AD227" s="112">
        <v>202.064</v>
      </c>
      <c r="AE227" s="108"/>
      <c r="AF227" s="96"/>
      <c r="AG227" s="113">
        <f t="shared" ref="AG227:AP227" si="594">IFERROR(W227/M227,0)*100</f>
        <v>100</v>
      </c>
      <c r="AH227" s="98">
        <f t="shared" si="594"/>
        <v>103.4229779</v>
      </c>
      <c r="AI227" s="113">
        <f t="shared" si="594"/>
        <v>100</v>
      </c>
      <c r="AJ227" s="98">
        <f t="shared" si="594"/>
        <v>88.27517857</v>
      </c>
      <c r="AK227" s="113">
        <f t="shared" si="594"/>
        <v>72.4137931</v>
      </c>
      <c r="AL227" s="98">
        <f t="shared" si="594"/>
        <v>104.4854167</v>
      </c>
      <c r="AM227" s="113">
        <f t="shared" si="594"/>
        <v>68.96551724</v>
      </c>
      <c r="AN227" s="98">
        <f t="shared" si="594"/>
        <v>34.07487352</v>
      </c>
      <c r="AO227" s="113">
        <f t="shared" si="594"/>
        <v>0</v>
      </c>
      <c r="AP227" s="98">
        <f t="shared" si="594"/>
        <v>0</v>
      </c>
      <c r="AQ227" s="124">
        <v>100.0</v>
      </c>
      <c r="AR227" s="114">
        <f t="shared" si="571"/>
        <v>1860.862</v>
      </c>
      <c r="AS227" s="114">
        <f t="shared" si="591"/>
        <v>68.96551724</v>
      </c>
      <c r="AT227" s="114">
        <f t="shared" si="595"/>
        <v>64.52364771</v>
      </c>
      <c r="AU227" s="115" t="s">
        <v>423</v>
      </c>
      <c r="AV227" s="116"/>
      <c r="AW227" s="117"/>
      <c r="AX227" s="118">
        <f t="shared" ref="AX227:AY227" si="596">AG227+AI227+AK227+AM227+AO227</f>
        <v>341.3793103</v>
      </c>
      <c r="AY227" s="118">
        <f t="shared" si="596"/>
        <v>330.2584467</v>
      </c>
      <c r="AZ227" s="117"/>
    </row>
    <row r="228" ht="15.75" customHeight="1">
      <c r="A228" s="105"/>
      <c r="B228" s="106"/>
      <c r="C228" s="108"/>
      <c r="D228" s="106"/>
      <c r="E228" s="108"/>
      <c r="F228" s="106"/>
      <c r="G228" s="86"/>
      <c r="H228" s="86"/>
      <c r="I228" s="86" t="s">
        <v>451</v>
      </c>
      <c r="J228" s="138">
        <v>70.6</v>
      </c>
      <c r="K228" s="138">
        <v>78.0</v>
      </c>
      <c r="L228" s="110"/>
      <c r="M228" s="138">
        <v>70.0</v>
      </c>
      <c r="N228" s="89"/>
      <c r="O228" s="138">
        <v>72.0</v>
      </c>
      <c r="P228" s="89"/>
      <c r="Q228" s="138">
        <v>74.0</v>
      </c>
      <c r="R228" s="89"/>
      <c r="S228" s="138">
        <v>76.0</v>
      </c>
      <c r="T228" s="89"/>
      <c r="U228" s="138">
        <v>78.0</v>
      </c>
      <c r="V228" s="91"/>
      <c r="W228" s="111">
        <v>70.0</v>
      </c>
      <c r="X228" s="112"/>
      <c r="Y228" s="111">
        <v>70.0</v>
      </c>
      <c r="Z228" s="112"/>
      <c r="AA228" s="111">
        <v>74.0</v>
      </c>
      <c r="AB228" s="112"/>
      <c r="AC228" s="111">
        <v>76.9</v>
      </c>
      <c r="AD228" s="112"/>
      <c r="AE228" s="108"/>
      <c r="AF228" s="96"/>
      <c r="AG228" s="113"/>
      <c r="AH228" s="98"/>
      <c r="AI228" s="113"/>
      <c r="AJ228" s="98"/>
      <c r="AK228" s="113"/>
      <c r="AL228" s="98"/>
      <c r="AM228" s="113"/>
      <c r="AN228" s="98"/>
      <c r="AO228" s="113"/>
      <c r="AP228" s="98"/>
      <c r="AQ228" s="113">
        <v>0.0</v>
      </c>
      <c r="AR228" s="108"/>
      <c r="AS228" s="108">
        <f t="shared" si="591"/>
        <v>0</v>
      </c>
      <c r="AT228" s="108"/>
      <c r="AU228" s="115"/>
      <c r="AV228" s="116"/>
      <c r="AW228" s="117"/>
      <c r="AX228" s="118"/>
      <c r="AY228" s="118"/>
      <c r="AZ228" s="117"/>
    </row>
    <row r="229" ht="15.75" customHeight="1">
      <c r="A229" s="105"/>
      <c r="B229" s="106"/>
      <c r="C229" s="108"/>
      <c r="D229" s="106"/>
      <c r="E229" s="108"/>
      <c r="F229" s="106"/>
      <c r="G229" s="86"/>
      <c r="H229" s="108" t="s">
        <v>452</v>
      </c>
      <c r="I229" s="108" t="s">
        <v>72</v>
      </c>
      <c r="J229" s="106" t="s">
        <v>453</v>
      </c>
      <c r="K229" s="106">
        <v>82.0</v>
      </c>
      <c r="L229" s="110"/>
      <c r="M229" s="138">
        <v>65.0</v>
      </c>
      <c r="N229" s="89"/>
      <c r="O229" s="138">
        <v>70.0</v>
      </c>
      <c r="P229" s="89"/>
      <c r="Q229" s="138">
        <v>75.0</v>
      </c>
      <c r="R229" s="89"/>
      <c r="S229" s="138">
        <v>80.0</v>
      </c>
      <c r="T229" s="89"/>
      <c r="U229" s="138">
        <v>82.0</v>
      </c>
      <c r="V229" s="129"/>
      <c r="W229" s="111">
        <v>45.67</v>
      </c>
      <c r="X229" s="112"/>
      <c r="Y229" s="111">
        <v>70.0</v>
      </c>
      <c r="Z229" s="112"/>
      <c r="AA229" s="111">
        <v>75.0</v>
      </c>
      <c r="AB229" s="112"/>
      <c r="AC229" s="111">
        <v>75.0</v>
      </c>
      <c r="AD229" s="112"/>
      <c r="AE229" s="108"/>
      <c r="AF229" s="96"/>
      <c r="AG229" s="113">
        <f t="shared" ref="AG229:AP229" si="597">IFERROR(W229/M229,0)*100</f>
        <v>70.26153846</v>
      </c>
      <c r="AH229" s="98">
        <f t="shared" si="597"/>
        <v>0</v>
      </c>
      <c r="AI229" s="113">
        <f t="shared" si="597"/>
        <v>100</v>
      </c>
      <c r="AJ229" s="98">
        <f t="shared" si="597"/>
        <v>0</v>
      </c>
      <c r="AK229" s="113">
        <f t="shared" si="597"/>
        <v>100</v>
      </c>
      <c r="AL229" s="98">
        <f t="shared" si="597"/>
        <v>0</v>
      </c>
      <c r="AM229" s="113">
        <f t="shared" si="597"/>
        <v>93.75</v>
      </c>
      <c r="AN229" s="98">
        <f t="shared" si="597"/>
        <v>0</v>
      </c>
      <c r="AO229" s="113">
        <f t="shared" si="597"/>
        <v>0</v>
      </c>
      <c r="AP229" s="98">
        <f t="shared" si="597"/>
        <v>0</v>
      </c>
      <c r="AQ229" s="124">
        <v>75.0</v>
      </c>
      <c r="AR229" s="114">
        <f t="shared" ref="AR229:AR233" si="600">X229+Z229+AB229+AD229+AF229</f>
        <v>0</v>
      </c>
      <c r="AS229" s="114">
        <f t="shared" si="591"/>
        <v>91.46341463</v>
      </c>
      <c r="AT229" s="128" t="s">
        <v>89</v>
      </c>
      <c r="AU229" s="115"/>
      <c r="AV229" s="116"/>
      <c r="AW229" s="117"/>
      <c r="AX229" s="118">
        <f t="shared" ref="AX229:AY229" si="598">AG229+AI229+AK229+AM229+AO229</f>
        <v>364.0115385</v>
      </c>
      <c r="AY229" s="118">
        <f t="shared" si="598"/>
        <v>0</v>
      </c>
      <c r="AZ229" s="117"/>
    </row>
    <row r="230" ht="15.75" customHeight="1">
      <c r="A230" s="119"/>
      <c r="B230" s="106"/>
      <c r="C230" s="108"/>
      <c r="D230" s="106"/>
      <c r="E230" s="108"/>
      <c r="F230" s="106">
        <v>10.0</v>
      </c>
      <c r="G230" s="86" t="s">
        <v>454</v>
      </c>
      <c r="H230" s="108" t="s">
        <v>455</v>
      </c>
      <c r="I230" s="108" t="s">
        <v>72</v>
      </c>
      <c r="J230" s="138">
        <v>69.0</v>
      </c>
      <c r="K230" s="138">
        <v>80.0</v>
      </c>
      <c r="L230" s="110">
        <f>N230+P230+R230+T230+V230</f>
        <v>10774</v>
      </c>
      <c r="M230" s="138">
        <v>70.0</v>
      </c>
      <c r="N230" s="89">
        <v>1934.0</v>
      </c>
      <c r="O230" s="138">
        <v>72.0</v>
      </c>
      <c r="P230" s="89">
        <v>2157.0</v>
      </c>
      <c r="Q230" s="138">
        <v>74.0</v>
      </c>
      <c r="R230" s="89">
        <v>2222.0</v>
      </c>
      <c r="S230" s="138">
        <v>76.0</v>
      </c>
      <c r="T230" s="89">
        <v>2198.0</v>
      </c>
      <c r="U230" s="138">
        <v>80.0</v>
      </c>
      <c r="V230" s="120">
        <v>2263.0</v>
      </c>
      <c r="W230" s="111">
        <v>87.0</v>
      </c>
      <c r="X230" s="112">
        <v>1939.18</v>
      </c>
      <c r="Y230" s="111">
        <v>50.0</v>
      </c>
      <c r="Z230" s="112">
        <v>2075.467</v>
      </c>
      <c r="AA230" s="111">
        <v>54.0</v>
      </c>
      <c r="AB230" s="112">
        <v>2627.188</v>
      </c>
      <c r="AC230" s="111">
        <v>55.0</v>
      </c>
      <c r="AD230" s="112">
        <v>977.309</v>
      </c>
      <c r="AE230" s="108"/>
      <c r="AF230" s="96"/>
      <c r="AG230" s="113">
        <f t="shared" ref="AG230:AP230" si="599">IFERROR(W230/M230,0)*100</f>
        <v>124.2857143</v>
      </c>
      <c r="AH230" s="98">
        <f t="shared" si="599"/>
        <v>100.2678387</v>
      </c>
      <c r="AI230" s="113">
        <f t="shared" si="599"/>
        <v>69.44444444</v>
      </c>
      <c r="AJ230" s="98">
        <f t="shared" si="599"/>
        <v>96.22007418</v>
      </c>
      <c r="AK230" s="113">
        <f t="shared" si="599"/>
        <v>72.97297297</v>
      </c>
      <c r="AL230" s="98">
        <f t="shared" si="599"/>
        <v>118.2352835</v>
      </c>
      <c r="AM230" s="113">
        <f t="shared" si="599"/>
        <v>72.36842105</v>
      </c>
      <c r="AN230" s="98">
        <f t="shared" si="599"/>
        <v>44.46355778</v>
      </c>
      <c r="AO230" s="113">
        <f t="shared" si="599"/>
        <v>0</v>
      </c>
      <c r="AP230" s="98">
        <f t="shared" si="599"/>
        <v>0</v>
      </c>
      <c r="AQ230" s="124">
        <v>55.0</v>
      </c>
      <c r="AR230" s="114">
        <f t="shared" si="600"/>
        <v>7619.144</v>
      </c>
      <c r="AS230" s="114">
        <f t="shared" si="591"/>
        <v>68.75</v>
      </c>
      <c r="AT230" s="114">
        <f>AR230/L230*100</f>
        <v>70.71787637</v>
      </c>
      <c r="AU230" s="115" t="s">
        <v>423</v>
      </c>
      <c r="AV230" s="116"/>
      <c r="AW230" s="117"/>
      <c r="AX230" s="118">
        <f t="shared" ref="AX230:AY230" si="601">AG230+AI230+AK230+AM230+AO230</f>
        <v>339.0715528</v>
      </c>
      <c r="AY230" s="118">
        <f t="shared" si="601"/>
        <v>359.1867542</v>
      </c>
      <c r="AZ230" s="117"/>
    </row>
    <row r="231" ht="15.75" customHeight="1">
      <c r="A231" s="119"/>
      <c r="B231" s="106"/>
      <c r="C231" s="108"/>
      <c r="D231" s="106"/>
      <c r="E231" s="108"/>
      <c r="F231" s="106"/>
      <c r="G231" s="86"/>
      <c r="H231" s="108" t="s">
        <v>456</v>
      </c>
      <c r="I231" s="86" t="s">
        <v>457</v>
      </c>
      <c r="J231" s="106">
        <v>5.0</v>
      </c>
      <c r="K231" s="109">
        <v>21.0</v>
      </c>
      <c r="L231" s="108"/>
      <c r="M231" s="106">
        <v>6.0</v>
      </c>
      <c r="N231" s="89"/>
      <c r="O231" s="106">
        <v>10.0</v>
      </c>
      <c r="P231" s="89"/>
      <c r="Q231" s="111">
        <v>21.0</v>
      </c>
      <c r="R231" s="89"/>
      <c r="S231" s="106">
        <v>21.0</v>
      </c>
      <c r="T231" s="89"/>
      <c r="U231" s="106">
        <v>21.0</v>
      </c>
      <c r="V231" s="157"/>
      <c r="W231" s="111">
        <v>6.0</v>
      </c>
      <c r="X231" s="112"/>
      <c r="Y231" s="111">
        <v>6.0</v>
      </c>
      <c r="Z231" s="112"/>
      <c r="AA231" s="111">
        <v>21.0</v>
      </c>
      <c r="AB231" s="112"/>
      <c r="AC231" s="111">
        <v>21.0</v>
      </c>
      <c r="AD231" s="112"/>
      <c r="AE231" s="108"/>
      <c r="AF231" s="96"/>
      <c r="AG231" s="113">
        <f t="shared" ref="AG231:AP231" si="602">IFERROR(W231/M231,0)*100</f>
        <v>100</v>
      </c>
      <c r="AH231" s="98">
        <f t="shared" si="602"/>
        <v>0</v>
      </c>
      <c r="AI231" s="113">
        <f t="shared" si="602"/>
        <v>60</v>
      </c>
      <c r="AJ231" s="98">
        <f t="shared" si="602"/>
        <v>0</v>
      </c>
      <c r="AK231" s="113">
        <f t="shared" si="602"/>
        <v>100</v>
      </c>
      <c r="AL231" s="98">
        <f t="shared" si="602"/>
        <v>0</v>
      </c>
      <c r="AM231" s="113">
        <f t="shared" si="602"/>
        <v>100</v>
      </c>
      <c r="AN231" s="98">
        <f t="shared" si="602"/>
        <v>0</v>
      </c>
      <c r="AO231" s="113">
        <f t="shared" si="602"/>
        <v>0</v>
      </c>
      <c r="AP231" s="98">
        <f t="shared" si="602"/>
        <v>0</v>
      </c>
      <c r="AQ231" s="124">
        <v>21.0</v>
      </c>
      <c r="AR231" s="114">
        <f t="shared" si="600"/>
        <v>0</v>
      </c>
      <c r="AS231" s="114">
        <f t="shared" si="591"/>
        <v>100</v>
      </c>
      <c r="AT231" s="128" t="s">
        <v>89</v>
      </c>
      <c r="AU231" s="115"/>
      <c r="AV231" s="116"/>
      <c r="AW231" s="117"/>
      <c r="AX231" s="118">
        <f t="shared" ref="AX231:AY231" si="603">AG231+AI231+AK231+AM231+AO231</f>
        <v>360</v>
      </c>
      <c r="AY231" s="118">
        <f t="shared" si="603"/>
        <v>0</v>
      </c>
      <c r="AZ231" s="117"/>
    </row>
    <row r="232" ht="15.75" customHeight="1">
      <c r="A232" s="119"/>
      <c r="B232" s="106"/>
      <c r="C232" s="108"/>
      <c r="D232" s="106"/>
      <c r="E232" s="108"/>
      <c r="F232" s="106"/>
      <c r="G232" s="86"/>
      <c r="H232" s="108" t="s">
        <v>458</v>
      </c>
      <c r="I232" s="108" t="s">
        <v>72</v>
      </c>
      <c r="J232" s="106">
        <v>0.0</v>
      </c>
      <c r="K232" s="138">
        <v>100.0</v>
      </c>
      <c r="L232" s="110"/>
      <c r="M232" s="138">
        <v>100.0</v>
      </c>
      <c r="N232" s="89"/>
      <c r="O232" s="138">
        <v>100.0</v>
      </c>
      <c r="P232" s="89"/>
      <c r="Q232" s="138">
        <v>100.0</v>
      </c>
      <c r="R232" s="89"/>
      <c r="S232" s="138">
        <v>100.0</v>
      </c>
      <c r="T232" s="89"/>
      <c r="U232" s="138">
        <v>100.0</v>
      </c>
      <c r="V232" s="91"/>
      <c r="W232" s="111">
        <v>35.2</v>
      </c>
      <c r="X232" s="112"/>
      <c r="Y232" s="111">
        <v>100.0</v>
      </c>
      <c r="Z232" s="112"/>
      <c r="AA232" s="111">
        <v>12.8</v>
      </c>
      <c r="AB232" s="112"/>
      <c r="AC232" s="111">
        <v>13.5</v>
      </c>
      <c r="AD232" s="112"/>
      <c r="AE232" s="108"/>
      <c r="AF232" s="96"/>
      <c r="AG232" s="113">
        <f t="shared" ref="AG232:AP232" si="604">IFERROR(W232/M232,0)*100</f>
        <v>35.2</v>
      </c>
      <c r="AH232" s="98">
        <f t="shared" si="604"/>
        <v>0</v>
      </c>
      <c r="AI232" s="113">
        <f t="shared" si="604"/>
        <v>100</v>
      </c>
      <c r="AJ232" s="98">
        <f t="shared" si="604"/>
        <v>0</v>
      </c>
      <c r="AK232" s="113">
        <f t="shared" si="604"/>
        <v>12.8</v>
      </c>
      <c r="AL232" s="98">
        <f t="shared" si="604"/>
        <v>0</v>
      </c>
      <c r="AM232" s="113">
        <f t="shared" si="604"/>
        <v>13.5</v>
      </c>
      <c r="AN232" s="98">
        <f t="shared" si="604"/>
        <v>0</v>
      </c>
      <c r="AO232" s="113">
        <f t="shared" si="604"/>
        <v>0</v>
      </c>
      <c r="AP232" s="98">
        <f t="shared" si="604"/>
        <v>0</v>
      </c>
      <c r="AQ232" s="124">
        <v>13.5</v>
      </c>
      <c r="AR232" s="114">
        <f t="shared" si="600"/>
        <v>0</v>
      </c>
      <c r="AS232" s="114">
        <f t="shared" si="591"/>
        <v>13.5</v>
      </c>
      <c r="AT232" s="128" t="s">
        <v>89</v>
      </c>
      <c r="AU232" s="115"/>
      <c r="AV232" s="116"/>
      <c r="AW232" s="117"/>
      <c r="AX232" s="118">
        <f t="shared" ref="AX232:AY232" si="605">AG232+AI232+AK232+AM232+AO232</f>
        <v>161.5</v>
      </c>
      <c r="AY232" s="118">
        <f t="shared" si="605"/>
        <v>0</v>
      </c>
      <c r="AZ232" s="117"/>
    </row>
    <row r="233" ht="15.75" customHeight="1">
      <c r="A233" s="105"/>
      <c r="B233" s="106"/>
      <c r="C233" s="108"/>
      <c r="D233" s="106"/>
      <c r="E233" s="108"/>
      <c r="F233" s="106">
        <v>11.0</v>
      </c>
      <c r="G233" s="86" t="s">
        <v>459</v>
      </c>
      <c r="H233" s="86" t="s">
        <v>460</v>
      </c>
      <c r="I233" s="86" t="s">
        <v>461</v>
      </c>
      <c r="J233" s="106">
        <v>602.35</v>
      </c>
      <c r="K233" s="106">
        <v>758234.0</v>
      </c>
      <c r="L233" s="128">
        <v>26794.0</v>
      </c>
      <c r="M233" s="106">
        <v>641208.0</v>
      </c>
      <c r="N233" s="89">
        <v>5150.0</v>
      </c>
      <c r="O233" s="106">
        <v>666410.0</v>
      </c>
      <c r="P233" s="89">
        <v>5305.0</v>
      </c>
      <c r="Q233" s="111">
        <v>692120.0</v>
      </c>
      <c r="R233" s="89">
        <v>5464.0</v>
      </c>
      <c r="S233" s="106">
        <v>724305.0</v>
      </c>
      <c r="T233" s="89">
        <v>5357.0</v>
      </c>
      <c r="U233" s="106">
        <v>758234.0</v>
      </c>
      <c r="V233" s="91">
        <v>5518.0</v>
      </c>
      <c r="W233" s="111">
        <v>641208.0</v>
      </c>
      <c r="X233" s="112">
        <v>1913.881</v>
      </c>
      <c r="Y233" s="111">
        <v>666410.0</v>
      </c>
      <c r="Z233" s="112">
        <v>1988.129</v>
      </c>
      <c r="AA233" s="111">
        <v>692120.0</v>
      </c>
      <c r="AB233" s="112">
        <v>2580.619</v>
      </c>
      <c r="AC233" s="111">
        <v>718321.0</v>
      </c>
      <c r="AD233" s="112">
        <v>2040.533</v>
      </c>
      <c r="AE233" s="108"/>
      <c r="AF233" s="96"/>
      <c r="AG233" s="113">
        <f t="shared" ref="AG233:AP233" si="606">IFERROR(W233/M233,0)*100</f>
        <v>100</v>
      </c>
      <c r="AH233" s="98">
        <f t="shared" si="606"/>
        <v>37.16273786</v>
      </c>
      <c r="AI233" s="113">
        <f t="shared" si="606"/>
        <v>100</v>
      </c>
      <c r="AJ233" s="98">
        <f t="shared" si="606"/>
        <v>37.47651272</v>
      </c>
      <c r="AK233" s="113">
        <f t="shared" si="606"/>
        <v>100</v>
      </c>
      <c r="AL233" s="98">
        <f t="shared" si="606"/>
        <v>47.22948389</v>
      </c>
      <c r="AM233" s="113">
        <f t="shared" si="606"/>
        <v>99.1738287</v>
      </c>
      <c r="AN233" s="98">
        <f t="shared" si="606"/>
        <v>38.09096509</v>
      </c>
      <c r="AO233" s="113">
        <f t="shared" si="606"/>
        <v>0</v>
      </c>
      <c r="AP233" s="98">
        <f t="shared" si="606"/>
        <v>0</v>
      </c>
      <c r="AQ233" s="124">
        <v>718321.0</v>
      </c>
      <c r="AR233" s="183">
        <f t="shared" si="600"/>
        <v>8523.162</v>
      </c>
      <c r="AS233" s="114">
        <f t="shared" si="591"/>
        <v>94.73605773</v>
      </c>
      <c r="AT233" s="114">
        <f t="shared" ref="AT233:AT234" si="610">AR233/L233*100</f>
        <v>31.80996492</v>
      </c>
      <c r="AU233" s="115" t="s">
        <v>423</v>
      </c>
      <c r="AV233" s="116"/>
      <c r="AW233" s="117"/>
      <c r="AX233" s="118">
        <f t="shared" ref="AX233:AY233" si="607">AG233+AI233+AK233+AM233+AO233</f>
        <v>399.1738287</v>
      </c>
      <c r="AY233" s="118">
        <f t="shared" si="607"/>
        <v>159.9596996</v>
      </c>
      <c r="AZ233" s="117"/>
    </row>
    <row r="234" ht="15.75" customHeight="1">
      <c r="A234" s="105"/>
      <c r="B234" s="106"/>
      <c r="C234" s="108"/>
      <c r="D234" s="106"/>
      <c r="E234" s="108"/>
      <c r="F234" s="106">
        <v>12.0</v>
      </c>
      <c r="G234" s="86" t="s">
        <v>462</v>
      </c>
      <c r="H234" s="86" t="s">
        <v>463</v>
      </c>
      <c r="I234" s="86" t="s">
        <v>464</v>
      </c>
      <c r="J234" s="106">
        <v>13.0</v>
      </c>
      <c r="K234" s="109">
        <f t="shared" ref="K234:K239" si="612">M234+O234+Q234+S234+U234+J234</f>
        <v>138</v>
      </c>
      <c r="L234" s="110">
        <f t="shared" ref="L234:L237" si="613">N234+P234+R234+T234+V234</f>
        <v>690</v>
      </c>
      <c r="M234" s="106">
        <v>15.0</v>
      </c>
      <c r="N234" s="89">
        <v>130.0</v>
      </c>
      <c r="O234" s="106">
        <v>20.0</v>
      </c>
      <c r="P234" s="89">
        <v>134.0</v>
      </c>
      <c r="Q234" s="111">
        <v>25.0</v>
      </c>
      <c r="R234" s="89">
        <v>138.0</v>
      </c>
      <c r="S234" s="106">
        <v>30.0</v>
      </c>
      <c r="T234" s="89">
        <v>142.0</v>
      </c>
      <c r="U234" s="106">
        <v>35.0</v>
      </c>
      <c r="V234" s="91">
        <v>146.0</v>
      </c>
      <c r="W234" s="111">
        <v>15.0</v>
      </c>
      <c r="X234" s="112">
        <v>111.714</v>
      </c>
      <c r="Y234" s="111">
        <v>77.0</v>
      </c>
      <c r="Z234" s="112">
        <v>191.016</v>
      </c>
      <c r="AA234" s="111">
        <v>0.0</v>
      </c>
      <c r="AB234" s="112">
        <v>98.725</v>
      </c>
      <c r="AC234" s="111">
        <v>15.0</v>
      </c>
      <c r="AD234" s="112">
        <v>154.009</v>
      </c>
      <c r="AE234" s="108"/>
      <c r="AF234" s="96"/>
      <c r="AG234" s="113">
        <f t="shared" ref="AG234:AP234" si="608">IFERROR(W234/M234,0)*100</f>
        <v>100</v>
      </c>
      <c r="AH234" s="98">
        <f t="shared" si="608"/>
        <v>85.93384615</v>
      </c>
      <c r="AI234" s="113">
        <f t="shared" si="608"/>
        <v>385</v>
      </c>
      <c r="AJ234" s="98">
        <f t="shared" si="608"/>
        <v>142.5492537</v>
      </c>
      <c r="AK234" s="113">
        <f t="shared" si="608"/>
        <v>0</v>
      </c>
      <c r="AL234" s="98">
        <f t="shared" si="608"/>
        <v>71.53985507</v>
      </c>
      <c r="AM234" s="113">
        <f t="shared" si="608"/>
        <v>50</v>
      </c>
      <c r="AN234" s="98">
        <f t="shared" si="608"/>
        <v>108.4570423</v>
      </c>
      <c r="AO234" s="113">
        <f t="shared" si="608"/>
        <v>0</v>
      </c>
      <c r="AP234" s="98">
        <f t="shared" si="608"/>
        <v>0</v>
      </c>
      <c r="AQ234" s="113">
        <f t="shared" ref="AQ234:AR234" si="609">W234+Y234+AA234+AC234+AE234</f>
        <v>107</v>
      </c>
      <c r="AR234" s="114">
        <f t="shared" si="609"/>
        <v>555.464</v>
      </c>
      <c r="AS234" s="114">
        <f t="shared" si="591"/>
        <v>77.53623188</v>
      </c>
      <c r="AT234" s="114">
        <f t="shared" si="610"/>
        <v>80.50202899</v>
      </c>
      <c r="AU234" s="115" t="s">
        <v>423</v>
      </c>
      <c r="AV234" s="116"/>
      <c r="AW234" s="117"/>
      <c r="AX234" s="118">
        <f t="shared" ref="AX234:AY234" si="611">AG234+AI234+AK234+AM234+AO234</f>
        <v>535</v>
      </c>
      <c r="AY234" s="118">
        <f t="shared" si="611"/>
        <v>408.4799972</v>
      </c>
      <c r="AZ234" s="117"/>
    </row>
    <row r="235" ht="15.75" customHeight="1">
      <c r="A235" s="105"/>
      <c r="B235" s="106"/>
      <c r="C235" s="108"/>
      <c r="D235" s="106"/>
      <c r="E235" s="108"/>
      <c r="F235" s="106"/>
      <c r="G235" s="86"/>
      <c r="H235" s="86"/>
      <c r="I235" s="86" t="s">
        <v>465</v>
      </c>
      <c r="J235" s="106">
        <v>15.0</v>
      </c>
      <c r="K235" s="109">
        <f t="shared" si="612"/>
        <v>290</v>
      </c>
      <c r="L235" s="110">
        <f t="shared" si="613"/>
        <v>0</v>
      </c>
      <c r="M235" s="106">
        <v>45.0</v>
      </c>
      <c r="N235" s="89"/>
      <c r="O235" s="106">
        <v>50.0</v>
      </c>
      <c r="P235" s="89"/>
      <c r="Q235" s="111">
        <v>55.0</v>
      </c>
      <c r="R235" s="89"/>
      <c r="S235" s="106">
        <v>60.0</v>
      </c>
      <c r="T235" s="89"/>
      <c r="U235" s="106">
        <v>65.0</v>
      </c>
      <c r="V235" s="91"/>
      <c r="W235" s="107">
        <v>45.0</v>
      </c>
      <c r="X235" s="112"/>
      <c r="Y235" s="107"/>
      <c r="Z235" s="112"/>
      <c r="AA235" s="107"/>
      <c r="AB235" s="112"/>
      <c r="AC235" s="107"/>
      <c r="AD235" s="112"/>
      <c r="AE235" s="108"/>
      <c r="AF235" s="96"/>
      <c r="AG235" s="113"/>
      <c r="AH235" s="98"/>
      <c r="AI235" s="113"/>
      <c r="AJ235" s="98"/>
      <c r="AK235" s="113"/>
      <c r="AL235" s="98"/>
      <c r="AM235" s="113"/>
      <c r="AN235" s="98"/>
      <c r="AO235" s="113"/>
      <c r="AP235" s="98"/>
      <c r="AQ235" s="113"/>
      <c r="AR235" s="108"/>
      <c r="AS235" s="108"/>
      <c r="AT235" s="108"/>
      <c r="AU235" s="115"/>
      <c r="AV235" s="116"/>
      <c r="AW235" s="117"/>
      <c r="AX235" s="118"/>
      <c r="AY235" s="118"/>
      <c r="AZ235" s="117"/>
    </row>
    <row r="236" ht="15.75" customHeight="1">
      <c r="A236" s="105"/>
      <c r="B236" s="106"/>
      <c r="C236" s="108"/>
      <c r="D236" s="106"/>
      <c r="E236" s="108"/>
      <c r="F236" s="106">
        <v>13.0</v>
      </c>
      <c r="G236" s="86" t="s">
        <v>466</v>
      </c>
      <c r="H236" s="86" t="s">
        <v>467</v>
      </c>
      <c r="I236" s="86" t="s">
        <v>468</v>
      </c>
      <c r="J236" s="106">
        <v>1.0</v>
      </c>
      <c r="K236" s="109">
        <f t="shared" si="612"/>
        <v>73</v>
      </c>
      <c r="L236" s="110">
        <f t="shared" si="613"/>
        <v>530</v>
      </c>
      <c r="M236" s="106">
        <v>5.0</v>
      </c>
      <c r="N236" s="89">
        <v>100.0</v>
      </c>
      <c r="O236" s="106">
        <v>10.0</v>
      </c>
      <c r="P236" s="89">
        <v>103.0</v>
      </c>
      <c r="Q236" s="111">
        <v>15.0</v>
      </c>
      <c r="R236" s="89">
        <v>106.0</v>
      </c>
      <c r="S236" s="106">
        <v>21.0</v>
      </c>
      <c r="T236" s="89">
        <v>109.0</v>
      </c>
      <c r="U236" s="106">
        <v>21.0</v>
      </c>
      <c r="V236" s="91">
        <v>112.0</v>
      </c>
      <c r="W236" s="111">
        <v>5.0</v>
      </c>
      <c r="X236" s="112">
        <v>0.0</v>
      </c>
      <c r="Y236" s="111">
        <v>10.0</v>
      </c>
      <c r="Z236" s="112">
        <v>38.975</v>
      </c>
      <c r="AA236" s="111">
        <v>15.0</v>
      </c>
      <c r="AB236" s="112">
        <v>14.2</v>
      </c>
      <c r="AC236" s="111">
        <v>10.0</v>
      </c>
      <c r="AD236" s="112">
        <v>5.88</v>
      </c>
      <c r="AE236" s="108"/>
      <c r="AF236" s="96"/>
      <c r="AG236" s="113">
        <f t="shared" ref="AG236:AP236" si="614">IFERROR(W236/M236,0)*100</f>
        <v>100</v>
      </c>
      <c r="AH236" s="98">
        <f t="shared" si="614"/>
        <v>0</v>
      </c>
      <c r="AI236" s="113">
        <f t="shared" si="614"/>
        <v>100</v>
      </c>
      <c r="AJ236" s="98">
        <f t="shared" si="614"/>
        <v>37.83980583</v>
      </c>
      <c r="AK236" s="113">
        <f t="shared" si="614"/>
        <v>100</v>
      </c>
      <c r="AL236" s="98">
        <f t="shared" si="614"/>
        <v>13.39622642</v>
      </c>
      <c r="AM236" s="113">
        <f t="shared" si="614"/>
        <v>47.61904762</v>
      </c>
      <c r="AN236" s="98">
        <f t="shared" si="614"/>
        <v>5.394495413</v>
      </c>
      <c r="AO236" s="113">
        <f t="shared" si="614"/>
        <v>0</v>
      </c>
      <c r="AP236" s="98">
        <f t="shared" si="614"/>
        <v>0</v>
      </c>
      <c r="AQ236" s="113">
        <f t="shared" ref="AQ236:AR236" si="615">W236+Y236+AA236+AC236+AE236</f>
        <v>40</v>
      </c>
      <c r="AR236" s="114">
        <f t="shared" si="615"/>
        <v>59.055</v>
      </c>
      <c r="AS236" s="114">
        <f t="shared" ref="AS236:AT236" si="616">AQ236/K236*100</f>
        <v>54.79452055</v>
      </c>
      <c r="AT236" s="114">
        <f t="shared" si="616"/>
        <v>11.14245283</v>
      </c>
      <c r="AU236" s="115" t="s">
        <v>423</v>
      </c>
      <c r="AV236" s="116"/>
      <c r="AW236" s="117"/>
      <c r="AX236" s="118">
        <f t="shared" ref="AX236:AY236" si="617">AG236+AI236+AK236+AM236+AO236</f>
        <v>347.6190476</v>
      </c>
      <c r="AY236" s="118">
        <f t="shared" si="617"/>
        <v>56.63052765</v>
      </c>
      <c r="AZ236" s="117"/>
    </row>
    <row r="237" ht="15.75" customHeight="1">
      <c r="A237" s="105"/>
      <c r="B237" s="106"/>
      <c r="C237" s="108"/>
      <c r="D237" s="106"/>
      <c r="E237" s="108"/>
      <c r="F237" s="106">
        <v>14.0</v>
      </c>
      <c r="G237" s="86" t="s">
        <v>469</v>
      </c>
      <c r="H237" s="86" t="s">
        <v>470</v>
      </c>
      <c r="I237" s="86" t="s">
        <v>468</v>
      </c>
      <c r="J237" s="106">
        <v>21.0</v>
      </c>
      <c r="K237" s="109">
        <f t="shared" si="612"/>
        <v>26</v>
      </c>
      <c r="L237" s="159">
        <f t="shared" si="613"/>
        <v>160461</v>
      </c>
      <c r="M237" s="106">
        <v>1.0</v>
      </c>
      <c r="N237" s="89">
        <v>25830.0</v>
      </c>
      <c r="O237" s="106">
        <v>1.0</v>
      </c>
      <c r="P237" s="89">
        <v>27255.0</v>
      </c>
      <c r="Q237" s="111">
        <v>1.0</v>
      </c>
      <c r="R237" s="89">
        <v>28073.0</v>
      </c>
      <c r="S237" s="106">
        <v>1.0</v>
      </c>
      <c r="T237" s="89">
        <v>28886.0</v>
      </c>
      <c r="U237" s="106">
        <v>1.0</v>
      </c>
      <c r="V237" s="91">
        <v>50417.0</v>
      </c>
      <c r="W237" s="111">
        <v>0.0</v>
      </c>
      <c r="X237" s="112">
        <v>14836.343</v>
      </c>
      <c r="Y237" s="111">
        <v>1.0</v>
      </c>
      <c r="Z237" s="112">
        <v>9408.611</v>
      </c>
      <c r="AA237" s="111">
        <v>0.0</v>
      </c>
      <c r="AB237" s="112">
        <v>7628.91</v>
      </c>
      <c r="AC237" s="111">
        <v>1.0</v>
      </c>
      <c r="AD237" s="112">
        <v>7070.142</v>
      </c>
      <c r="AE237" s="108"/>
      <c r="AF237" s="96"/>
      <c r="AG237" s="113">
        <f t="shared" ref="AG237:AP237" si="618">IFERROR(W237/M237,0)*100</f>
        <v>0</v>
      </c>
      <c r="AH237" s="98">
        <f t="shared" si="618"/>
        <v>57.43841657</v>
      </c>
      <c r="AI237" s="113">
        <f t="shared" si="618"/>
        <v>100</v>
      </c>
      <c r="AJ237" s="98">
        <f t="shared" si="618"/>
        <v>34.52067877</v>
      </c>
      <c r="AK237" s="113">
        <f t="shared" si="618"/>
        <v>0</v>
      </c>
      <c r="AL237" s="98">
        <f t="shared" si="618"/>
        <v>27.17525736</v>
      </c>
      <c r="AM237" s="113">
        <f t="shared" si="618"/>
        <v>100</v>
      </c>
      <c r="AN237" s="98">
        <f t="shared" si="618"/>
        <v>24.47601606</v>
      </c>
      <c r="AO237" s="113">
        <f t="shared" si="618"/>
        <v>0</v>
      </c>
      <c r="AP237" s="98">
        <f t="shared" si="618"/>
        <v>0</v>
      </c>
      <c r="AQ237" s="113">
        <f t="shared" ref="AQ237:AR237" si="619">W237+Y237+AA237+AC237+AE237</f>
        <v>2</v>
      </c>
      <c r="AR237" s="114">
        <f t="shared" si="619"/>
        <v>38944.006</v>
      </c>
      <c r="AS237" s="114">
        <f t="shared" ref="AS237:AT237" si="620">AQ237/K237*100</f>
        <v>7.692307692</v>
      </c>
      <c r="AT237" s="114">
        <f t="shared" si="620"/>
        <v>24.27007559</v>
      </c>
      <c r="AU237" s="115" t="s">
        <v>423</v>
      </c>
      <c r="AV237" s="116"/>
      <c r="AW237" s="117"/>
      <c r="AX237" s="118">
        <f t="shared" ref="AX237:AY237" si="621">AG237+AI237+AK237+AM237+AO237</f>
        <v>200</v>
      </c>
      <c r="AY237" s="118">
        <f t="shared" si="621"/>
        <v>143.6103688</v>
      </c>
      <c r="AZ237" s="117"/>
    </row>
    <row r="238" ht="15.75" customHeight="1">
      <c r="A238" s="105"/>
      <c r="B238" s="106"/>
      <c r="C238" s="108"/>
      <c r="D238" s="106"/>
      <c r="E238" s="108"/>
      <c r="F238" s="106"/>
      <c r="G238" s="86"/>
      <c r="H238" s="86" t="s">
        <v>471</v>
      </c>
      <c r="I238" s="86" t="s">
        <v>472</v>
      </c>
      <c r="J238" s="106">
        <v>25.0</v>
      </c>
      <c r="K238" s="109">
        <f t="shared" si="612"/>
        <v>41</v>
      </c>
      <c r="L238" s="128"/>
      <c r="M238" s="106">
        <v>3.0</v>
      </c>
      <c r="N238" s="89"/>
      <c r="O238" s="106">
        <v>3.0</v>
      </c>
      <c r="P238" s="89"/>
      <c r="Q238" s="111">
        <v>4.0</v>
      </c>
      <c r="R238" s="89"/>
      <c r="S238" s="106">
        <v>3.0</v>
      </c>
      <c r="T238" s="89"/>
      <c r="U238" s="106">
        <v>3.0</v>
      </c>
      <c r="V238" s="129"/>
      <c r="W238" s="111">
        <v>2.0</v>
      </c>
      <c r="X238" s="112"/>
      <c r="Y238" s="111">
        <v>0.0</v>
      </c>
      <c r="Z238" s="112"/>
      <c r="AA238" s="111">
        <v>0.0</v>
      </c>
      <c r="AB238" s="112"/>
      <c r="AC238" s="111">
        <v>0.0</v>
      </c>
      <c r="AD238" s="112"/>
      <c r="AE238" s="108"/>
      <c r="AF238" s="96"/>
      <c r="AG238" s="113">
        <f t="shared" ref="AG238:AP238" si="622">IFERROR(W238/M238,0)*100</f>
        <v>66.66666667</v>
      </c>
      <c r="AH238" s="98">
        <f t="shared" si="622"/>
        <v>0</v>
      </c>
      <c r="AI238" s="113">
        <f t="shared" si="622"/>
        <v>0</v>
      </c>
      <c r="AJ238" s="98">
        <f t="shared" si="622"/>
        <v>0</v>
      </c>
      <c r="AK238" s="113">
        <f t="shared" si="622"/>
        <v>0</v>
      </c>
      <c r="AL238" s="98">
        <f t="shared" si="622"/>
        <v>0</v>
      </c>
      <c r="AM238" s="113">
        <f t="shared" si="622"/>
        <v>0</v>
      </c>
      <c r="AN238" s="98">
        <f t="shared" si="622"/>
        <v>0</v>
      </c>
      <c r="AO238" s="113">
        <f t="shared" si="622"/>
        <v>0</v>
      </c>
      <c r="AP238" s="98">
        <f t="shared" si="622"/>
        <v>0</v>
      </c>
      <c r="AQ238" s="113">
        <f t="shared" ref="AQ238:AR238" si="623">W238+Y238+AA238+AC238+AE238</f>
        <v>2</v>
      </c>
      <c r="AR238" s="114">
        <f t="shared" si="623"/>
        <v>0</v>
      </c>
      <c r="AS238" s="114">
        <f>AQ238/K238*100</f>
        <v>4.87804878</v>
      </c>
      <c r="AT238" s="128" t="s">
        <v>89</v>
      </c>
      <c r="AU238" s="115"/>
      <c r="AV238" s="116"/>
      <c r="AW238" s="117"/>
      <c r="AX238" s="118">
        <f t="shared" ref="AX238:AY238" si="624">AG238+AI238+AK238+AM238+AO238</f>
        <v>66.66666667</v>
      </c>
      <c r="AY238" s="118">
        <f t="shared" si="624"/>
        <v>0</v>
      </c>
      <c r="AZ238" s="117"/>
    </row>
    <row r="239" ht="15.75" customHeight="1">
      <c r="A239" s="105"/>
      <c r="B239" s="106"/>
      <c r="C239" s="108"/>
      <c r="D239" s="106"/>
      <c r="E239" s="108"/>
      <c r="F239" s="106"/>
      <c r="G239" s="86"/>
      <c r="H239" s="86" t="s">
        <v>473</v>
      </c>
      <c r="I239" s="86" t="s">
        <v>468</v>
      </c>
      <c r="J239" s="106">
        <v>2.0</v>
      </c>
      <c r="K239" s="109">
        <f t="shared" si="612"/>
        <v>7</v>
      </c>
      <c r="L239" s="128"/>
      <c r="M239" s="106">
        <v>1.0</v>
      </c>
      <c r="N239" s="89"/>
      <c r="O239" s="106">
        <v>1.0</v>
      </c>
      <c r="P239" s="89"/>
      <c r="Q239" s="111">
        <v>1.0</v>
      </c>
      <c r="R239" s="89"/>
      <c r="S239" s="106">
        <v>1.0</v>
      </c>
      <c r="T239" s="89"/>
      <c r="U239" s="106">
        <v>1.0</v>
      </c>
      <c r="V239" s="129"/>
      <c r="W239" s="111">
        <v>0.0</v>
      </c>
      <c r="X239" s="112"/>
      <c r="Y239" s="111">
        <v>0.0</v>
      </c>
      <c r="Z239" s="112"/>
      <c r="AA239" s="111">
        <v>0.0</v>
      </c>
      <c r="AB239" s="112"/>
      <c r="AC239" s="111">
        <v>0.0</v>
      </c>
      <c r="AD239" s="112"/>
      <c r="AE239" s="108"/>
      <c r="AF239" s="96"/>
      <c r="AG239" s="113">
        <f t="shared" ref="AG239:AP239" si="625">IFERROR(W239/M239,0)*100</f>
        <v>0</v>
      </c>
      <c r="AH239" s="98">
        <f t="shared" si="625"/>
        <v>0</v>
      </c>
      <c r="AI239" s="113">
        <f t="shared" si="625"/>
        <v>0</v>
      </c>
      <c r="AJ239" s="98">
        <f t="shared" si="625"/>
        <v>0</v>
      </c>
      <c r="AK239" s="113">
        <f t="shared" si="625"/>
        <v>0</v>
      </c>
      <c r="AL239" s="98">
        <f t="shared" si="625"/>
        <v>0</v>
      </c>
      <c r="AM239" s="113">
        <f t="shared" si="625"/>
        <v>0</v>
      </c>
      <c r="AN239" s="98">
        <f t="shared" si="625"/>
        <v>0</v>
      </c>
      <c r="AO239" s="113">
        <f t="shared" si="625"/>
        <v>0</v>
      </c>
      <c r="AP239" s="98">
        <f t="shared" si="625"/>
        <v>0</v>
      </c>
      <c r="AQ239" s="113">
        <f>IFERROR(AX239/K239,0)*100</f>
        <v>0</v>
      </c>
      <c r="AR239" s="108"/>
      <c r="AS239" s="108"/>
      <c r="AT239" s="108"/>
      <c r="AU239" s="115"/>
      <c r="AV239" s="116"/>
      <c r="AW239" s="117"/>
      <c r="AX239" s="118">
        <f t="shared" ref="AX239:AY239" si="626">AG239+AI239+AK239+AM239+AO239</f>
        <v>0</v>
      </c>
      <c r="AY239" s="118">
        <f t="shared" si="626"/>
        <v>0</v>
      </c>
      <c r="AZ239" s="117"/>
    </row>
    <row r="240" ht="15.75" customHeight="1">
      <c r="A240" s="119"/>
      <c r="B240" s="106"/>
      <c r="C240" s="108"/>
      <c r="D240" s="106"/>
      <c r="E240" s="108"/>
      <c r="F240" s="106">
        <v>15.0</v>
      </c>
      <c r="G240" s="86" t="s">
        <v>474</v>
      </c>
      <c r="H240" s="108" t="s">
        <v>475</v>
      </c>
      <c r="I240" s="108" t="s">
        <v>476</v>
      </c>
      <c r="J240" s="106">
        <v>5.0</v>
      </c>
      <c r="K240" s="106">
        <v>6.0</v>
      </c>
      <c r="L240" s="110">
        <f>N240+P240+R240+T240+V240</f>
        <v>56102</v>
      </c>
      <c r="M240" s="106">
        <v>6.0</v>
      </c>
      <c r="N240" s="89">
        <v>9363.0</v>
      </c>
      <c r="O240" s="106">
        <v>6.0</v>
      </c>
      <c r="P240" s="89">
        <v>13812.0</v>
      </c>
      <c r="Q240" s="106">
        <v>6.0</v>
      </c>
      <c r="R240" s="89">
        <v>12481.0</v>
      </c>
      <c r="S240" s="106">
        <v>6.0</v>
      </c>
      <c r="T240" s="89">
        <v>10457.0</v>
      </c>
      <c r="U240" s="106">
        <v>6.0</v>
      </c>
      <c r="V240" s="120">
        <v>9989.0</v>
      </c>
      <c r="W240" s="111">
        <v>4.0</v>
      </c>
      <c r="X240" s="112">
        <v>18151.348</v>
      </c>
      <c r="Y240" s="111">
        <v>4.0</v>
      </c>
      <c r="Z240" s="112">
        <v>9216.887</v>
      </c>
      <c r="AA240" s="111">
        <v>4.0</v>
      </c>
      <c r="AB240" s="112">
        <v>19672.588</v>
      </c>
      <c r="AC240" s="111">
        <v>3.0</v>
      </c>
      <c r="AD240" s="112">
        <v>12736.077</v>
      </c>
      <c r="AE240" s="108"/>
      <c r="AF240" s="96"/>
      <c r="AG240" s="113">
        <f t="shared" ref="AG240:AP240" si="627">IFERROR(W240/M240,0)*100</f>
        <v>66.66666667</v>
      </c>
      <c r="AH240" s="98">
        <f t="shared" si="627"/>
        <v>193.8625227</v>
      </c>
      <c r="AI240" s="113">
        <f t="shared" si="627"/>
        <v>66.66666667</v>
      </c>
      <c r="AJ240" s="98">
        <f t="shared" si="627"/>
        <v>66.73100927</v>
      </c>
      <c r="AK240" s="113">
        <f t="shared" si="627"/>
        <v>66.66666667</v>
      </c>
      <c r="AL240" s="98">
        <f t="shared" si="627"/>
        <v>157.6202868</v>
      </c>
      <c r="AM240" s="113">
        <f t="shared" si="627"/>
        <v>50</v>
      </c>
      <c r="AN240" s="98">
        <f t="shared" si="627"/>
        <v>121.7947499</v>
      </c>
      <c r="AO240" s="113">
        <f t="shared" si="627"/>
        <v>0</v>
      </c>
      <c r="AP240" s="98">
        <f t="shared" si="627"/>
        <v>0</v>
      </c>
      <c r="AQ240" s="124">
        <v>3.0</v>
      </c>
      <c r="AR240" s="114">
        <f t="shared" ref="AR240:AR242" si="631">X240+Z240+AB240+AD240+AF240</f>
        <v>59776.9</v>
      </c>
      <c r="AS240" s="114">
        <f t="shared" ref="AS240:AT240" si="628">AQ240/K240*100</f>
        <v>50</v>
      </c>
      <c r="AT240" s="114">
        <f t="shared" si="628"/>
        <v>106.5503904</v>
      </c>
      <c r="AU240" s="115" t="s">
        <v>423</v>
      </c>
      <c r="AV240" s="116"/>
      <c r="AW240" s="117"/>
      <c r="AX240" s="118">
        <f t="shared" ref="AX240:AY240" si="629">AG240+AI240+AK240+AM240+AO240</f>
        <v>250</v>
      </c>
      <c r="AY240" s="118">
        <f t="shared" si="629"/>
        <v>540.0085687</v>
      </c>
      <c r="AZ240" s="117"/>
    </row>
    <row r="241" ht="15.75" customHeight="1">
      <c r="A241" s="119"/>
      <c r="B241" s="106"/>
      <c r="C241" s="108"/>
      <c r="D241" s="106"/>
      <c r="E241" s="108"/>
      <c r="F241" s="106"/>
      <c r="G241" s="86"/>
      <c r="H241" s="108" t="s">
        <v>477</v>
      </c>
      <c r="I241" s="108" t="s">
        <v>476</v>
      </c>
      <c r="J241" s="106">
        <v>2.0</v>
      </c>
      <c r="K241" s="106">
        <v>1.0</v>
      </c>
      <c r="L241" s="108"/>
      <c r="M241" s="106">
        <v>1.0</v>
      </c>
      <c r="N241" s="89"/>
      <c r="O241" s="106">
        <v>1.0</v>
      </c>
      <c r="P241" s="89"/>
      <c r="Q241" s="111">
        <v>1.0</v>
      </c>
      <c r="R241" s="89"/>
      <c r="S241" s="106">
        <v>1.0</v>
      </c>
      <c r="T241" s="89"/>
      <c r="U241" s="106">
        <v>1.0</v>
      </c>
      <c r="V241" s="157"/>
      <c r="W241" s="111">
        <v>1.0</v>
      </c>
      <c r="X241" s="112"/>
      <c r="Y241" s="111">
        <v>3.0</v>
      </c>
      <c r="Z241" s="112"/>
      <c r="AA241" s="111">
        <v>2.0</v>
      </c>
      <c r="AB241" s="112"/>
      <c r="AC241" s="111">
        <v>1.0</v>
      </c>
      <c r="AD241" s="112"/>
      <c r="AE241" s="108"/>
      <c r="AF241" s="96"/>
      <c r="AG241" s="113">
        <f t="shared" ref="AG241:AP241" si="630">IFERROR(W241/M241,0)*100</f>
        <v>100</v>
      </c>
      <c r="AH241" s="98">
        <f t="shared" si="630"/>
        <v>0</v>
      </c>
      <c r="AI241" s="113">
        <f t="shared" si="630"/>
        <v>300</v>
      </c>
      <c r="AJ241" s="98">
        <f t="shared" si="630"/>
        <v>0</v>
      </c>
      <c r="AK241" s="113">
        <f t="shared" si="630"/>
        <v>200</v>
      </c>
      <c r="AL241" s="98">
        <f t="shared" si="630"/>
        <v>0</v>
      </c>
      <c r="AM241" s="113">
        <f t="shared" si="630"/>
        <v>100</v>
      </c>
      <c r="AN241" s="98">
        <f t="shared" si="630"/>
        <v>0</v>
      </c>
      <c r="AO241" s="113">
        <f t="shared" si="630"/>
        <v>0</v>
      </c>
      <c r="AP241" s="98">
        <f t="shared" si="630"/>
        <v>0</v>
      </c>
      <c r="AQ241" s="124">
        <v>1.0</v>
      </c>
      <c r="AR241" s="114">
        <f t="shared" si="631"/>
        <v>0</v>
      </c>
      <c r="AS241" s="114">
        <f t="shared" ref="AS241:AS268" si="634">AQ241/K241*100</f>
        <v>100</v>
      </c>
      <c r="AT241" s="128" t="s">
        <v>89</v>
      </c>
      <c r="AU241" s="115"/>
      <c r="AV241" s="116"/>
      <c r="AW241" s="117"/>
      <c r="AX241" s="118">
        <f t="shared" ref="AX241:AY241" si="632">AG241+AI241+AK241+AM241+AO241</f>
        <v>700</v>
      </c>
      <c r="AY241" s="118">
        <f t="shared" si="632"/>
        <v>0</v>
      </c>
      <c r="AZ241" s="117"/>
    </row>
    <row r="242" ht="15.75" customHeight="1">
      <c r="A242" s="119"/>
      <c r="B242" s="106"/>
      <c r="C242" s="108"/>
      <c r="D242" s="106"/>
      <c r="E242" s="108"/>
      <c r="F242" s="106"/>
      <c r="G242" s="86"/>
      <c r="H242" s="108" t="s">
        <v>478</v>
      </c>
      <c r="I242" s="108" t="s">
        <v>479</v>
      </c>
      <c r="J242" s="138">
        <v>11.0</v>
      </c>
      <c r="K242" s="138">
        <v>32.0</v>
      </c>
      <c r="L242" s="136"/>
      <c r="M242" s="138">
        <v>24.0</v>
      </c>
      <c r="N242" s="144"/>
      <c r="O242" s="138">
        <v>26.0</v>
      </c>
      <c r="P242" s="144"/>
      <c r="Q242" s="138">
        <v>28.0</v>
      </c>
      <c r="R242" s="144"/>
      <c r="S242" s="138">
        <v>30.0</v>
      </c>
      <c r="T242" s="144"/>
      <c r="U242" s="138">
        <v>32.0</v>
      </c>
      <c r="V242" s="184"/>
      <c r="W242" s="121">
        <v>25.0</v>
      </c>
      <c r="X242" s="112"/>
      <c r="Y242" s="111">
        <v>30.0</v>
      </c>
      <c r="Z242" s="112"/>
      <c r="AA242" s="111">
        <v>11.0</v>
      </c>
      <c r="AB242" s="112"/>
      <c r="AC242" s="111">
        <v>10.5</v>
      </c>
      <c r="AD242" s="112"/>
      <c r="AE242" s="108"/>
      <c r="AF242" s="96"/>
      <c r="AG242" s="113">
        <f t="shared" ref="AG242:AP242" si="633">IFERROR(W242/M242,0)*100</f>
        <v>104.1666667</v>
      </c>
      <c r="AH242" s="98">
        <f t="shared" si="633"/>
        <v>0</v>
      </c>
      <c r="AI242" s="113">
        <f t="shared" si="633"/>
        <v>115.3846154</v>
      </c>
      <c r="AJ242" s="98">
        <f t="shared" si="633"/>
        <v>0</v>
      </c>
      <c r="AK242" s="113">
        <f t="shared" si="633"/>
        <v>39.28571429</v>
      </c>
      <c r="AL242" s="98">
        <f t="shared" si="633"/>
        <v>0</v>
      </c>
      <c r="AM242" s="113">
        <f t="shared" si="633"/>
        <v>35</v>
      </c>
      <c r="AN242" s="98">
        <f t="shared" si="633"/>
        <v>0</v>
      </c>
      <c r="AO242" s="113">
        <f t="shared" si="633"/>
        <v>0</v>
      </c>
      <c r="AP242" s="98">
        <f t="shared" si="633"/>
        <v>0</v>
      </c>
      <c r="AQ242" s="124">
        <v>10.5</v>
      </c>
      <c r="AR242" s="114">
        <f t="shared" si="631"/>
        <v>0</v>
      </c>
      <c r="AS242" s="114">
        <f t="shared" si="634"/>
        <v>32.8125</v>
      </c>
      <c r="AT242" s="128" t="s">
        <v>89</v>
      </c>
      <c r="AU242" s="115"/>
      <c r="AV242" s="116"/>
      <c r="AW242" s="117"/>
      <c r="AX242" s="118">
        <f t="shared" ref="AX242:AY242" si="635">AG242+AI242+AK242+AM242+AO242</f>
        <v>293.8369963</v>
      </c>
      <c r="AY242" s="118">
        <f t="shared" si="635"/>
        <v>0</v>
      </c>
      <c r="AZ242" s="117"/>
    </row>
    <row r="243" ht="15.75" customHeight="1">
      <c r="A243" s="119"/>
      <c r="B243" s="106"/>
      <c r="C243" s="108"/>
      <c r="D243" s="106"/>
      <c r="E243" s="108"/>
      <c r="F243" s="106"/>
      <c r="G243" s="86"/>
      <c r="H243" s="108" t="s">
        <v>480</v>
      </c>
      <c r="I243" s="108" t="s">
        <v>98</v>
      </c>
      <c r="J243" s="106">
        <v>1.0</v>
      </c>
      <c r="K243" s="109">
        <f t="shared" ref="K243:K245" si="639">M243+O243+Q243+S243+U243+J243</f>
        <v>5</v>
      </c>
      <c r="L243" s="108"/>
      <c r="M243" s="106"/>
      <c r="N243" s="89"/>
      <c r="O243" s="106">
        <v>1.0</v>
      </c>
      <c r="P243" s="89"/>
      <c r="Q243" s="111">
        <v>1.0</v>
      </c>
      <c r="R243" s="89"/>
      <c r="S243" s="106">
        <v>1.0</v>
      </c>
      <c r="T243" s="89"/>
      <c r="U243" s="106">
        <v>1.0</v>
      </c>
      <c r="V243" s="157"/>
      <c r="W243" s="111">
        <v>0.0</v>
      </c>
      <c r="X243" s="112"/>
      <c r="Y243" s="111">
        <v>0.0</v>
      </c>
      <c r="Z243" s="112"/>
      <c r="AA243" s="111">
        <v>0.0</v>
      </c>
      <c r="AB243" s="112"/>
      <c r="AC243" s="111">
        <v>0.0</v>
      </c>
      <c r="AD243" s="112"/>
      <c r="AE243" s="108"/>
      <c r="AF243" s="96"/>
      <c r="AG243" s="113">
        <f t="shared" ref="AG243:AP243" si="636">IFERROR(W243/M243,0)*100</f>
        <v>0</v>
      </c>
      <c r="AH243" s="98">
        <f t="shared" si="636"/>
        <v>0</v>
      </c>
      <c r="AI243" s="113">
        <f t="shared" si="636"/>
        <v>0</v>
      </c>
      <c r="AJ243" s="98">
        <f t="shared" si="636"/>
        <v>0</v>
      </c>
      <c r="AK243" s="113">
        <f t="shared" si="636"/>
        <v>0</v>
      </c>
      <c r="AL243" s="98">
        <f t="shared" si="636"/>
        <v>0</v>
      </c>
      <c r="AM243" s="113">
        <f t="shared" si="636"/>
        <v>0</v>
      </c>
      <c r="AN243" s="98">
        <f t="shared" si="636"/>
        <v>0</v>
      </c>
      <c r="AO243" s="113">
        <f t="shared" si="636"/>
        <v>0</v>
      </c>
      <c r="AP243" s="98">
        <f t="shared" si="636"/>
        <v>0</v>
      </c>
      <c r="AQ243" s="113">
        <f t="shared" ref="AQ243:AR243" si="637">W243+Y243+AA243+AC243+AE243</f>
        <v>0</v>
      </c>
      <c r="AR243" s="114">
        <f t="shared" si="637"/>
        <v>0</v>
      </c>
      <c r="AS243" s="114">
        <f t="shared" si="634"/>
        <v>0</v>
      </c>
      <c r="AT243" s="128" t="s">
        <v>89</v>
      </c>
      <c r="AU243" s="115"/>
      <c r="AV243" s="116"/>
      <c r="AW243" s="117"/>
      <c r="AX243" s="118">
        <f t="shared" ref="AX243:AY243" si="638">AG243+AI243+AK243+AM243+AO243</f>
        <v>0</v>
      </c>
      <c r="AY243" s="118">
        <f t="shared" si="638"/>
        <v>0</v>
      </c>
      <c r="AZ243" s="117"/>
    </row>
    <row r="244" ht="15.75" customHeight="1">
      <c r="A244" s="105"/>
      <c r="B244" s="106"/>
      <c r="C244" s="108"/>
      <c r="D244" s="106"/>
      <c r="E244" s="108"/>
      <c r="F244" s="106">
        <v>16.0</v>
      </c>
      <c r="G244" s="86" t="s">
        <v>481</v>
      </c>
      <c r="H244" s="86" t="s">
        <v>482</v>
      </c>
      <c r="I244" s="86" t="s">
        <v>366</v>
      </c>
      <c r="J244" s="106">
        <v>70.0</v>
      </c>
      <c r="K244" s="109">
        <f t="shared" si="639"/>
        <v>175</v>
      </c>
      <c r="L244" s="110">
        <f>N244+P244+R244+T244+V244</f>
        <v>218512</v>
      </c>
      <c r="M244" s="106">
        <v>21.0</v>
      </c>
      <c r="N244" s="89">
        <v>40444.0</v>
      </c>
      <c r="O244" s="106">
        <v>21.0</v>
      </c>
      <c r="P244" s="89">
        <v>41657.0</v>
      </c>
      <c r="Q244" s="111">
        <v>21.0</v>
      </c>
      <c r="R244" s="89">
        <v>42906.0</v>
      </c>
      <c r="S244" s="106">
        <v>21.0</v>
      </c>
      <c r="T244" s="89">
        <v>46062.0</v>
      </c>
      <c r="U244" s="106">
        <v>21.0</v>
      </c>
      <c r="V244" s="91">
        <v>47443.0</v>
      </c>
      <c r="W244" s="111">
        <v>21.0</v>
      </c>
      <c r="X244" s="112">
        <v>24731.234</v>
      </c>
      <c r="Y244" s="111">
        <v>15.0</v>
      </c>
      <c r="Z244" s="112">
        <v>17359.435</v>
      </c>
      <c r="AA244" s="111">
        <v>21.0</v>
      </c>
      <c r="AB244" s="112">
        <v>20810.354</v>
      </c>
      <c r="AC244" s="111">
        <v>15.0</v>
      </c>
      <c r="AD244" s="112">
        <v>17848.711</v>
      </c>
      <c r="AE244" s="108"/>
      <c r="AF244" s="96"/>
      <c r="AG244" s="113">
        <f t="shared" ref="AG244:AP244" si="640">IFERROR(W244/M244,0)*100</f>
        <v>100</v>
      </c>
      <c r="AH244" s="98">
        <f t="shared" si="640"/>
        <v>61.14932747</v>
      </c>
      <c r="AI244" s="113">
        <f t="shared" si="640"/>
        <v>71.42857143</v>
      </c>
      <c r="AJ244" s="98">
        <f t="shared" si="640"/>
        <v>41.67231198</v>
      </c>
      <c r="AK244" s="113">
        <f t="shared" si="640"/>
        <v>100</v>
      </c>
      <c r="AL244" s="98">
        <f t="shared" si="640"/>
        <v>48.50220016</v>
      </c>
      <c r="AM244" s="113">
        <f t="shared" si="640"/>
        <v>71.42857143</v>
      </c>
      <c r="AN244" s="98">
        <f t="shared" si="640"/>
        <v>38.74931831</v>
      </c>
      <c r="AO244" s="113">
        <f t="shared" si="640"/>
        <v>0</v>
      </c>
      <c r="AP244" s="98">
        <f t="shared" si="640"/>
        <v>0</v>
      </c>
      <c r="AQ244" s="113">
        <f t="shared" ref="AQ244:AR244" si="641">W244+Y244+AA244+AC244+AE244</f>
        <v>72</v>
      </c>
      <c r="AR244" s="114">
        <f t="shared" si="641"/>
        <v>80749.734</v>
      </c>
      <c r="AS244" s="114">
        <f t="shared" si="634"/>
        <v>41.14285714</v>
      </c>
      <c r="AT244" s="114">
        <f>AR244/L244*100</f>
        <v>36.95437047</v>
      </c>
      <c r="AU244" s="115" t="s">
        <v>423</v>
      </c>
      <c r="AV244" s="116"/>
      <c r="AW244" s="117"/>
      <c r="AX244" s="118">
        <f t="shared" ref="AX244:AY244" si="642">AG244+AI244+AK244+AM244+AO244</f>
        <v>342.8571429</v>
      </c>
      <c r="AY244" s="118">
        <f t="shared" si="642"/>
        <v>190.0731579</v>
      </c>
      <c r="AZ244" s="117"/>
    </row>
    <row r="245" ht="15.75" customHeight="1">
      <c r="A245" s="105"/>
      <c r="B245" s="106"/>
      <c r="C245" s="108"/>
      <c r="D245" s="106"/>
      <c r="E245" s="108"/>
      <c r="F245" s="106"/>
      <c r="G245" s="86"/>
      <c r="H245" s="86" t="s">
        <v>483</v>
      </c>
      <c r="I245" s="86" t="s">
        <v>484</v>
      </c>
      <c r="J245" s="106">
        <v>413370.0</v>
      </c>
      <c r="K245" s="109">
        <f t="shared" si="639"/>
        <v>716370</v>
      </c>
      <c r="L245" s="128"/>
      <c r="M245" s="106">
        <v>69000.0</v>
      </c>
      <c r="N245" s="89"/>
      <c r="O245" s="106">
        <v>69000.0</v>
      </c>
      <c r="P245" s="89"/>
      <c r="Q245" s="111">
        <v>60000.0</v>
      </c>
      <c r="R245" s="89"/>
      <c r="S245" s="106">
        <v>55000.0</v>
      </c>
      <c r="T245" s="89"/>
      <c r="U245" s="106">
        <v>50000.0</v>
      </c>
      <c r="V245" s="129"/>
      <c r="W245" s="111">
        <v>69000.0</v>
      </c>
      <c r="X245" s="112"/>
      <c r="Y245" s="111">
        <v>69000.0</v>
      </c>
      <c r="Z245" s="112"/>
      <c r="AA245" s="111">
        <v>60000.0</v>
      </c>
      <c r="AB245" s="112"/>
      <c r="AC245" s="111">
        <v>33212.0</v>
      </c>
      <c r="AD245" s="112"/>
      <c r="AE245" s="108"/>
      <c r="AF245" s="96"/>
      <c r="AG245" s="113">
        <f t="shared" ref="AG245:AP245" si="643">IFERROR(W245/M245,0)*100</f>
        <v>100</v>
      </c>
      <c r="AH245" s="98">
        <f t="shared" si="643"/>
        <v>0</v>
      </c>
      <c r="AI245" s="113">
        <f t="shared" si="643"/>
        <v>100</v>
      </c>
      <c r="AJ245" s="98">
        <f t="shared" si="643"/>
        <v>0</v>
      </c>
      <c r="AK245" s="113">
        <f t="shared" si="643"/>
        <v>100</v>
      </c>
      <c r="AL245" s="98">
        <f t="shared" si="643"/>
        <v>0</v>
      </c>
      <c r="AM245" s="113">
        <f t="shared" si="643"/>
        <v>60.38545455</v>
      </c>
      <c r="AN245" s="98">
        <f t="shared" si="643"/>
        <v>0</v>
      </c>
      <c r="AO245" s="113">
        <f t="shared" si="643"/>
        <v>0</v>
      </c>
      <c r="AP245" s="98">
        <f t="shared" si="643"/>
        <v>0</v>
      </c>
      <c r="AQ245" s="113">
        <f t="shared" ref="AQ245:AR245" si="644">W245+Y245+AA245+AC245+AE245</f>
        <v>231212</v>
      </c>
      <c r="AR245" s="114">
        <f t="shared" si="644"/>
        <v>0</v>
      </c>
      <c r="AS245" s="114">
        <f t="shared" si="634"/>
        <v>32.27550009</v>
      </c>
      <c r="AT245" s="128" t="s">
        <v>89</v>
      </c>
      <c r="AU245" s="115"/>
      <c r="AV245" s="116"/>
      <c r="AW245" s="117"/>
      <c r="AX245" s="118">
        <f t="shared" ref="AX245:AY245" si="645">AG245+AI245+AK245+AM245+AO245</f>
        <v>360.3854545</v>
      </c>
      <c r="AY245" s="118">
        <f t="shared" si="645"/>
        <v>0</v>
      </c>
      <c r="AZ245" s="117"/>
    </row>
    <row r="246" ht="15.75" customHeight="1">
      <c r="A246" s="105"/>
      <c r="B246" s="106"/>
      <c r="C246" s="108"/>
      <c r="D246" s="106"/>
      <c r="E246" s="108"/>
      <c r="F246" s="106"/>
      <c r="G246" s="86"/>
      <c r="H246" s="86" t="s">
        <v>485</v>
      </c>
      <c r="I246" s="106" t="s">
        <v>486</v>
      </c>
      <c r="J246" s="106">
        <v>200.0</v>
      </c>
      <c r="K246" s="106">
        <v>400.0</v>
      </c>
      <c r="L246" s="128"/>
      <c r="M246" s="106">
        <v>225.0</v>
      </c>
      <c r="N246" s="89"/>
      <c r="O246" s="106">
        <v>250.0</v>
      </c>
      <c r="P246" s="89"/>
      <c r="Q246" s="111">
        <v>300.0</v>
      </c>
      <c r="R246" s="89"/>
      <c r="S246" s="106">
        <v>350.0</v>
      </c>
      <c r="T246" s="89"/>
      <c r="U246" s="106">
        <v>400.0</v>
      </c>
      <c r="V246" s="129"/>
      <c r="W246" s="111">
        <v>249.0</v>
      </c>
      <c r="X246" s="112"/>
      <c r="Y246" s="111">
        <v>163.0</v>
      </c>
      <c r="Z246" s="112"/>
      <c r="AA246" s="111">
        <v>500.0</v>
      </c>
      <c r="AB246" s="112"/>
      <c r="AC246" s="111">
        <v>400.0</v>
      </c>
      <c r="AD246" s="112"/>
      <c r="AE246" s="108"/>
      <c r="AF246" s="96"/>
      <c r="AG246" s="113">
        <f t="shared" ref="AG246:AP246" si="646">IFERROR(W246/M246,0)*100</f>
        <v>110.6666667</v>
      </c>
      <c r="AH246" s="98">
        <f t="shared" si="646"/>
        <v>0</v>
      </c>
      <c r="AI246" s="113">
        <f t="shared" si="646"/>
        <v>65.2</v>
      </c>
      <c r="AJ246" s="98">
        <f t="shared" si="646"/>
        <v>0</v>
      </c>
      <c r="AK246" s="113">
        <f t="shared" si="646"/>
        <v>166.6666667</v>
      </c>
      <c r="AL246" s="98">
        <f t="shared" si="646"/>
        <v>0</v>
      </c>
      <c r="AM246" s="113">
        <f t="shared" si="646"/>
        <v>114.2857143</v>
      </c>
      <c r="AN246" s="98">
        <f t="shared" si="646"/>
        <v>0</v>
      </c>
      <c r="AO246" s="113">
        <f t="shared" si="646"/>
        <v>0</v>
      </c>
      <c r="AP246" s="98">
        <f t="shared" si="646"/>
        <v>0</v>
      </c>
      <c r="AQ246" s="124">
        <v>400.0</v>
      </c>
      <c r="AR246" s="114">
        <f t="shared" ref="AR246:AR254" si="649">X246+Z246+AB246+AD246+AF246</f>
        <v>0</v>
      </c>
      <c r="AS246" s="114">
        <f t="shared" si="634"/>
        <v>100</v>
      </c>
      <c r="AT246" s="128" t="s">
        <v>89</v>
      </c>
      <c r="AU246" s="115"/>
      <c r="AV246" s="116"/>
      <c r="AW246" s="117"/>
      <c r="AX246" s="118">
        <f t="shared" ref="AX246:AY246" si="647">AG246+AI246+AK246+AM246+AO246</f>
        <v>456.8190476</v>
      </c>
      <c r="AY246" s="118">
        <f t="shared" si="647"/>
        <v>0</v>
      </c>
      <c r="AZ246" s="117"/>
    </row>
    <row r="247" ht="15.75" customHeight="1">
      <c r="A247" s="105"/>
      <c r="B247" s="106"/>
      <c r="C247" s="108"/>
      <c r="D247" s="106"/>
      <c r="E247" s="108"/>
      <c r="F247" s="106">
        <v>17.0</v>
      </c>
      <c r="G247" s="86" t="s">
        <v>487</v>
      </c>
      <c r="H247" s="86" t="s">
        <v>488</v>
      </c>
      <c r="I247" s="86" t="s">
        <v>468</v>
      </c>
      <c r="J247" s="106">
        <v>21.0</v>
      </c>
      <c r="K247" s="106">
        <v>21.0</v>
      </c>
      <c r="L247" s="110">
        <f t="shared" ref="L247:L248" si="651">N247+P247+R247+T247+V247</f>
        <v>5043</v>
      </c>
      <c r="M247" s="106">
        <v>21.0</v>
      </c>
      <c r="N247" s="90">
        <v>950.0</v>
      </c>
      <c r="O247" s="106">
        <v>21.0</v>
      </c>
      <c r="P247" s="90">
        <v>978.0</v>
      </c>
      <c r="Q247" s="106">
        <v>21.0</v>
      </c>
      <c r="R247" s="90">
        <v>1008.0</v>
      </c>
      <c r="S247" s="106">
        <v>21.0</v>
      </c>
      <c r="T247" s="90">
        <v>1038.0</v>
      </c>
      <c r="U247" s="106">
        <v>21.0</v>
      </c>
      <c r="V247" s="91">
        <v>1069.0</v>
      </c>
      <c r="W247" s="111">
        <v>21.0</v>
      </c>
      <c r="X247" s="112">
        <v>390.463</v>
      </c>
      <c r="Y247" s="111">
        <v>21.0</v>
      </c>
      <c r="Z247" s="112">
        <v>278.18</v>
      </c>
      <c r="AA247" s="111">
        <v>21.0</v>
      </c>
      <c r="AB247" s="112">
        <v>278.723</v>
      </c>
      <c r="AC247" s="111">
        <v>0.0</v>
      </c>
      <c r="AD247" s="112">
        <v>0.0</v>
      </c>
      <c r="AE247" s="108"/>
      <c r="AF247" s="96"/>
      <c r="AG247" s="113">
        <f t="shared" ref="AG247:AP247" si="648">IFERROR(W247/M247,0)*100</f>
        <v>100</v>
      </c>
      <c r="AH247" s="98">
        <f t="shared" si="648"/>
        <v>41.10136842</v>
      </c>
      <c r="AI247" s="113">
        <f t="shared" si="648"/>
        <v>100</v>
      </c>
      <c r="AJ247" s="98">
        <f t="shared" si="648"/>
        <v>28.44376278</v>
      </c>
      <c r="AK247" s="113">
        <f t="shared" si="648"/>
        <v>100</v>
      </c>
      <c r="AL247" s="98">
        <f t="shared" si="648"/>
        <v>27.65109127</v>
      </c>
      <c r="AM247" s="113">
        <f t="shared" si="648"/>
        <v>0</v>
      </c>
      <c r="AN247" s="98">
        <f t="shared" si="648"/>
        <v>0</v>
      </c>
      <c r="AO247" s="113">
        <f t="shared" si="648"/>
        <v>0</v>
      </c>
      <c r="AP247" s="98">
        <f t="shared" si="648"/>
        <v>0</v>
      </c>
      <c r="AQ247" s="124">
        <v>0.0</v>
      </c>
      <c r="AR247" s="114">
        <f t="shared" si="649"/>
        <v>947.366</v>
      </c>
      <c r="AS247" s="114">
        <f t="shared" si="634"/>
        <v>0</v>
      </c>
      <c r="AT247" s="114">
        <f t="shared" ref="AT247:AT248" si="653">AR247/L247*100</f>
        <v>18.78576244</v>
      </c>
      <c r="AU247" s="115" t="s">
        <v>423</v>
      </c>
      <c r="AV247" s="116"/>
      <c r="AW247" s="117"/>
      <c r="AX247" s="118">
        <f t="shared" ref="AX247:AY247" si="650">AG247+AI247+AK247+AM247+AO247</f>
        <v>300</v>
      </c>
      <c r="AY247" s="118">
        <f t="shared" si="650"/>
        <v>97.19622247</v>
      </c>
      <c r="AZ247" s="117"/>
    </row>
    <row r="248" ht="15.75" customHeight="1">
      <c r="A248" s="119"/>
      <c r="B248" s="106"/>
      <c r="C248" s="108"/>
      <c r="D248" s="106"/>
      <c r="E248" s="108"/>
      <c r="F248" s="106">
        <v>18.0</v>
      </c>
      <c r="G248" s="86" t="s">
        <v>489</v>
      </c>
      <c r="H248" s="108" t="s">
        <v>490</v>
      </c>
      <c r="I248" s="108" t="s">
        <v>206</v>
      </c>
      <c r="J248" s="106">
        <v>70.0</v>
      </c>
      <c r="K248" s="109">
        <v>40.0</v>
      </c>
      <c r="L248" s="110">
        <f t="shared" si="651"/>
        <v>2815</v>
      </c>
      <c r="M248" s="106">
        <v>60.0</v>
      </c>
      <c r="N248" s="89">
        <v>530.0</v>
      </c>
      <c r="O248" s="106">
        <v>55.0</v>
      </c>
      <c r="P248" s="89">
        <v>546.0</v>
      </c>
      <c r="Q248" s="111">
        <v>50.0</v>
      </c>
      <c r="R248" s="89">
        <v>563.0</v>
      </c>
      <c r="S248" s="106">
        <v>45.0</v>
      </c>
      <c r="T248" s="89">
        <v>579.0</v>
      </c>
      <c r="U248" s="106">
        <v>40.0</v>
      </c>
      <c r="V248" s="120">
        <v>597.0</v>
      </c>
      <c r="W248" s="111">
        <v>87.0</v>
      </c>
      <c r="X248" s="112">
        <v>50.4</v>
      </c>
      <c r="Y248" s="111">
        <v>62.0</v>
      </c>
      <c r="Z248" s="112">
        <v>246.436</v>
      </c>
      <c r="AA248" s="111">
        <v>109.0</v>
      </c>
      <c r="AB248" s="112">
        <v>253.354</v>
      </c>
      <c r="AC248" s="111">
        <v>40.0</v>
      </c>
      <c r="AD248" s="112">
        <v>244.369</v>
      </c>
      <c r="AE248" s="108"/>
      <c r="AF248" s="96"/>
      <c r="AG248" s="113">
        <f t="shared" ref="AG248:AP248" si="652">IFERROR(W248/M248,0)*100</f>
        <v>145</v>
      </c>
      <c r="AH248" s="98">
        <f t="shared" si="652"/>
        <v>9.509433962</v>
      </c>
      <c r="AI248" s="113">
        <f t="shared" si="652"/>
        <v>112.7272727</v>
      </c>
      <c r="AJ248" s="98">
        <f t="shared" si="652"/>
        <v>45.13479853</v>
      </c>
      <c r="AK248" s="113">
        <f t="shared" si="652"/>
        <v>218</v>
      </c>
      <c r="AL248" s="98">
        <f t="shared" si="652"/>
        <v>45.00071048</v>
      </c>
      <c r="AM248" s="113">
        <f t="shared" si="652"/>
        <v>88.88888889</v>
      </c>
      <c r="AN248" s="98">
        <f t="shared" si="652"/>
        <v>42.20535406</v>
      </c>
      <c r="AO248" s="113">
        <f t="shared" si="652"/>
        <v>0</v>
      </c>
      <c r="AP248" s="98">
        <f t="shared" si="652"/>
        <v>0</v>
      </c>
      <c r="AQ248" s="124">
        <v>40.0</v>
      </c>
      <c r="AR248" s="114">
        <f t="shared" si="649"/>
        <v>794.559</v>
      </c>
      <c r="AS248" s="114">
        <f t="shared" si="634"/>
        <v>100</v>
      </c>
      <c r="AT248" s="114">
        <f t="shared" si="653"/>
        <v>28.22589698</v>
      </c>
      <c r="AU248" s="115" t="s">
        <v>423</v>
      </c>
      <c r="AV248" s="116"/>
      <c r="AW248" s="117"/>
      <c r="AX248" s="118">
        <f t="shared" ref="AX248:AY248" si="654">AG248+AI248+AK248+AM248+AO248</f>
        <v>564.6161616</v>
      </c>
      <c r="AY248" s="118">
        <f t="shared" si="654"/>
        <v>141.850297</v>
      </c>
      <c r="AZ248" s="117"/>
    </row>
    <row r="249" ht="15.75" customHeight="1">
      <c r="A249" s="119"/>
      <c r="B249" s="106"/>
      <c r="C249" s="108"/>
      <c r="D249" s="106"/>
      <c r="E249" s="108"/>
      <c r="F249" s="106"/>
      <c r="G249" s="86"/>
      <c r="H249" s="108" t="s">
        <v>491</v>
      </c>
      <c r="I249" s="108" t="s">
        <v>72</v>
      </c>
      <c r="J249" s="138">
        <v>5.0</v>
      </c>
      <c r="K249" s="138">
        <v>8.0</v>
      </c>
      <c r="L249" s="136"/>
      <c r="M249" s="138">
        <v>5.0</v>
      </c>
      <c r="N249" s="144"/>
      <c r="O249" s="138">
        <v>6.0</v>
      </c>
      <c r="P249" s="144"/>
      <c r="Q249" s="138">
        <v>6.0</v>
      </c>
      <c r="R249" s="144"/>
      <c r="S249" s="138">
        <v>7.0</v>
      </c>
      <c r="T249" s="144"/>
      <c r="U249" s="138">
        <v>8.0</v>
      </c>
      <c r="V249" s="184"/>
      <c r="W249" s="111">
        <v>2.0</v>
      </c>
      <c r="X249" s="112"/>
      <c r="Y249" s="111">
        <v>8.0</v>
      </c>
      <c r="Z249" s="112"/>
      <c r="AA249" s="111">
        <v>4.0</v>
      </c>
      <c r="AB249" s="112"/>
      <c r="AC249" s="111">
        <v>4.0</v>
      </c>
      <c r="AD249" s="112"/>
      <c r="AE249" s="108"/>
      <c r="AF249" s="96"/>
      <c r="AG249" s="113">
        <f t="shared" ref="AG249:AP249" si="655">IFERROR(W249/M249,0)*100</f>
        <v>40</v>
      </c>
      <c r="AH249" s="98">
        <f t="shared" si="655"/>
        <v>0</v>
      </c>
      <c r="AI249" s="113">
        <f t="shared" si="655"/>
        <v>133.3333333</v>
      </c>
      <c r="AJ249" s="98">
        <f t="shared" si="655"/>
        <v>0</v>
      </c>
      <c r="AK249" s="113">
        <f t="shared" si="655"/>
        <v>66.66666667</v>
      </c>
      <c r="AL249" s="98">
        <f t="shared" si="655"/>
        <v>0</v>
      </c>
      <c r="AM249" s="113">
        <f t="shared" si="655"/>
        <v>57.14285714</v>
      </c>
      <c r="AN249" s="98">
        <f t="shared" si="655"/>
        <v>0</v>
      </c>
      <c r="AO249" s="113">
        <f t="shared" si="655"/>
        <v>0</v>
      </c>
      <c r="AP249" s="98">
        <f t="shared" si="655"/>
        <v>0</v>
      </c>
      <c r="AQ249" s="124">
        <v>4.0</v>
      </c>
      <c r="AR249" s="114">
        <f t="shared" si="649"/>
        <v>0</v>
      </c>
      <c r="AS249" s="114">
        <f t="shared" si="634"/>
        <v>50</v>
      </c>
      <c r="AT249" s="128" t="s">
        <v>89</v>
      </c>
      <c r="AU249" s="115"/>
      <c r="AV249" s="116"/>
      <c r="AW249" s="117"/>
      <c r="AX249" s="118">
        <f t="shared" ref="AX249:AY249" si="656">AG249+AI249+AK249+AM249+AO249</f>
        <v>297.1428571</v>
      </c>
      <c r="AY249" s="118">
        <f t="shared" si="656"/>
        <v>0</v>
      </c>
      <c r="AZ249" s="117"/>
    </row>
    <row r="250" ht="15.75" customHeight="1">
      <c r="A250" s="105"/>
      <c r="B250" s="106"/>
      <c r="C250" s="108"/>
      <c r="D250" s="106"/>
      <c r="E250" s="108"/>
      <c r="F250" s="106">
        <v>19.0</v>
      </c>
      <c r="G250" s="86" t="s">
        <v>492</v>
      </c>
      <c r="H250" s="86" t="s">
        <v>493</v>
      </c>
      <c r="I250" s="86" t="s">
        <v>72</v>
      </c>
      <c r="J250" s="106" t="s">
        <v>494</v>
      </c>
      <c r="K250" s="106">
        <v>100.0</v>
      </c>
      <c r="L250" s="110">
        <f t="shared" ref="L250:L251" si="659">N250+P250+R250+T250+V250</f>
        <v>1057</v>
      </c>
      <c r="M250" s="106" t="s">
        <v>494</v>
      </c>
      <c r="N250" s="89">
        <v>200.0</v>
      </c>
      <c r="O250" s="106" t="s">
        <v>494</v>
      </c>
      <c r="P250" s="89">
        <v>206.0</v>
      </c>
      <c r="Q250" s="106" t="s">
        <v>494</v>
      </c>
      <c r="R250" s="89">
        <v>212.0</v>
      </c>
      <c r="S250" s="106" t="s">
        <v>494</v>
      </c>
      <c r="T250" s="89">
        <v>218.0</v>
      </c>
      <c r="U250" s="106" t="s">
        <v>494</v>
      </c>
      <c r="V250" s="91">
        <v>221.0</v>
      </c>
      <c r="W250" s="111">
        <v>22.96</v>
      </c>
      <c r="X250" s="112">
        <v>0.0</v>
      </c>
      <c r="Y250" s="111">
        <v>100.0</v>
      </c>
      <c r="Z250" s="112">
        <v>77709.0</v>
      </c>
      <c r="AA250" s="111">
        <v>98.8</v>
      </c>
      <c r="AB250" s="112">
        <v>0.0</v>
      </c>
      <c r="AC250" s="111">
        <v>98.5</v>
      </c>
      <c r="AD250" s="112">
        <v>0.0</v>
      </c>
      <c r="AE250" s="108"/>
      <c r="AF250" s="96"/>
      <c r="AG250" s="113">
        <f t="shared" ref="AG250:AP250" si="657">IFERROR(W250/M250,0)*100</f>
        <v>0</v>
      </c>
      <c r="AH250" s="98">
        <f t="shared" si="657"/>
        <v>0</v>
      </c>
      <c r="AI250" s="113">
        <f t="shared" si="657"/>
        <v>0</v>
      </c>
      <c r="AJ250" s="185">
        <f t="shared" si="657"/>
        <v>37722.81553</v>
      </c>
      <c r="AK250" s="113">
        <f t="shared" si="657"/>
        <v>0</v>
      </c>
      <c r="AL250" s="98">
        <f t="shared" si="657"/>
        <v>0</v>
      </c>
      <c r="AM250" s="113">
        <f t="shared" si="657"/>
        <v>0</v>
      </c>
      <c r="AN250" s="98">
        <f t="shared" si="657"/>
        <v>0</v>
      </c>
      <c r="AO250" s="113">
        <f t="shared" si="657"/>
        <v>0</v>
      </c>
      <c r="AP250" s="98">
        <f t="shared" si="657"/>
        <v>0</v>
      </c>
      <c r="AQ250" s="124">
        <v>98.5</v>
      </c>
      <c r="AR250" s="114">
        <f t="shared" si="649"/>
        <v>77709</v>
      </c>
      <c r="AS250" s="114">
        <f t="shared" si="634"/>
        <v>98.5</v>
      </c>
      <c r="AT250" s="114">
        <f t="shared" ref="AT250:AT251" si="661">AR250/L250*100</f>
        <v>7351.844844</v>
      </c>
      <c r="AU250" s="115" t="s">
        <v>423</v>
      </c>
      <c r="AV250" s="116"/>
      <c r="AW250" s="117"/>
      <c r="AX250" s="118">
        <f t="shared" ref="AX250:AY250" si="658">AG250+AI250+AK250+AM250+AO250</f>
        <v>0</v>
      </c>
      <c r="AY250" s="118">
        <f t="shared" si="658"/>
        <v>37722.81553</v>
      </c>
      <c r="AZ250" s="117"/>
    </row>
    <row r="251" ht="15.75" customHeight="1">
      <c r="A251" s="105"/>
      <c r="B251" s="106"/>
      <c r="C251" s="108"/>
      <c r="D251" s="106"/>
      <c r="E251" s="108"/>
      <c r="F251" s="106">
        <v>20.0</v>
      </c>
      <c r="G251" s="86" t="s">
        <v>495</v>
      </c>
      <c r="H251" s="86" t="s">
        <v>496</v>
      </c>
      <c r="I251" s="86" t="s">
        <v>72</v>
      </c>
      <c r="J251" s="106" t="s">
        <v>497</v>
      </c>
      <c r="K251" s="106">
        <v>100.0</v>
      </c>
      <c r="L251" s="110">
        <f t="shared" si="659"/>
        <v>38811</v>
      </c>
      <c r="M251" s="106" t="s">
        <v>494</v>
      </c>
      <c r="N251" s="89">
        <v>7310.0</v>
      </c>
      <c r="O251" s="106" t="s">
        <v>494</v>
      </c>
      <c r="P251" s="89">
        <v>7530.0</v>
      </c>
      <c r="Q251" s="106" t="s">
        <v>494</v>
      </c>
      <c r="R251" s="89">
        <v>7755.0</v>
      </c>
      <c r="S251" s="106" t="s">
        <v>494</v>
      </c>
      <c r="T251" s="89">
        <v>7988.0</v>
      </c>
      <c r="U251" s="106" t="s">
        <v>494</v>
      </c>
      <c r="V251" s="91">
        <v>8228.0</v>
      </c>
      <c r="W251" s="111">
        <v>88.4</v>
      </c>
      <c r="X251" s="112">
        <v>3579.086</v>
      </c>
      <c r="Y251" s="111">
        <v>86.8</v>
      </c>
      <c r="Z251" s="112">
        <v>4568.623</v>
      </c>
      <c r="AA251" s="111">
        <v>86.8</v>
      </c>
      <c r="AB251" s="112">
        <v>5576.303</v>
      </c>
      <c r="AC251" s="111">
        <v>87.4</v>
      </c>
      <c r="AD251" s="112">
        <v>4391.222</v>
      </c>
      <c r="AE251" s="108"/>
      <c r="AF251" s="96"/>
      <c r="AG251" s="113">
        <f t="shared" ref="AG251:AP251" si="660">IFERROR(W251/M251,0)*100</f>
        <v>0</v>
      </c>
      <c r="AH251" s="98">
        <f t="shared" si="660"/>
        <v>48.96150479</v>
      </c>
      <c r="AI251" s="113">
        <f t="shared" si="660"/>
        <v>0</v>
      </c>
      <c r="AJ251" s="98">
        <f t="shared" si="660"/>
        <v>60.6722842</v>
      </c>
      <c r="AK251" s="113">
        <f t="shared" si="660"/>
        <v>0</v>
      </c>
      <c r="AL251" s="98">
        <f t="shared" si="660"/>
        <v>71.90590587</v>
      </c>
      <c r="AM251" s="113">
        <f t="shared" si="660"/>
        <v>0</v>
      </c>
      <c r="AN251" s="98">
        <f t="shared" si="660"/>
        <v>54.9727341</v>
      </c>
      <c r="AO251" s="113">
        <f t="shared" si="660"/>
        <v>0</v>
      </c>
      <c r="AP251" s="98">
        <f t="shared" si="660"/>
        <v>0</v>
      </c>
      <c r="AQ251" s="124">
        <v>87.4</v>
      </c>
      <c r="AR251" s="114">
        <f t="shared" si="649"/>
        <v>18115.234</v>
      </c>
      <c r="AS251" s="114">
        <f t="shared" si="634"/>
        <v>87.4</v>
      </c>
      <c r="AT251" s="114">
        <f t="shared" si="661"/>
        <v>46.67551467</v>
      </c>
      <c r="AU251" s="115" t="s">
        <v>423</v>
      </c>
      <c r="AV251" s="116"/>
      <c r="AW251" s="117"/>
      <c r="AX251" s="118">
        <f t="shared" ref="AX251:AY251" si="662">AG251+AI251+AK251+AM251+AO251</f>
        <v>0</v>
      </c>
      <c r="AY251" s="118">
        <f t="shared" si="662"/>
        <v>236.512429</v>
      </c>
      <c r="AZ251" s="117"/>
    </row>
    <row r="252" ht="15.75" customHeight="1">
      <c r="A252" s="105"/>
      <c r="B252" s="106"/>
      <c r="C252" s="108"/>
      <c r="D252" s="106"/>
      <c r="E252" s="108"/>
      <c r="F252" s="106"/>
      <c r="G252" s="86"/>
      <c r="H252" s="86" t="s">
        <v>498</v>
      </c>
      <c r="I252" s="86" t="s">
        <v>72</v>
      </c>
      <c r="J252" s="106">
        <v>0.43</v>
      </c>
      <c r="K252" s="138">
        <v>16.2</v>
      </c>
      <c r="L252" s="128"/>
      <c r="M252" s="138">
        <v>22.0</v>
      </c>
      <c r="N252" s="89"/>
      <c r="O252" s="138">
        <v>19.7</v>
      </c>
      <c r="P252" s="89"/>
      <c r="Q252" s="138">
        <v>18.2</v>
      </c>
      <c r="R252" s="89"/>
      <c r="S252" s="138">
        <v>17.7</v>
      </c>
      <c r="T252" s="89"/>
      <c r="U252" s="138">
        <v>16.2</v>
      </c>
      <c r="V252" s="129"/>
      <c r="W252" s="111">
        <v>3.7</v>
      </c>
      <c r="X252" s="112"/>
      <c r="Y252" s="111">
        <v>4.26</v>
      </c>
      <c r="Z252" s="112"/>
      <c r="AA252" s="111">
        <v>86.8</v>
      </c>
      <c r="AB252" s="112"/>
      <c r="AC252" s="111">
        <v>16.2</v>
      </c>
      <c r="AD252" s="112"/>
      <c r="AE252" s="108"/>
      <c r="AF252" s="96"/>
      <c r="AG252" s="113">
        <f t="shared" ref="AG252:AP252" si="663">IFERROR(W252/M252,0)*100</f>
        <v>16.81818182</v>
      </c>
      <c r="AH252" s="98">
        <f t="shared" si="663"/>
        <v>0</v>
      </c>
      <c r="AI252" s="113">
        <f t="shared" si="663"/>
        <v>21.62436548</v>
      </c>
      <c r="AJ252" s="98">
        <f t="shared" si="663"/>
        <v>0</v>
      </c>
      <c r="AK252" s="113">
        <f t="shared" si="663"/>
        <v>476.9230769</v>
      </c>
      <c r="AL252" s="98">
        <f t="shared" si="663"/>
        <v>0</v>
      </c>
      <c r="AM252" s="113">
        <f t="shared" si="663"/>
        <v>91.52542373</v>
      </c>
      <c r="AN252" s="98">
        <f t="shared" si="663"/>
        <v>0</v>
      </c>
      <c r="AO252" s="113">
        <f t="shared" si="663"/>
        <v>0</v>
      </c>
      <c r="AP252" s="98">
        <f t="shared" si="663"/>
        <v>0</v>
      </c>
      <c r="AQ252" s="124">
        <v>16.2</v>
      </c>
      <c r="AR252" s="114">
        <f t="shared" si="649"/>
        <v>0</v>
      </c>
      <c r="AS252" s="114">
        <f t="shared" si="634"/>
        <v>100</v>
      </c>
      <c r="AT252" s="128" t="s">
        <v>89</v>
      </c>
      <c r="AU252" s="115"/>
      <c r="AV252" s="116"/>
      <c r="AW252" s="117"/>
      <c r="AX252" s="118">
        <f t="shared" ref="AX252:AY252" si="664">AG252+AI252+AK252+AM252+AO252</f>
        <v>606.891048</v>
      </c>
      <c r="AY252" s="118">
        <f t="shared" si="664"/>
        <v>0</v>
      </c>
      <c r="AZ252" s="117"/>
    </row>
    <row r="253" ht="15.75" customHeight="1">
      <c r="A253" s="105"/>
      <c r="B253" s="106"/>
      <c r="C253" s="108"/>
      <c r="D253" s="106"/>
      <c r="E253" s="108"/>
      <c r="F253" s="106"/>
      <c r="G253" s="86"/>
      <c r="H253" s="86" t="s">
        <v>499</v>
      </c>
      <c r="I253" s="86" t="s">
        <v>72</v>
      </c>
      <c r="J253" s="106" t="s">
        <v>430</v>
      </c>
      <c r="K253" s="106">
        <v>100.0</v>
      </c>
      <c r="L253" s="128"/>
      <c r="M253" s="106" t="s">
        <v>494</v>
      </c>
      <c r="N253" s="89"/>
      <c r="O253" s="106" t="s">
        <v>494</v>
      </c>
      <c r="P253" s="89"/>
      <c r="Q253" s="106" t="s">
        <v>494</v>
      </c>
      <c r="R253" s="89"/>
      <c r="S253" s="106" t="s">
        <v>494</v>
      </c>
      <c r="T253" s="89"/>
      <c r="U253" s="106" t="s">
        <v>494</v>
      </c>
      <c r="V253" s="129"/>
      <c r="W253" s="111">
        <v>86.5</v>
      </c>
      <c r="X253" s="112"/>
      <c r="Y253" s="111">
        <v>85.0</v>
      </c>
      <c r="Z253" s="112"/>
      <c r="AA253" s="111">
        <v>100.0</v>
      </c>
      <c r="AB253" s="112"/>
      <c r="AC253" s="111">
        <v>100.0</v>
      </c>
      <c r="AD253" s="112"/>
      <c r="AE253" s="108"/>
      <c r="AF253" s="96"/>
      <c r="AG253" s="113">
        <f t="shared" ref="AG253:AP253" si="665">IFERROR(W253/M253,0)*100</f>
        <v>0</v>
      </c>
      <c r="AH253" s="98">
        <f t="shared" si="665"/>
        <v>0</v>
      </c>
      <c r="AI253" s="113">
        <f t="shared" si="665"/>
        <v>0</v>
      </c>
      <c r="AJ253" s="98">
        <f t="shared" si="665"/>
        <v>0</v>
      </c>
      <c r="AK253" s="113">
        <f t="shared" si="665"/>
        <v>0</v>
      </c>
      <c r="AL253" s="98">
        <f t="shared" si="665"/>
        <v>0</v>
      </c>
      <c r="AM253" s="113">
        <f t="shared" si="665"/>
        <v>0</v>
      </c>
      <c r="AN253" s="98">
        <f t="shared" si="665"/>
        <v>0</v>
      </c>
      <c r="AO253" s="113">
        <f t="shared" si="665"/>
        <v>0</v>
      </c>
      <c r="AP253" s="98">
        <f t="shared" si="665"/>
        <v>0</v>
      </c>
      <c r="AQ253" s="124">
        <v>100.0</v>
      </c>
      <c r="AR253" s="114">
        <f t="shared" si="649"/>
        <v>0</v>
      </c>
      <c r="AS253" s="114">
        <f t="shared" si="634"/>
        <v>100</v>
      </c>
      <c r="AT253" s="128" t="s">
        <v>89</v>
      </c>
      <c r="AU253" s="115"/>
      <c r="AV253" s="116"/>
      <c r="AW253" s="117"/>
      <c r="AX253" s="118">
        <f t="shared" ref="AX253:AY253" si="666">AG253+AI253+AK253+AM253+AO253</f>
        <v>0</v>
      </c>
      <c r="AY253" s="118">
        <f t="shared" si="666"/>
        <v>0</v>
      </c>
      <c r="AZ253" s="117"/>
    </row>
    <row r="254" ht="15.75" customHeight="1">
      <c r="A254" s="105"/>
      <c r="B254" s="106"/>
      <c r="C254" s="108"/>
      <c r="D254" s="106"/>
      <c r="E254" s="108"/>
      <c r="F254" s="106"/>
      <c r="G254" s="86"/>
      <c r="H254" s="86" t="s">
        <v>500</v>
      </c>
      <c r="I254" s="86" t="s">
        <v>72</v>
      </c>
      <c r="J254" s="106" t="s">
        <v>501</v>
      </c>
      <c r="K254" s="106">
        <v>100.0</v>
      </c>
      <c r="L254" s="128"/>
      <c r="M254" s="106" t="s">
        <v>494</v>
      </c>
      <c r="N254" s="89"/>
      <c r="O254" s="106" t="s">
        <v>494</v>
      </c>
      <c r="P254" s="89"/>
      <c r="Q254" s="106" t="s">
        <v>494</v>
      </c>
      <c r="R254" s="89"/>
      <c r="S254" s="106" t="s">
        <v>494</v>
      </c>
      <c r="T254" s="89"/>
      <c r="U254" s="106" t="s">
        <v>494</v>
      </c>
      <c r="V254" s="129"/>
      <c r="W254" s="111">
        <v>91.4</v>
      </c>
      <c r="X254" s="112"/>
      <c r="Y254" s="111">
        <v>26.9</v>
      </c>
      <c r="Z254" s="112"/>
      <c r="AA254" s="111">
        <v>100.0</v>
      </c>
      <c r="AB254" s="112"/>
      <c r="AC254" s="111">
        <v>100.0</v>
      </c>
      <c r="AD254" s="112"/>
      <c r="AE254" s="108"/>
      <c r="AF254" s="96"/>
      <c r="AG254" s="113">
        <f t="shared" ref="AG254:AP254" si="667">IFERROR(W254/M254,0)*100</f>
        <v>0</v>
      </c>
      <c r="AH254" s="98">
        <f t="shared" si="667"/>
        <v>0</v>
      </c>
      <c r="AI254" s="113">
        <f t="shared" si="667"/>
        <v>0</v>
      </c>
      <c r="AJ254" s="98">
        <f t="shared" si="667"/>
        <v>0</v>
      </c>
      <c r="AK254" s="113">
        <f t="shared" si="667"/>
        <v>0</v>
      </c>
      <c r="AL254" s="98">
        <f t="shared" si="667"/>
        <v>0</v>
      </c>
      <c r="AM254" s="113">
        <f t="shared" si="667"/>
        <v>0</v>
      </c>
      <c r="AN254" s="98">
        <f t="shared" si="667"/>
        <v>0</v>
      </c>
      <c r="AO254" s="113">
        <f t="shared" si="667"/>
        <v>0</v>
      </c>
      <c r="AP254" s="98">
        <f t="shared" si="667"/>
        <v>0</v>
      </c>
      <c r="AQ254" s="124">
        <v>100.0</v>
      </c>
      <c r="AR254" s="114">
        <f t="shared" si="649"/>
        <v>0</v>
      </c>
      <c r="AS254" s="114">
        <f t="shared" si="634"/>
        <v>100</v>
      </c>
      <c r="AT254" s="128" t="s">
        <v>89</v>
      </c>
      <c r="AU254" s="115"/>
      <c r="AV254" s="116"/>
      <c r="AW254" s="117"/>
      <c r="AX254" s="118">
        <f t="shared" ref="AX254:AY254" si="668">AG254+AI254+AK254+AM254+AO254</f>
        <v>0</v>
      </c>
      <c r="AY254" s="118">
        <f t="shared" si="668"/>
        <v>0</v>
      </c>
      <c r="AZ254" s="117"/>
    </row>
    <row r="255" ht="15.75" customHeight="1">
      <c r="A255" s="105"/>
      <c r="B255" s="106"/>
      <c r="C255" s="108"/>
      <c r="D255" s="106"/>
      <c r="E255" s="108"/>
      <c r="F255" s="106">
        <v>21.0</v>
      </c>
      <c r="G255" s="86" t="s">
        <v>502</v>
      </c>
      <c r="H255" s="86" t="s">
        <v>503</v>
      </c>
      <c r="I255" s="86" t="s">
        <v>504</v>
      </c>
      <c r="J255" s="106">
        <v>11.0</v>
      </c>
      <c r="K255" s="109">
        <f>M255+O255+Q255+S255+U255+J255</f>
        <v>24</v>
      </c>
      <c r="L255" s="110">
        <f t="shared" ref="L255:L274" si="672">N255+P255+R255+T255+V255</f>
        <v>3684</v>
      </c>
      <c r="M255" s="106">
        <v>2.0</v>
      </c>
      <c r="N255" s="89">
        <v>670.0</v>
      </c>
      <c r="O255" s="106">
        <v>2.0</v>
      </c>
      <c r="P255" s="89">
        <v>672.0</v>
      </c>
      <c r="Q255" s="111">
        <v>3.0</v>
      </c>
      <c r="R255" s="89">
        <v>692.0</v>
      </c>
      <c r="S255" s="106">
        <v>3.0</v>
      </c>
      <c r="T255" s="89">
        <v>813.0</v>
      </c>
      <c r="U255" s="106">
        <v>3.0</v>
      </c>
      <c r="V255" s="91">
        <v>837.0</v>
      </c>
      <c r="W255" s="111">
        <v>1.0</v>
      </c>
      <c r="X255" s="112">
        <v>199.586</v>
      </c>
      <c r="Y255" s="111">
        <v>2.0</v>
      </c>
      <c r="Z255" s="112">
        <v>455.985</v>
      </c>
      <c r="AA255" s="111">
        <v>2.0</v>
      </c>
      <c r="AB255" s="112">
        <v>597.835</v>
      </c>
      <c r="AC255" s="111">
        <v>1.0</v>
      </c>
      <c r="AD255" s="112">
        <v>0.0</v>
      </c>
      <c r="AE255" s="108"/>
      <c r="AF255" s="96"/>
      <c r="AG255" s="113">
        <f t="shared" ref="AG255:AP255" si="669">IFERROR(W255/M255,0)*100</f>
        <v>50</v>
      </c>
      <c r="AH255" s="98">
        <f t="shared" si="669"/>
        <v>29.78895522</v>
      </c>
      <c r="AI255" s="113">
        <f t="shared" si="669"/>
        <v>100</v>
      </c>
      <c r="AJ255" s="98">
        <f t="shared" si="669"/>
        <v>67.85491071</v>
      </c>
      <c r="AK255" s="113">
        <f t="shared" si="669"/>
        <v>66.66666667</v>
      </c>
      <c r="AL255" s="98">
        <f t="shared" si="669"/>
        <v>86.39234104</v>
      </c>
      <c r="AM255" s="113">
        <f t="shared" si="669"/>
        <v>33.33333333</v>
      </c>
      <c r="AN255" s="98">
        <f t="shared" si="669"/>
        <v>0</v>
      </c>
      <c r="AO255" s="113">
        <f t="shared" si="669"/>
        <v>0</v>
      </c>
      <c r="AP255" s="98">
        <f t="shared" si="669"/>
        <v>0</v>
      </c>
      <c r="AQ255" s="113">
        <f t="shared" ref="AQ255:AR255" si="670">W255+Y255+AA255+AC255+AE255</f>
        <v>6</v>
      </c>
      <c r="AR255" s="114">
        <f t="shared" si="670"/>
        <v>1253.406</v>
      </c>
      <c r="AS255" s="114">
        <f t="shared" si="634"/>
        <v>25</v>
      </c>
      <c r="AT255" s="114">
        <f t="shared" ref="AT255:AT269" si="674">AR255/L255*100</f>
        <v>34.02296417</v>
      </c>
      <c r="AU255" s="115" t="s">
        <v>423</v>
      </c>
      <c r="AV255" s="116"/>
      <c r="AW255" s="117"/>
      <c r="AX255" s="118">
        <f t="shared" ref="AX255:AY255" si="671">AG255+AI255+AK255+AM255+AO255</f>
        <v>250</v>
      </c>
      <c r="AY255" s="118">
        <f t="shared" si="671"/>
        <v>184.036207</v>
      </c>
      <c r="AZ255" s="117"/>
    </row>
    <row r="256" ht="15.75" customHeight="1">
      <c r="A256" s="105"/>
      <c r="B256" s="106"/>
      <c r="C256" s="108"/>
      <c r="D256" s="106"/>
      <c r="E256" s="108"/>
      <c r="F256" s="106">
        <v>22.0</v>
      </c>
      <c r="G256" s="86" t="s">
        <v>505</v>
      </c>
      <c r="H256" s="86" t="s">
        <v>506</v>
      </c>
      <c r="I256" s="86" t="s">
        <v>507</v>
      </c>
      <c r="J256" s="106">
        <v>1.0</v>
      </c>
      <c r="K256" s="106">
        <v>1.0</v>
      </c>
      <c r="L256" s="110">
        <f t="shared" si="672"/>
        <v>325570</v>
      </c>
      <c r="M256" s="106">
        <v>1.0</v>
      </c>
      <c r="N256" s="89">
        <v>61130.0</v>
      </c>
      <c r="O256" s="106">
        <v>1.0</v>
      </c>
      <c r="P256" s="89">
        <v>62964.0</v>
      </c>
      <c r="Q256" s="111">
        <v>1.0</v>
      </c>
      <c r="R256" s="89">
        <v>64851.0</v>
      </c>
      <c r="S256" s="106">
        <v>1.0</v>
      </c>
      <c r="T256" s="89">
        <v>67299.0</v>
      </c>
      <c r="U256" s="106">
        <v>1.0</v>
      </c>
      <c r="V256" s="91">
        <v>69326.0</v>
      </c>
      <c r="W256" s="111">
        <v>1.0</v>
      </c>
      <c r="X256" s="112">
        <v>48582.666</v>
      </c>
      <c r="Y256" s="111">
        <v>1.0</v>
      </c>
      <c r="Z256" s="112">
        <v>40025.022</v>
      </c>
      <c r="AA256" s="111">
        <v>1.0</v>
      </c>
      <c r="AB256" s="112">
        <v>50512.964</v>
      </c>
      <c r="AC256" s="111">
        <v>1.0</v>
      </c>
      <c r="AD256" s="112">
        <v>49940.693</v>
      </c>
      <c r="AE256" s="108"/>
      <c r="AF256" s="96"/>
      <c r="AG256" s="113">
        <f t="shared" ref="AG256:AP256" si="673">IFERROR(W256/M256,0)*100</f>
        <v>100</v>
      </c>
      <c r="AH256" s="98">
        <f t="shared" si="673"/>
        <v>79.4743432</v>
      </c>
      <c r="AI256" s="113">
        <f t="shared" si="673"/>
        <v>100</v>
      </c>
      <c r="AJ256" s="98">
        <f t="shared" si="673"/>
        <v>63.56810558</v>
      </c>
      <c r="AK256" s="113">
        <f t="shared" si="673"/>
        <v>100</v>
      </c>
      <c r="AL256" s="98">
        <f t="shared" si="673"/>
        <v>77.89080199</v>
      </c>
      <c r="AM256" s="113">
        <f t="shared" si="673"/>
        <v>100</v>
      </c>
      <c r="AN256" s="98">
        <f t="shared" si="673"/>
        <v>74.20718436</v>
      </c>
      <c r="AO256" s="113">
        <f t="shared" si="673"/>
        <v>0</v>
      </c>
      <c r="AP256" s="98">
        <f t="shared" si="673"/>
        <v>0</v>
      </c>
      <c r="AQ256" s="124">
        <v>1.0</v>
      </c>
      <c r="AR256" s="114">
        <f t="shared" ref="AR256:AR258" si="677">X256+Z256+AB256+AD256+AF256</f>
        <v>189061.345</v>
      </c>
      <c r="AS256" s="114">
        <f t="shared" si="634"/>
        <v>100</v>
      </c>
      <c r="AT256" s="114">
        <f t="shared" si="674"/>
        <v>58.07087416</v>
      </c>
      <c r="AU256" s="115" t="s">
        <v>423</v>
      </c>
      <c r="AV256" s="116"/>
      <c r="AW256" s="117"/>
      <c r="AX256" s="118">
        <f t="shared" ref="AX256:AY256" si="675">AG256+AI256+AK256+AM256+AO256</f>
        <v>400</v>
      </c>
      <c r="AY256" s="118">
        <f t="shared" si="675"/>
        <v>295.1404351</v>
      </c>
      <c r="AZ256" s="117"/>
    </row>
    <row r="257" ht="15.75" customHeight="1">
      <c r="A257" s="119"/>
      <c r="B257" s="106"/>
      <c r="C257" s="108"/>
      <c r="D257" s="106"/>
      <c r="E257" s="108"/>
      <c r="F257" s="106">
        <v>23.0</v>
      </c>
      <c r="G257" s="86" t="s">
        <v>508</v>
      </c>
      <c r="H257" s="108" t="s">
        <v>509</v>
      </c>
      <c r="I257" s="108" t="s">
        <v>510</v>
      </c>
      <c r="J257" s="106">
        <v>91.035</v>
      </c>
      <c r="K257" s="106">
        <v>92000.0</v>
      </c>
      <c r="L257" s="110">
        <f t="shared" si="672"/>
        <v>9681</v>
      </c>
      <c r="M257" s="106">
        <v>91572.0</v>
      </c>
      <c r="N257" s="89">
        <v>1064.0</v>
      </c>
      <c r="O257" s="106">
        <v>91772.0</v>
      </c>
      <c r="P257" s="89">
        <v>2060.0</v>
      </c>
      <c r="Q257" s="111">
        <v>91872.0</v>
      </c>
      <c r="R257" s="89">
        <v>2122.0</v>
      </c>
      <c r="S257" s="106" t="s">
        <v>511</v>
      </c>
      <c r="T257" s="89">
        <v>2185.0</v>
      </c>
      <c r="U257" s="106">
        <v>92000.0</v>
      </c>
      <c r="V257" s="120">
        <v>2250.0</v>
      </c>
      <c r="W257" s="111">
        <v>91672.0</v>
      </c>
      <c r="X257" s="112">
        <v>2728.386</v>
      </c>
      <c r="Y257" s="111">
        <v>108829.0</v>
      </c>
      <c r="Z257" s="112">
        <v>1961.691</v>
      </c>
      <c r="AA257" s="111">
        <v>111450.0</v>
      </c>
      <c r="AB257" s="112">
        <v>1296.124</v>
      </c>
      <c r="AC257" s="111">
        <v>70359.0</v>
      </c>
      <c r="AD257" s="112">
        <v>1224.94</v>
      </c>
      <c r="AE257" s="108"/>
      <c r="AF257" s="96"/>
      <c r="AG257" s="113">
        <f t="shared" ref="AG257:AP257" si="676">IFERROR(W257/M257,0)*100</f>
        <v>100.1092037</v>
      </c>
      <c r="AH257" s="98">
        <f t="shared" si="676"/>
        <v>256.4272556</v>
      </c>
      <c r="AI257" s="113">
        <f t="shared" si="676"/>
        <v>118.586279</v>
      </c>
      <c r="AJ257" s="98">
        <f t="shared" si="676"/>
        <v>95.22771845</v>
      </c>
      <c r="AK257" s="113">
        <f t="shared" si="676"/>
        <v>121.3100836</v>
      </c>
      <c r="AL257" s="98">
        <f t="shared" si="676"/>
        <v>61.0803016</v>
      </c>
      <c r="AM257" s="113">
        <f t="shared" si="676"/>
        <v>0</v>
      </c>
      <c r="AN257" s="98">
        <f t="shared" si="676"/>
        <v>56.06132723</v>
      </c>
      <c r="AO257" s="113">
        <f t="shared" si="676"/>
        <v>0</v>
      </c>
      <c r="AP257" s="98">
        <f t="shared" si="676"/>
        <v>0</v>
      </c>
      <c r="AQ257" s="124">
        <v>70359.0</v>
      </c>
      <c r="AR257" s="114">
        <f t="shared" si="677"/>
        <v>7211.141</v>
      </c>
      <c r="AS257" s="114">
        <f t="shared" si="634"/>
        <v>76.47717391</v>
      </c>
      <c r="AT257" s="114">
        <f t="shared" si="674"/>
        <v>74.48756327</v>
      </c>
      <c r="AU257" s="115" t="s">
        <v>512</v>
      </c>
      <c r="AV257" s="116"/>
      <c r="AW257" s="117"/>
      <c r="AX257" s="118">
        <f t="shared" ref="AX257:AY257" si="678">AG257+AI257+AK257+AM257+AO257</f>
        <v>340.0055663</v>
      </c>
      <c r="AY257" s="118">
        <f t="shared" si="678"/>
        <v>468.7966029</v>
      </c>
      <c r="AZ257" s="117"/>
    </row>
    <row r="258" ht="15.75" customHeight="1">
      <c r="A258" s="105"/>
      <c r="B258" s="106"/>
      <c r="C258" s="108"/>
      <c r="D258" s="106"/>
      <c r="E258" s="108"/>
      <c r="F258" s="106">
        <v>24.0</v>
      </c>
      <c r="G258" s="86" t="s">
        <v>513</v>
      </c>
      <c r="H258" s="86" t="s">
        <v>509</v>
      </c>
      <c r="I258" s="86" t="s">
        <v>510</v>
      </c>
      <c r="J258" s="106">
        <v>91.035</v>
      </c>
      <c r="K258" s="106">
        <v>92000.0</v>
      </c>
      <c r="L258" s="110">
        <f t="shared" si="672"/>
        <v>3515</v>
      </c>
      <c r="M258" s="106">
        <v>91572.0</v>
      </c>
      <c r="N258" s="89">
        <v>213.0</v>
      </c>
      <c r="O258" s="106">
        <v>91772.0</v>
      </c>
      <c r="P258" s="89">
        <v>790.0</v>
      </c>
      <c r="Q258" s="111">
        <v>91872.0</v>
      </c>
      <c r="R258" s="89">
        <v>813.0</v>
      </c>
      <c r="S258" s="106" t="s">
        <v>511</v>
      </c>
      <c r="T258" s="89">
        <v>837.0</v>
      </c>
      <c r="U258" s="106">
        <v>92000.0</v>
      </c>
      <c r="V258" s="91">
        <v>862.0</v>
      </c>
      <c r="W258" s="111">
        <v>91672.0</v>
      </c>
      <c r="X258" s="112">
        <v>172.069</v>
      </c>
      <c r="Y258" s="111">
        <v>108829.0</v>
      </c>
      <c r="Z258" s="112">
        <v>2766.885</v>
      </c>
      <c r="AA258" s="111">
        <v>111450.0</v>
      </c>
      <c r="AB258" s="112">
        <v>3525.405</v>
      </c>
      <c r="AC258" s="111">
        <v>70359.0</v>
      </c>
      <c r="AD258" s="112">
        <v>2729.384</v>
      </c>
      <c r="AE258" s="108"/>
      <c r="AF258" s="96"/>
      <c r="AG258" s="113">
        <f t="shared" ref="AG258:AP258" si="679">IFERROR(W258/M258,0)*100</f>
        <v>100.1092037</v>
      </c>
      <c r="AH258" s="98">
        <f t="shared" si="679"/>
        <v>80.78356808</v>
      </c>
      <c r="AI258" s="113">
        <f t="shared" si="679"/>
        <v>118.586279</v>
      </c>
      <c r="AJ258" s="98">
        <f t="shared" si="679"/>
        <v>350.2386076</v>
      </c>
      <c r="AK258" s="113">
        <f t="shared" si="679"/>
        <v>121.3100836</v>
      </c>
      <c r="AL258" s="98">
        <f t="shared" si="679"/>
        <v>433.6291513</v>
      </c>
      <c r="AM258" s="113">
        <f t="shared" si="679"/>
        <v>0</v>
      </c>
      <c r="AN258" s="98">
        <f t="shared" si="679"/>
        <v>326.0912784</v>
      </c>
      <c r="AO258" s="113">
        <f t="shared" si="679"/>
        <v>0</v>
      </c>
      <c r="AP258" s="98">
        <f t="shared" si="679"/>
        <v>0</v>
      </c>
      <c r="AQ258" s="124">
        <v>70359.0</v>
      </c>
      <c r="AR258" s="114">
        <f t="shared" si="677"/>
        <v>9193.743</v>
      </c>
      <c r="AS258" s="114">
        <f t="shared" si="634"/>
        <v>76.47717391</v>
      </c>
      <c r="AT258" s="114">
        <f t="shared" si="674"/>
        <v>261.5574111</v>
      </c>
      <c r="AU258" s="115" t="s">
        <v>512</v>
      </c>
      <c r="AV258" s="116"/>
      <c r="AW258" s="117"/>
      <c r="AX258" s="118">
        <f t="shared" ref="AX258:AY258" si="680">AG258+AI258+AK258+AM258+AO258</f>
        <v>340.0055663</v>
      </c>
      <c r="AY258" s="118">
        <f t="shared" si="680"/>
        <v>1190.742605</v>
      </c>
      <c r="AZ258" s="117"/>
    </row>
    <row r="259" ht="15.75" customHeight="1">
      <c r="A259" s="105"/>
      <c r="B259" s="106"/>
      <c r="C259" s="108"/>
      <c r="D259" s="106"/>
      <c r="E259" s="108"/>
      <c r="F259" s="106">
        <v>25.0</v>
      </c>
      <c r="G259" s="86" t="s">
        <v>514</v>
      </c>
      <c r="H259" s="86" t="s">
        <v>515</v>
      </c>
      <c r="I259" s="86" t="s">
        <v>94</v>
      </c>
      <c r="J259" s="106">
        <v>0.0</v>
      </c>
      <c r="K259" s="109">
        <f t="shared" ref="K259:K262" si="684">M259+O259+Q259+S259+U259+J259</f>
        <v>77</v>
      </c>
      <c r="L259" s="110">
        <f t="shared" si="672"/>
        <v>1109</v>
      </c>
      <c r="M259" s="106">
        <v>10.0</v>
      </c>
      <c r="N259" s="89">
        <v>209.0</v>
      </c>
      <c r="O259" s="106">
        <v>13.0</v>
      </c>
      <c r="P259" s="89">
        <v>215.0</v>
      </c>
      <c r="Q259" s="111">
        <v>16.0</v>
      </c>
      <c r="R259" s="89">
        <v>222.0</v>
      </c>
      <c r="S259" s="106">
        <v>18.0</v>
      </c>
      <c r="T259" s="89">
        <v>228.0</v>
      </c>
      <c r="U259" s="106">
        <v>20.0</v>
      </c>
      <c r="V259" s="91">
        <v>235.0</v>
      </c>
      <c r="W259" s="111">
        <v>10.0</v>
      </c>
      <c r="X259" s="112">
        <v>208.541</v>
      </c>
      <c r="Y259" s="111">
        <v>13.0</v>
      </c>
      <c r="Z259" s="112">
        <v>133.2</v>
      </c>
      <c r="AA259" s="111">
        <v>16.0</v>
      </c>
      <c r="AB259" s="112">
        <v>155.535</v>
      </c>
      <c r="AC259" s="111">
        <v>0.0</v>
      </c>
      <c r="AD259" s="112">
        <v>0.0</v>
      </c>
      <c r="AE259" s="108"/>
      <c r="AF259" s="96"/>
      <c r="AG259" s="113">
        <f t="shared" ref="AG259:AP259" si="681">IFERROR(W259/M259,0)*100</f>
        <v>100</v>
      </c>
      <c r="AH259" s="98">
        <f t="shared" si="681"/>
        <v>99.78038278</v>
      </c>
      <c r="AI259" s="113">
        <f t="shared" si="681"/>
        <v>100</v>
      </c>
      <c r="AJ259" s="98">
        <f t="shared" si="681"/>
        <v>61.95348837</v>
      </c>
      <c r="AK259" s="113">
        <f t="shared" si="681"/>
        <v>100</v>
      </c>
      <c r="AL259" s="98">
        <f t="shared" si="681"/>
        <v>70.06081081</v>
      </c>
      <c r="AM259" s="113">
        <f t="shared" si="681"/>
        <v>0</v>
      </c>
      <c r="AN259" s="98">
        <f t="shared" si="681"/>
        <v>0</v>
      </c>
      <c r="AO259" s="113">
        <f t="shared" si="681"/>
        <v>0</v>
      </c>
      <c r="AP259" s="98">
        <f t="shared" si="681"/>
        <v>0</v>
      </c>
      <c r="AQ259" s="113">
        <f t="shared" ref="AQ259:AR259" si="682">W259+Y259+AA259+AC259+AE259</f>
        <v>39</v>
      </c>
      <c r="AR259" s="114">
        <f t="shared" si="682"/>
        <v>497.276</v>
      </c>
      <c r="AS259" s="114">
        <f t="shared" si="634"/>
        <v>50.64935065</v>
      </c>
      <c r="AT259" s="114">
        <f t="shared" si="674"/>
        <v>44.84003607</v>
      </c>
      <c r="AU259" s="115" t="s">
        <v>512</v>
      </c>
      <c r="AV259" s="116"/>
      <c r="AW259" s="117"/>
      <c r="AX259" s="118">
        <f t="shared" ref="AX259:AY259" si="683">AG259+AI259+AK259+AM259+AO259</f>
        <v>300</v>
      </c>
      <c r="AY259" s="118">
        <f t="shared" si="683"/>
        <v>231.794682</v>
      </c>
      <c r="AZ259" s="117"/>
    </row>
    <row r="260" ht="15.75" customHeight="1">
      <c r="A260" s="105"/>
      <c r="B260" s="106"/>
      <c r="C260" s="108"/>
      <c r="D260" s="106"/>
      <c r="E260" s="108"/>
      <c r="F260" s="106">
        <v>26.0</v>
      </c>
      <c r="G260" s="86" t="s">
        <v>516</v>
      </c>
      <c r="H260" s="86" t="s">
        <v>517</v>
      </c>
      <c r="I260" s="86" t="s">
        <v>518</v>
      </c>
      <c r="J260" s="106">
        <v>300.0</v>
      </c>
      <c r="K260" s="109">
        <f t="shared" si="684"/>
        <v>1165</v>
      </c>
      <c r="L260" s="110">
        <f t="shared" si="672"/>
        <v>627</v>
      </c>
      <c r="M260" s="106">
        <v>150.0</v>
      </c>
      <c r="N260" s="89">
        <v>0.0</v>
      </c>
      <c r="O260" s="106">
        <v>165.0</v>
      </c>
      <c r="P260" s="89">
        <v>150.0</v>
      </c>
      <c r="Q260" s="111">
        <v>170.0</v>
      </c>
      <c r="R260" s="89">
        <v>154.0</v>
      </c>
      <c r="S260" s="106">
        <v>180.0</v>
      </c>
      <c r="T260" s="89">
        <v>159.0</v>
      </c>
      <c r="U260" s="106">
        <v>200.0</v>
      </c>
      <c r="V260" s="91">
        <v>164.0</v>
      </c>
      <c r="W260" s="111">
        <v>150.0</v>
      </c>
      <c r="X260" s="112">
        <v>0.0</v>
      </c>
      <c r="Y260" s="111">
        <v>150.0</v>
      </c>
      <c r="Z260" s="112">
        <v>0.0</v>
      </c>
      <c r="AA260" s="111">
        <v>170.0</v>
      </c>
      <c r="AB260" s="112">
        <v>0.0</v>
      </c>
      <c r="AC260" s="111">
        <v>0.0</v>
      </c>
      <c r="AD260" s="112">
        <v>0.0</v>
      </c>
      <c r="AE260" s="108"/>
      <c r="AF260" s="96"/>
      <c r="AG260" s="113">
        <f t="shared" ref="AG260:AP260" si="685">IFERROR(W260/M260,0)*100</f>
        <v>100</v>
      </c>
      <c r="AH260" s="98">
        <f t="shared" si="685"/>
        <v>0</v>
      </c>
      <c r="AI260" s="113">
        <f t="shared" si="685"/>
        <v>90.90909091</v>
      </c>
      <c r="AJ260" s="98">
        <f t="shared" si="685"/>
        <v>0</v>
      </c>
      <c r="AK260" s="113">
        <f t="shared" si="685"/>
        <v>100</v>
      </c>
      <c r="AL260" s="98">
        <f t="shared" si="685"/>
        <v>0</v>
      </c>
      <c r="AM260" s="113">
        <f t="shared" si="685"/>
        <v>0</v>
      </c>
      <c r="AN260" s="98">
        <f t="shared" si="685"/>
        <v>0</v>
      </c>
      <c r="AO260" s="113">
        <f t="shared" si="685"/>
        <v>0</v>
      </c>
      <c r="AP260" s="98">
        <f t="shared" si="685"/>
        <v>0</v>
      </c>
      <c r="AQ260" s="113">
        <f t="shared" ref="AQ260:AR260" si="686">W260+Y260+AA260+AC260+AE260</f>
        <v>470</v>
      </c>
      <c r="AR260" s="114">
        <f t="shared" si="686"/>
        <v>0</v>
      </c>
      <c r="AS260" s="114">
        <f t="shared" si="634"/>
        <v>40.34334764</v>
      </c>
      <c r="AT260" s="114">
        <f t="shared" si="674"/>
        <v>0</v>
      </c>
      <c r="AU260" s="115" t="s">
        <v>512</v>
      </c>
      <c r="AV260" s="116"/>
      <c r="AW260" s="117"/>
      <c r="AX260" s="118">
        <f t="shared" ref="AX260:AY260" si="687">AG260+AI260+AK260+AM260+AO260</f>
        <v>290.9090909</v>
      </c>
      <c r="AY260" s="118">
        <f t="shared" si="687"/>
        <v>0</v>
      </c>
      <c r="AZ260" s="117"/>
    </row>
    <row r="261" ht="15.75" customHeight="1">
      <c r="A261" s="105"/>
      <c r="B261" s="106"/>
      <c r="C261" s="108"/>
      <c r="D261" s="106"/>
      <c r="E261" s="108"/>
      <c r="F261" s="106">
        <v>27.0</v>
      </c>
      <c r="G261" s="86" t="s">
        <v>519</v>
      </c>
      <c r="H261" s="86" t="s">
        <v>517</v>
      </c>
      <c r="I261" s="86" t="s">
        <v>518</v>
      </c>
      <c r="J261" s="106">
        <v>300.0</v>
      </c>
      <c r="K261" s="109">
        <f t="shared" si="684"/>
        <v>1165</v>
      </c>
      <c r="L261" s="110">
        <f t="shared" si="672"/>
        <v>1822</v>
      </c>
      <c r="M261" s="106">
        <v>150.0</v>
      </c>
      <c r="N261" s="89">
        <v>166.0</v>
      </c>
      <c r="O261" s="106">
        <v>165.0</v>
      </c>
      <c r="P261" s="89">
        <v>396.0</v>
      </c>
      <c r="Q261" s="111">
        <v>170.0</v>
      </c>
      <c r="R261" s="89">
        <v>408.0</v>
      </c>
      <c r="S261" s="106">
        <v>180.0</v>
      </c>
      <c r="T261" s="89">
        <v>420.0</v>
      </c>
      <c r="U261" s="106">
        <v>200.0</v>
      </c>
      <c r="V261" s="91">
        <v>432.0</v>
      </c>
      <c r="W261" s="111">
        <v>150.0</v>
      </c>
      <c r="X261" s="112">
        <v>187.689</v>
      </c>
      <c r="Y261" s="111">
        <v>150.0</v>
      </c>
      <c r="Z261" s="112">
        <v>198.881</v>
      </c>
      <c r="AA261" s="111">
        <v>170.0</v>
      </c>
      <c r="AB261" s="112">
        <v>0.0</v>
      </c>
      <c r="AC261" s="111">
        <v>0.0</v>
      </c>
      <c r="AD261" s="112">
        <v>0.0</v>
      </c>
      <c r="AE261" s="108"/>
      <c r="AF261" s="96"/>
      <c r="AG261" s="113">
        <f t="shared" ref="AG261:AP261" si="688">IFERROR(W261/M261,0)*100</f>
        <v>100</v>
      </c>
      <c r="AH261" s="98">
        <f t="shared" si="688"/>
        <v>113.0656627</v>
      </c>
      <c r="AI261" s="113">
        <f t="shared" si="688"/>
        <v>90.90909091</v>
      </c>
      <c r="AJ261" s="98">
        <f t="shared" si="688"/>
        <v>50.22247475</v>
      </c>
      <c r="AK261" s="113">
        <f t="shared" si="688"/>
        <v>100</v>
      </c>
      <c r="AL261" s="98">
        <f t="shared" si="688"/>
        <v>0</v>
      </c>
      <c r="AM261" s="113">
        <f t="shared" si="688"/>
        <v>0</v>
      </c>
      <c r="AN261" s="98">
        <f t="shared" si="688"/>
        <v>0</v>
      </c>
      <c r="AO261" s="113">
        <f t="shared" si="688"/>
        <v>0</v>
      </c>
      <c r="AP261" s="98">
        <f t="shared" si="688"/>
        <v>0</v>
      </c>
      <c r="AQ261" s="113">
        <f t="shared" ref="AQ261:AR261" si="689">W261+Y261+AA261+AC261+AE261</f>
        <v>470</v>
      </c>
      <c r="AR261" s="114">
        <f t="shared" si="689"/>
        <v>386.57</v>
      </c>
      <c r="AS261" s="114">
        <f t="shared" si="634"/>
        <v>40.34334764</v>
      </c>
      <c r="AT261" s="114">
        <f t="shared" si="674"/>
        <v>21.21679473</v>
      </c>
      <c r="AU261" s="115" t="s">
        <v>512</v>
      </c>
      <c r="AV261" s="116"/>
      <c r="AW261" s="117"/>
      <c r="AX261" s="118">
        <f t="shared" ref="AX261:AY261" si="690">AG261+AI261+AK261+AM261+AO261</f>
        <v>290.9090909</v>
      </c>
      <c r="AY261" s="118">
        <f t="shared" si="690"/>
        <v>163.2881374</v>
      </c>
      <c r="AZ261" s="117"/>
    </row>
    <row r="262" ht="15.75" customHeight="1">
      <c r="A262" s="105"/>
      <c r="B262" s="106"/>
      <c r="C262" s="108"/>
      <c r="D262" s="106"/>
      <c r="E262" s="108"/>
      <c r="F262" s="106">
        <v>28.0</v>
      </c>
      <c r="G262" s="86" t="s">
        <v>520</v>
      </c>
      <c r="H262" s="86" t="s">
        <v>521</v>
      </c>
      <c r="I262" s="86"/>
      <c r="J262" s="106">
        <v>0.0</v>
      </c>
      <c r="K262" s="109">
        <f t="shared" si="684"/>
        <v>2184</v>
      </c>
      <c r="L262" s="110">
        <f t="shared" si="672"/>
        <v>2509</v>
      </c>
      <c r="M262" s="106"/>
      <c r="N262" s="89">
        <v>0.0</v>
      </c>
      <c r="O262" s="106">
        <v>546.0</v>
      </c>
      <c r="P262" s="89">
        <v>600.0</v>
      </c>
      <c r="Q262" s="111">
        <v>546.0</v>
      </c>
      <c r="R262" s="89">
        <v>618.0</v>
      </c>
      <c r="S262" s="106">
        <v>546.0</v>
      </c>
      <c r="T262" s="89">
        <v>636.0</v>
      </c>
      <c r="U262" s="106">
        <v>546.0</v>
      </c>
      <c r="V262" s="91">
        <v>655.0</v>
      </c>
      <c r="W262" s="111">
        <v>0.0</v>
      </c>
      <c r="X262" s="112">
        <v>0.0</v>
      </c>
      <c r="Y262" s="111">
        <v>546.0</v>
      </c>
      <c r="Z262" s="112">
        <v>0.0</v>
      </c>
      <c r="AA262" s="111">
        <v>546.0</v>
      </c>
      <c r="AB262" s="112">
        <v>152.877</v>
      </c>
      <c r="AC262" s="111">
        <v>0.0</v>
      </c>
      <c r="AD262" s="112">
        <v>0.0</v>
      </c>
      <c r="AE262" s="108"/>
      <c r="AF262" s="96"/>
      <c r="AG262" s="113">
        <f t="shared" ref="AG262:AP262" si="691">IFERROR(W262/M262,0)*100</f>
        <v>0</v>
      </c>
      <c r="AH262" s="98">
        <f t="shared" si="691"/>
        <v>0</v>
      </c>
      <c r="AI262" s="113">
        <f t="shared" si="691"/>
        <v>100</v>
      </c>
      <c r="AJ262" s="98">
        <f t="shared" si="691"/>
        <v>0</v>
      </c>
      <c r="AK262" s="113">
        <f t="shared" si="691"/>
        <v>100</v>
      </c>
      <c r="AL262" s="98">
        <f t="shared" si="691"/>
        <v>24.73737864</v>
      </c>
      <c r="AM262" s="113">
        <f t="shared" si="691"/>
        <v>0</v>
      </c>
      <c r="AN262" s="98">
        <f t="shared" si="691"/>
        <v>0</v>
      </c>
      <c r="AO262" s="113">
        <f t="shared" si="691"/>
        <v>0</v>
      </c>
      <c r="AP262" s="98">
        <f t="shared" si="691"/>
        <v>0</v>
      </c>
      <c r="AQ262" s="113">
        <f t="shared" ref="AQ262:AR262" si="692">W262+Y262+AA262+AC262+AE262</f>
        <v>1092</v>
      </c>
      <c r="AR262" s="114">
        <f t="shared" si="692"/>
        <v>152.877</v>
      </c>
      <c r="AS262" s="114">
        <f t="shared" si="634"/>
        <v>50</v>
      </c>
      <c r="AT262" s="114">
        <f t="shared" si="674"/>
        <v>6.093144679</v>
      </c>
      <c r="AU262" s="115" t="s">
        <v>512</v>
      </c>
      <c r="AV262" s="116"/>
      <c r="AW262" s="117"/>
      <c r="AX262" s="118">
        <f t="shared" ref="AX262:AY262" si="693">AG262+AI262+AK262+AM262+AO262</f>
        <v>200</v>
      </c>
      <c r="AY262" s="118">
        <f t="shared" si="693"/>
        <v>24.73737864</v>
      </c>
      <c r="AZ262" s="117"/>
    </row>
    <row r="263" ht="15.75" customHeight="1">
      <c r="A263" s="119"/>
      <c r="B263" s="106"/>
      <c r="C263" s="108"/>
      <c r="D263" s="106"/>
      <c r="E263" s="108"/>
      <c r="F263" s="106">
        <v>29.0</v>
      </c>
      <c r="G263" s="86" t="s">
        <v>522</v>
      </c>
      <c r="H263" s="108" t="s">
        <v>523</v>
      </c>
      <c r="I263" s="106" t="s">
        <v>524</v>
      </c>
      <c r="J263" s="106">
        <v>2575.0</v>
      </c>
      <c r="K263" s="106">
        <v>26350.0</v>
      </c>
      <c r="L263" s="110">
        <f t="shared" si="672"/>
        <v>594</v>
      </c>
      <c r="M263" s="106"/>
      <c r="N263" s="89"/>
      <c r="O263" s="106">
        <v>25950.0</v>
      </c>
      <c r="P263" s="89">
        <v>142.0</v>
      </c>
      <c r="Q263" s="106">
        <v>26150.0</v>
      </c>
      <c r="R263" s="89">
        <v>146.0</v>
      </c>
      <c r="S263" s="106">
        <v>26250.0</v>
      </c>
      <c r="T263" s="89">
        <v>151.0</v>
      </c>
      <c r="U263" s="106">
        <v>26350.0</v>
      </c>
      <c r="V263" s="120">
        <v>155.0</v>
      </c>
      <c r="W263" s="111">
        <v>29679.0</v>
      </c>
      <c r="X263" s="112">
        <v>0.0</v>
      </c>
      <c r="Y263" s="111">
        <v>34839.0</v>
      </c>
      <c r="Z263" s="112">
        <v>0.0</v>
      </c>
      <c r="AA263" s="111">
        <v>34839.0</v>
      </c>
      <c r="AB263" s="112">
        <v>0.0</v>
      </c>
      <c r="AC263" s="111">
        <v>36953.0</v>
      </c>
      <c r="AD263" s="112">
        <v>0.0</v>
      </c>
      <c r="AE263" s="108"/>
      <c r="AF263" s="96"/>
      <c r="AG263" s="113">
        <f t="shared" ref="AG263:AP263" si="694">IFERROR(W263/M263,0)*100</f>
        <v>0</v>
      </c>
      <c r="AH263" s="98">
        <f t="shared" si="694"/>
        <v>0</v>
      </c>
      <c r="AI263" s="113">
        <f t="shared" si="694"/>
        <v>134.2543353</v>
      </c>
      <c r="AJ263" s="98">
        <f t="shared" si="694"/>
        <v>0</v>
      </c>
      <c r="AK263" s="113">
        <f t="shared" si="694"/>
        <v>133.2275335</v>
      </c>
      <c r="AL263" s="98">
        <f t="shared" si="694"/>
        <v>0</v>
      </c>
      <c r="AM263" s="113">
        <f t="shared" si="694"/>
        <v>140.7733333</v>
      </c>
      <c r="AN263" s="98">
        <f t="shared" si="694"/>
        <v>0</v>
      </c>
      <c r="AO263" s="113">
        <f t="shared" si="694"/>
        <v>0</v>
      </c>
      <c r="AP263" s="98">
        <f t="shared" si="694"/>
        <v>0</v>
      </c>
      <c r="AQ263" s="124">
        <v>36953.0</v>
      </c>
      <c r="AR263" s="114">
        <f>X263+Z263+AB263+AD263+AF263</f>
        <v>0</v>
      </c>
      <c r="AS263" s="114">
        <f t="shared" si="634"/>
        <v>140.2390892</v>
      </c>
      <c r="AT263" s="114">
        <f t="shared" si="674"/>
        <v>0</v>
      </c>
      <c r="AU263" s="115" t="s">
        <v>512</v>
      </c>
      <c r="AV263" s="116"/>
      <c r="AW263" s="117"/>
      <c r="AX263" s="118">
        <f t="shared" ref="AX263:AY263" si="695">AG263+AI263+AK263+AM263+AO263</f>
        <v>408.2552021</v>
      </c>
      <c r="AY263" s="118">
        <f t="shared" si="695"/>
        <v>0</v>
      </c>
      <c r="AZ263" s="117"/>
    </row>
    <row r="264" ht="15.75" customHeight="1">
      <c r="A264" s="105"/>
      <c r="B264" s="106"/>
      <c r="C264" s="108"/>
      <c r="D264" s="106"/>
      <c r="E264" s="108"/>
      <c r="F264" s="106">
        <v>30.0</v>
      </c>
      <c r="G264" s="108" t="s">
        <v>525</v>
      </c>
      <c r="H264" s="86" t="s">
        <v>526</v>
      </c>
      <c r="I264" s="86" t="s">
        <v>527</v>
      </c>
      <c r="J264" s="106">
        <v>79.0</v>
      </c>
      <c r="K264" s="109">
        <f>M264+O264+Q264+S264+U264+J264</f>
        <v>599</v>
      </c>
      <c r="L264" s="110">
        <f t="shared" si="672"/>
        <v>2065</v>
      </c>
      <c r="M264" s="106">
        <v>104.0</v>
      </c>
      <c r="N264" s="89">
        <v>389.0</v>
      </c>
      <c r="O264" s="106">
        <v>104.0</v>
      </c>
      <c r="P264" s="89">
        <v>401.0</v>
      </c>
      <c r="Q264" s="106">
        <v>104.0</v>
      </c>
      <c r="R264" s="89">
        <v>413.0</v>
      </c>
      <c r="S264" s="106">
        <v>104.0</v>
      </c>
      <c r="T264" s="89">
        <v>425.0</v>
      </c>
      <c r="U264" s="106">
        <v>104.0</v>
      </c>
      <c r="V264" s="91">
        <v>437.0</v>
      </c>
      <c r="W264" s="111">
        <v>104.0</v>
      </c>
      <c r="X264" s="112">
        <v>310.65</v>
      </c>
      <c r="Y264" s="111">
        <v>0.0</v>
      </c>
      <c r="Z264" s="112">
        <v>218.284</v>
      </c>
      <c r="AA264" s="111">
        <v>0.0</v>
      </c>
      <c r="AB264" s="112">
        <v>293.274</v>
      </c>
      <c r="AC264" s="111">
        <v>80.0</v>
      </c>
      <c r="AD264" s="112">
        <v>0.0</v>
      </c>
      <c r="AE264" s="108"/>
      <c r="AF264" s="96"/>
      <c r="AG264" s="113">
        <f t="shared" ref="AG264:AP264" si="696">IFERROR(W264/M264,0)*100</f>
        <v>100</v>
      </c>
      <c r="AH264" s="98">
        <f t="shared" si="696"/>
        <v>79.85861183</v>
      </c>
      <c r="AI264" s="113">
        <f t="shared" si="696"/>
        <v>0</v>
      </c>
      <c r="AJ264" s="98">
        <f t="shared" si="696"/>
        <v>54.43491272</v>
      </c>
      <c r="AK264" s="113">
        <f t="shared" si="696"/>
        <v>0</v>
      </c>
      <c r="AL264" s="98">
        <f t="shared" si="696"/>
        <v>71.01065375</v>
      </c>
      <c r="AM264" s="113">
        <f t="shared" si="696"/>
        <v>76.92307692</v>
      </c>
      <c r="AN264" s="98">
        <f t="shared" si="696"/>
        <v>0</v>
      </c>
      <c r="AO264" s="113">
        <f t="shared" si="696"/>
        <v>0</v>
      </c>
      <c r="AP264" s="98">
        <f t="shared" si="696"/>
        <v>0</v>
      </c>
      <c r="AQ264" s="113">
        <f t="shared" ref="AQ264:AR264" si="697">W264+Y264+AA264+AC264+AE264</f>
        <v>184</v>
      </c>
      <c r="AR264" s="114">
        <f t="shared" si="697"/>
        <v>822.208</v>
      </c>
      <c r="AS264" s="114">
        <f t="shared" si="634"/>
        <v>30.71786311</v>
      </c>
      <c r="AT264" s="114">
        <f t="shared" si="674"/>
        <v>39.81636804</v>
      </c>
      <c r="AU264" s="115" t="s">
        <v>44</v>
      </c>
      <c r="AV264" s="116"/>
      <c r="AW264" s="117" t="s">
        <v>51</v>
      </c>
      <c r="AX264" s="118">
        <f t="shared" ref="AX264:AY264" si="698">AG264+AI264+AK264+AM264+AO264</f>
        <v>176.9230769</v>
      </c>
      <c r="AY264" s="118">
        <f t="shared" si="698"/>
        <v>205.3041783</v>
      </c>
      <c r="AZ264" s="117"/>
    </row>
    <row r="265" ht="15.75" customHeight="1">
      <c r="A265" s="105"/>
      <c r="B265" s="106"/>
      <c r="C265" s="108"/>
      <c r="D265" s="106"/>
      <c r="E265" s="108"/>
      <c r="F265" s="106">
        <v>31.0</v>
      </c>
      <c r="G265" s="108" t="s">
        <v>528</v>
      </c>
      <c r="H265" s="86" t="s">
        <v>529</v>
      </c>
      <c r="I265" s="86" t="s">
        <v>72</v>
      </c>
      <c r="J265" s="138">
        <v>9.0</v>
      </c>
      <c r="K265" s="138">
        <v>30.0</v>
      </c>
      <c r="L265" s="110">
        <f t="shared" si="672"/>
        <v>5916</v>
      </c>
      <c r="M265" s="138">
        <v>11.0</v>
      </c>
      <c r="N265" s="89">
        <v>735.0</v>
      </c>
      <c r="O265" s="138">
        <v>15.0</v>
      </c>
      <c r="P265" s="89">
        <v>1251.0</v>
      </c>
      <c r="Q265" s="124">
        <v>20.0</v>
      </c>
      <c r="R265" s="89">
        <v>1279.0</v>
      </c>
      <c r="S265" s="138">
        <v>25.0</v>
      </c>
      <c r="T265" s="89">
        <v>1309.0</v>
      </c>
      <c r="U265" s="138">
        <v>30.0</v>
      </c>
      <c r="V265" s="91">
        <v>1342.0</v>
      </c>
      <c r="W265" s="111">
        <v>13.0</v>
      </c>
      <c r="X265" s="112">
        <f>42.349+32.07+30+30+29.778+37.692+30.539+42.562+40.173+30+13.663+39.949+29.999+28.34+30+50.113</f>
        <v>537.227</v>
      </c>
      <c r="Y265" s="111">
        <v>6.0</v>
      </c>
      <c r="Z265" s="112">
        <f>50.113+30+28.34+37.261+40.473+29.996+30+53.593+48.449+30.55+37.652+29.91+30+30+32.07+42.349</f>
        <v>580.756</v>
      </c>
      <c r="AA265" s="111">
        <v>4.4</v>
      </c>
      <c r="AB265" s="112">
        <f>120.699+47.112+37.691+51.499+46.209+42.346+40.863+20.145+29.996+32.074+39.261+30.149+53.866+29.997+29.995+28.1+28.918</f>
        <v>708.92</v>
      </c>
      <c r="AC265" s="111">
        <v>4.4</v>
      </c>
      <c r="AD265" s="112">
        <f>20.209+4.686+4.5+10.73+19.262+27.355+6.346+29.997+19.264+42.343</f>
        <v>184.692</v>
      </c>
      <c r="AE265" s="108"/>
      <c r="AF265" s="96"/>
      <c r="AG265" s="113">
        <f t="shared" ref="AG265:AP265" si="699">IFERROR(W265/M265,0)*100</f>
        <v>118.1818182</v>
      </c>
      <c r="AH265" s="98">
        <f t="shared" si="699"/>
        <v>73.09210884</v>
      </c>
      <c r="AI265" s="113">
        <f t="shared" si="699"/>
        <v>40</v>
      </c>
      <c r="AJ265" s="98">
        <f t="shared" si="699"/>
        <v>46.42334133</v>
      </c>
      <c r="AK265" s="113">
        <f t="shared" si="699"/>
        <v>22</v>
      </c>
      <c r="AL265" s="98">
        <f t="shared" si="699"/>
        <v>55.42767787</v>
      </c>
      <c r="AM265" s="113">
        <f t="shared" si="699"/>
        <v>17.6</v>
      </c>
      <c r="AN265" s="98">
        <f t="shared" si="699"/>
        <v>14.10939649</v>
      </c>
      <c r="AO265" s="113">
        <f t="shared" si="699"/>
        <v>0</v>
      </c>
      <c r="AP265" s="98">
        <f t="shared" si="699"/>
        <v>0</v>
      </c>
      <c r="AQ265" s="124">
        <v>4.4</v>
      </c>
      <c r="AR265" s="114">
        <f>X265+Z265+AB265+AD265+AF265</f>
        <v>2011.595</v>
      </c>
      <c r="AS265" s="114">
        <f t="shared" si="634"/>
        <v>14.66666667</v>
      </c>
      <c r="AT265" s="114">
        <f t="shared" si="674"/>
        <v>34.00262001</v>
      </c>
      <c r="AU265" s="115" t="s">
        <v>44</v>
      </c>
      <c r="AV265" s="186" t="s">
        <v>530</v>
      </c>
      <c r="AW265" s="117" t="s">
        <v>51</v>
      </c>
      <c r="AX265" s="118">
        <f t="shared" ref="AX265:AY265" si="700">AG265+AI265+AK265+AM265+AO265</f>
        <v>197.7818182</v>
      </c>
      <c r="AY265" s="118">
        <f t="shared" si="700"/>
        <v>189.0525245</v>
      </c>
      <c r="AZ265" s="117"/>
    </row>
    <row r="266" ht="15.75" customHeight="1">
      <c r="A266" s="105"/>
      <c r="B266" s="106"/>
      <c r="C266" s="108"/>
      <c r="D266" s="106"/>
      <c r="E266" s="108"/>
      <c r="F266" s="106">
        <v>32.0</v>
      </c>
      <c r="G266" s="108" t="s">
        <v>531</v>
      </c>
      <c r="H266" s="86" t="s">
        <v>532</v>
      </c>
      <c r="I266" s="86"/>
      <c r="J266" s="106">
        <v>0.0</v>
      </c>
      <c r="K266" s="109">
        <f t="shared" ref="K266:K268" si="704">M266+O266+Q266+S266+U266+J266</f>
        <v>12</v>
      </c>
      <c r="L266" s="110">
        <f t="shared" si="672"/>
        <v>272</v>
      </c>
      <c r="M266" s="106">
        <v>0.0</v>
      </c>
      <c r="N266" s="89">
        <v>0.0</v>
      </c>
      <c r="O266" s="106">
        <v>3.0</v>
      </c>
      <c r="P266" s="89">
        <v>65.0</v>
      </c>
      <c r="Q266" s="111">
        <v>3.0</v>
      </c>
      <c r="R266" s="89">
        <v>67.0</v>
      </c>
      <c r="S266" s="106">
        <v>3.0</v>
      </c>
      <c r="T266" s="89">
        <v>69.0</v>
      </c>
      <c r="U266" s="106">
        <v>3.0</v>
      </c>
      <c r="V266" s="91">
        <v>71.0</v>
      </c>
      <c r="W266" s="111">
        <v>0.0</v>
      </c>
      <c r="X266" s="112">
        <v>0.0</v>
      </c>
      <c r="Y266" s="111">
        <v>3.0</v>
      </c>
      <c r="Z266" s="112">
        <v>30960.0</v>
      </c>
      <c r="AA266" s="111">
        <v>0.0</v>
      </c>
      <c r="AB266" s="112">
        <v>0.0</v>
      </c>
      <c r="AC266" s="111">
        <v>0.0</v>
      </c>
      <c r="AD266" s="112">
        <v>0.0</v>
      </c>
      <c r="AE266" s="108"/>
      <c r="AF266" s="96"/>
      <c r="AG266" s="113">
        <f t="shared" ref="AG266:AP266" si="701">IFERROR(W266/M266,0)*100</f>
        <v>0</v>
      </c>
      <c r="AH266" s="98">
        <f t="shared" si="701"/>
        <v>0</v>
      </c>
      <c r="AI266" s="113">
        <f t="shared" si="701"/>
        <v>100</v>
      </c>
      <c r="AJ266" s="120">
        <f t="shared" si="701"/>
        <v>47630.76923</v>
      </c>
      <c r="AK266" s="113">
        <f t="shared" si="701"/>
        <v>0</v>
      </c>
      <c r="AL266" s="98">
        <f t="shared" si="701"/>
        <v>0</v>
      </c>
      <c r="AM266" s="113">
        <f t="shared" si="701"/>
        <v>0</v>
      </c>
      <c r="AN266" s="98">
        <f t="shared" si="701"/>
        <v>0</v>
      </c>
      <c r="AO266" s="113">
        <f t="shared" si="701"/>
        <v>0</v>
      </c>
      <c r="AP266" s="98">
        <f t="shared" si="701"/>
        <v>0</v>
      </c>
      <c r="AQ266" s="113">
        <f t="shared" ref="AQ266:AR266" si="702">W266+Y266+AA266+AC266+AE266</f>
        <v>3</v>
      </c>
      <c r="AR266" s="114">
        <f t="shared" si="702"/>
        <v>30960</v>
      </c>
      <c r="AS266" s="114">
        <f t="shared" si="634"/>
        <v>25</v>
      </c>
      <c r="AT266" s="114">
        <f t="shared" si="674"/>
        <v>11382.35294</v>
      </c>
      <c r="AU266" s="115" t="s">
        <v>44</v>
      </c>
      <c r="AV266" s="116"/>
      <c r="AW266" s="117" t="s">
        <v>51</v>
      </c>
      <c r="AX266" s="118">
        <f t="shared" ref="AX266:AY266" si="703">AG266+AI266+AK266+AM266+AO266</f>
        <v>100</v>
      </c>
      <c r="AY266" s="118">
        <f t="shared" si="703"/>
        <v>47630.76923</v>
      </c>
      <c r="AZ266" s="117"/>
    </row>
    <row r="267" ht="15.75" customHeight="1">
      <c r="A267" s="119"/>
      <c r="B267" s="106"/>
      <c r="C267" s="108"/>
      <c r="D267" s="106"/>
      <c r="E267" s="108"/>
      <c r="F267" s="106">
        <v>33.0</v>
      </c>
      <c r="G267" s="108" t="s">
        <v>533</v>
      </c>
      <c r="H267" s="108" t="s">
        <v>534</v>
      </c>
      <c r="I267" s="108"/>
      <c r="J267" s="106">
        <v>0.0</v>
      </c>
      <c r="K267" s="109">
        <f t="shared" si="704"/>
        <v>62</v>
      </c>
      <c r="L267" s="110">
        <f t="shared" si="672"/>
        <v>836</v>
      </c>
      <c r="M267" s="106"/>
      <c r="N267" s="89">
        <v>0.0</v>
      </c>
      <c r="O267" s="106">
        <v>10.0</v>
      </c>
      <c r="P267" s="89">
        <v>200.0</v>
      </c>
      <c r="Q267" s="111">
        <v>14.0</v>
      </c>
      <c r="R267" s="89">
        <v>206.0</v>
      </c>
      <c r="S267" s="106">
        <v>18.0</v>
      </c>
      <c r="T267" s="89">
        <v>212.0</v>
      </c>
      <c r="U267" s="106">
        <v>20.0</v>
      </c>
      <c r="V267" s="120">
        <v>218.0</v>
      </c>
      <c r="W267" s="111">
        <v>0.0</v>
      </c>
      <c r="X267" s="112">
        <v>0.0</v>
      </c>
      <c r="Y267" s="111">
        <v>10.0</v>
      </c>
      <c r="Z267" s="112">
        <v>0.0</v>
      </c>
      <c r="AA267" s="111">
        <v>14.0</v>
      </c>
      <c r="AB267" s="112">
        <v>0.0</v>
      </c>
      <c r="AC267" s="111">
        <v>0.0</v>
      </c>
      <c r="AD267" s="112">
        <v>0.0</v>
      </c>
      <c r="AE267" s="108"/>
      <c r="AF267" s="96"/>
      <c r="AG267" s="113">
        <f t="shared" ref="AG267:AP267" si="705">IFERROR(W267/M267,0)*100</f>
        <v>0</v>
      </c>
      <c r="AH267" s="98">
        <f t="shared" si="705"/>
        <v>0</v>
      </c>
      <c r="AI267" s="113">
        <f t="shared" si="705"/>
        <v>100</v>
      </c>
      <c r="AJ267" s="98">
        <f t="shared" si="705"/>
        <v>0</v>
      </c>
      <c r="AK267" s="113">
        <f t="shared" si="705"/>
        <v>100</v>
      </c>
      <c r="AL267" s="98">
        <f t="shared" si="705"/>
        <v>0</v>
      </c>
      <c r="AM267" s="113">
        <f t="shared" si="705"/>
        <v>0</v>
      </c>
      <c r="AN267" s="98">
        <f t="shared" si="705"/>
        <v>0</v>
      </c>
      <c r="AO267" s="113">
        <f t="shared" si="705"/>
        <v>0</v>
      </c>
      <c r="AP267" s="98">
        <f t="shared" si="705"/>
        <v>0</v>
      </c>
      <c r="AQ267" s="113">
        <f t="shared" ref="AQ267:AR267" si="706">W267+Y267+AA267+AC267+AE267</f>
        <v>24</v>
      </c>
      <c r="AR267" s="114">
        <f t="shared" si="706"/>
        <v>0</v>
      </c>
      <c r="AS267" s="114">
        <f t="shared" si="634"/>
        <v>38.70967742</v>
      </c>
      <c r="AT267" s="114">
        <f t="shared" si="674"/>
        <v>0</v>
      </c>
      <c r="AU267" s="115" t="s">
        <v>44</v>
      </c>
      <c r="AV267" s="116"/>
      <c r="AW267" s="117" t="s">
        <v>51</v>
      </c>
      <c r="AX267" s="118">
        <f t="shared" ref="AX267:AY267" si="707">AG267+AI267+AK267+AM267+AO267</f>
        <v>200</v>
      </c>
      <c r="AY267" s="118">
        <f t="shared" si="707"/>
        <v>0</v>
      </c>
      <c r="AZ267" s="117"/>
    </row>
    <row r="268" ht="15.75" customHeight="1">
      <c r="A268" s="105"/>
      <c r="B268" s="106"/>
      <c r="C268" s="108"/>
      <c r="D268" s="106"/>
      <c r="E268" s="108"/>
      <c r="F268" s="106">
        <v>34.0</v>
      </c>
      <c r="G268" s="86" t="s">
        <v>535</v>
      </c>
      <c r="H268" s="86" t="s">
        <v>536</v>
      </c>
      <c r="I268" s="86" t="s">
        <v>527</v>
      </c>
      <c r="J268" s="106">
        <v>170.0</v>
      </c>
      <c r="K268" s="109">
        <f t="shared" si="704"/>
        <v>730</v>
      </c>
      <c r="L268" s="110">
        <f t="shared" si="672"/>
        <v>1426</v>
      </c>
      <c r="M268" s="106">
        <v>80.0</v>
      </c>
      <c r="N268" s="89">
        <v>150.0</v>
      </c>
      <c r="O268" s="106">
        <v>120.0</v>
      </c>
      <c r="P268" s="89">
        <v>305.0</v>
      </c>
      <c r="Q268" s="111">
        <v>120.0</v>
      </c>
      <c r="R268" s="89">
        <v>314.0</v>
      </c>
      <c r="S268" s="106">
        <v>120.0</v>
      </c>
      <c r="T268" s="89">
        <v>324.0</v>
      </c>
      <c r="U268" s="106">
        <v>120.0</v>
      </c>
      <c r="V268" s="91">
        <v>333.0</v>
      </c>
      <c r="W268" s="111">
        <v>80.0</v>
      </c>
      <c r="X268" s="112">
        <v>133.582</v>
      </c>
      <c r="Y268" s="111">
        <v>0.0</v>
      </c>
      <c r="Z268" s="112">
        <v>149.532</v>
      </c>
      <c r="AA268" s="111">
        <v>50.0</v>
      </c>
      <c r="AB268" s="112">
        <v>61.568</v>
      </c>
      <c r="AC268" s="111">
        <v>0.0</v>
      </c>
      <c r="AD268" s="112">
        <v>0.0</v>
      </c>
      <c r="AE268" s="108"/>
      <c r="AF268" s="96"/>
      <c r="AG268" s="113">
        <f t="shared" ref="AG268:AP268" si="708">IFERROR(W268/M268,0)*100</f>
        <v>100</v>
      </c>
      <c r="AH268" s="98">
        <f t="shared" si="708"/>
        <v>89.05466667</v>
      </c>
      <c r="AI268" s="113">
        <f t="shared" si="708"/>
        <v>0</v>
      </c>
      <c r="AJ268" s="98">
        <f t="shared" si="708"/>
        <v>49.02688525</v>
      </c>
      <c r="AK268" s="113">
        <f t="shared" si="708"/>
        <v>41.66666667</v>
      </c>
      <c r="AL268" s="98">
        <f t="shared" si="708"/>
        <v>19.60764331</v>
      </c>
      <c r="AM268" s="113">
        <f t="shared" si="708"/>
        <v>0</v>
      </c>
      <c r="AN268" s="98">
        <f t="shared" si="708"/>
        <v>0</v>
      </c>
      <c r="AO268" s="113">
        <f t="shared" si="708"/>
        <v>0</v>
      </c>
      <c r="AP268" s="98">
        <f t="shared" si="708"/>
        <v>0</v>
      </c>
      <c r="AQ268" s="113">
        <f t="shared" ref="AQ268:AR268" si="709">W268+Y268+AA268+AC268+AE268</f>
        <v>130</v>
      </c>
      <c r="AR268" s="114">
        <f t="shared" si="709"/>
        <v>344.682</v>
      </c>
      <c r="AS268" s="114">
        <f t="shared" si="634"/>
        <v>17.80821918</v>
      </c>
      <c r="AT268" s="114">
        <f t="shared" si="674"/>
        <v>24.17124825</v>
      </c>
      <c r="AU268" s="115" t="s">
        <v>44</v>
      </c>
      <c r="AV268" s="116"/>
      <c r="AW268" s="117" t="s">
        <v>51</v>
      </c>
      <c r="AX268" s="118">
        <f t="shared" ref="AX268:AY268" si="710">AG268+AI268+AK268+AM268+AO268</f>
        <v>141.6666667</v>
      </c>
      <c r="AY268" s="118">
        <f t="shared" si="710"/>
        <v>157.6891952</v>
      </c>
      <c r="AZ268" s="117"/>
    </row>
    <row r="269" ht="15.75" customHeight="1">
      <c r="A269" s="105"/>
      <c r="B269" s="106"/>
      <c r="C269" s="108"/>
      <c r="D269" s="106"/>
      <c r="E269" s="108"/>
      <c r="F269" s="106">
        <v>35.0</v>
      </c>
      <c r="G269" s="86" t="s">
        <v>537</v>
      </c>
      <c r="H269" s="86" t="s">
        <v>538</v>
      </c>
      <c r="I269" s="86" t="s">
        <v>88</v>
      </c>
      <c r="J269" s="106">
        <v>12.0</v>
      </c>
      <c r="K269" s="106">
        <v>4.0</v>
      </c>
      <c r="L269" s="110">
        <f t="shared" si="672"/>
        <v>6105</v>
      </c>
      <c r="M269" s="106">
        <v>10.0</v>
      </c>
      <c r="N269" s="89">
        <v>720.0</v>
      </c>
      <c r="O269" s="106">
        <v>9.0</v>
      </c>
      <c r="P269" s="89">
        <v>1292.0</v>
      </c>
      <c r="Q269" s="111">
        <v>8.0</v>
      </c>
      <c r="R269" s="89">
        <v>1327.0</v>
      </c>
      <c r="S269" s="106">
        <v>6.0</v>
      </c>
      <c r="T269" s="89">
        <v>1364.0</v>
      </c>
      <c r="U269" s="106">
        <v>4.0</v>
      </c>
      <c r="V269" s="91">
        <v>1402.0</v>
      </c>
      <c r="W269" s="111">
        <v>73.0</v>
      </c>
      <c r="X269" s="112">
        <v>806.2</v>
      </c>
      <c r="Y269" s="111">
        <v>15.0</v>
      </c>
      <c r="Z269" s="112">
        <v>573.48</v>
      </c>
      <c r="AA269" s="111">
        <v>14.0</v>
      </c>
      <c r="AB269" s="112">
        <v>760.248</v>
      </c>
      <c r="AC269" s="111">
        <v>28.0</v>
      </c>
      <c r="AD269" s="112">
        <v>0.0</v>
      </c>
      <c r="AE269" s="108"/>
      <c r="AF269" s="96"/>
      <c r="AG269" s="113">
        <f t="shared" ref="AG269:AP269" si="711">IFERROR(W269/M269,0)*100</f>
        <v>730</v>
      </c>
      <c r="AH269" s="98">
        <f t="shared" si="711"/>
        <v>111.9722222</v>
      </c>
      <c r="AI269" s="113">
        <f t="shared" si="711"/>
        <v>166.6666667</v>
      </c>
      <c r="AJ269" s="98">
        <f t="shared" si="711"/>
        <v>44.3869969</v>
      </c>
      <c r="AK269" s="113">
        <f t="shared" si="711"/>
        <v>175</v>
      </c>
      <c r="AL269" s="98">
        <f t="shared" si="711"/>
        <v>57.29073097</v>
      </c>
      <c r="AM269" s="113">
        <f t="shared" si="711"/>
        <v>466.6666667</v>
      </c>
      <c r="AN269" s="98">
        <f t="shared" si="711"/>
        <v>0</v>
      </c>
      <c r="AO269" s="113">
        <f t="shared" si="711"/>
        <v>0</v>
      </c>
      <c r="AP269" s="98">
        <f t="shared" si="711"/>
        <v>0</v>
      </c>
      <c r="AQ269" s="124">
        <v>28.0</v>
      </c>
      <c r="AR269" s="114">
        <f>X269+Z269+AB269+AD269+AF269</f>
        <v>2139.928</v>
      </c>
      <c r="AS269" s="114">
        <f>K269/AC269*100</f>
        <v>14.28571429</v>
      </c>
      <c r="AT269" s="114">
        <f t="shared" si="674"/>
        <v>35.05205569</v>
      </c>
      <c r="AU269" s="115" t="s">
        <v>44</v>
      </c>
      <c r="AV269" s="116"/>
      <c r="AW269" s="117" t="s">
        <v>51</v>
      </c>
      <c r="AX269" s="118">
        <f t="shared" ref="AX269:AY269" si="712">AG269+AI269+AK269+AM269+AO269</f>
        <v>1538.333333</v>
      </c>
      <c r="AY269" s="118">
        <f t="shared" si="712"/>
        <v>213.6499501</v>
      </c>
      <c r="AZ269" s="117"/>
    </row>
    <row r="270" ht="15.75" customHeight="1">
      <c r="A270" s="119"/>
      <c r="B270" s="106"/>
      <c r="C270" s="108"/>
      <c r="D270" s="106"/>
      <c r="E270" s="108"/>
      <c r="F270" s="106">
        <v>36.0</v>
      </c>
      <c r="G270" s="86" t="s">
        <v>539</v>
      </c>
      <c r="H270" s="108" t="s">
        <v>540</v>
      </c>
      <c r="I270" s="108" t="s">
        <v>117</v>
      </c>
      <c r="J270" s="106">
        <v>48.0</v>
      </c>
      <c r="K270" s="109">
        <f t="shared" ref="K270:K274" si="717">M270+O270+Q270+S270+U270+J270</f>
        <v>93</v>
      </c>
      <c r="L270" s="110">
        <f t="shared" si="672"/>
        <v>8016</v>
      </c>
      <c r="M270" s="106">
        <v>9.0</v>
      </c>
      <c r="N270" s="89">
        <v>1463.0</v>
      </c>
      <c r="O270" s="106">
        <v>9.0</v>
      </c>
      <c r="P270" s="89">
        <v>1566.0</v>
      </c>
      <c r="Q270" s="111">
        <v>9.0</v>
      </c>
      <c r="R270" s="89">
        <v>1613.0</v>
      </c>
      <c r="S270" s="106">
        <v>9.0</v>
      </c>
      <c r="T270" s="89">
        <v>1662.0</v>
      </c>
      <c r="U270" s="106">
        <v>9.0</v>
      </c>
      <c r="V270" s="166">
        <v>1712.0</v>
      </c>
      <c r="W270" s="111">
        <v>9.0</v>
      </c>
      <c r="X270" s="112">
        <v>1350.071</v>
      </c>
      <c r="Y270" s="111">
        <v>9.0</v>
      </c>
      <c r="Z270" s="112">
        <v>1321.07</v>
      </c>
      <c r="AA270" s="111">
        <v>3.0</v>
      </c>
      <c r="AB270" s="112">
        <v>1756.291</v>
      </c>
      <c r="AC270" s="111">
        <v>0.0</v>
      </c>
      <c r="AD270" s="112">
        <v>37.01</v>
      </c>
      <c r="AE270" s="108"/>
      <c r="AF270" s="96"/>
      <c r="AG270" s="113">
        <f t="shared" ref="AG270:AP270" si="713">IFERROR(W270/M270,0)*100</f>
        <v>100</v>
      </c>
      <c r="AH270" s="98">
        <f t="shared" si="713"/>
        <v>92.28099795</v>
      </c>
      <c r="AI270" s="113">
        <f t="shared" si="713"/>
        <v>100</v>
      </c>
      <c r="AJ270" s="98">
        <f t="shared" si="713"/>
        <v>84.35951469</v>
      </c>
      <c r="AK270" s="113">
        <f t="shared" si="713"/>
        <v>33.33333333</v>
      </c>
      <c r="AL270" s="98">
        <f t="shared" si="713"/>
        <v>108.883509</v>
      </c>
      <c r="AM270" s="113">
        <f t="shared" si="713"/>
        <v>0</v>
      </c>
      <c r="AN270" s="98">
        <f t="shared" si="713"/>
        <v>2.226835138</v>
      </c>
      <c r="AO270" s="113">
        <f t="shared" si="713"/>
        <v>0</v>
      </c>
      <c r="AP270" s="98">
        <f t="shared" si="713"/>
        <v>0</v>
      </c>
      <c r="AQ270" s="113">
        <f t="shared" ref="AQ270:AR270" si="714">W270+Y270+AA270+AC270+AE270</f>
        <v>21</v>
      </c>
      <c r="AR270" s="114">
        <f t="shared" si="714"/>
        <v>4464.442</v>
      </c>
      <c r="AS270" s="114">
        <f t="shared" ref="AS270:AT270" si="715">AQ270/K270*100</f>
        <v>22.58064516</v>
      </c>
      <c r="AT270" s="114">
        <f t="shared" si="715"/>
        <v>55.69413673</v>
      </c>
      <c r="AU270" s="115" t="s">
        <v>383</v>
      </c>
      <c r="AV270" s="116"/>
      <c r="AW270" s="117"/>
      <c r="AX270" s="118">
        <f t="shared" ref="AX270:AY270" si="716">AG270+AI270+AK270+AM270+AO270</f>
        <v>233.3333333</v>
      </c>
      <c r="AY270" s="118">
        <f t="shared" si="716"/>
        <v>287.7508568</v>
      </c>
      <c r="AZ270" s="117"/>
    </row>
    <row r="271" ht="15.75" customHeight="1">
      <c r="A271" s="105"/>
      <c r="B271" s="106"/>
      <c r="C271" s="108"/>
      <c r="D271" s="106"/>
      <c r="E271" s="108"/>
      <c r="F271" s="106">
        <v>37.0</v>
      </c>
      <c r="G271" s="86" t="s">
        <v>541</v>
      </c>
      <c r="H271" s="86" t="s">
        <v>542</v>
      </c>
      <c r="I271" s="86"/>
      <c r="J271" s="106">
        <v>0.0</v>
      </c>
      <c r="K271" s="109">
        <f t="shared" si="717"/>
        <v>5</v>
      </c>
      <c r="L271" s="110" t="str">
        <f t="shared" si="672"/>
        <v>#REF!</v>
      </c>
      <c r="M271" s="106">
        <v>1.0</v>
      </c>
      <c r="N271" s="89" t="str">
        <f>'[1]Sheet1 (ok)'!K110</f>
        <v>#REF!</v>
      </c>
      <c r="O271" s="106">
        <v>1.0</v>
      </c>
      <c r="P271" s="89">
        <v>80.0</v>
      </c>
      <c r="Q271" s="111">
        <v>1.0</v>
      </c>
      <c r="R271" s="89">
        <v>83.0</v>
      </c>
      <c r="S271" s="106">
        <v>1.0</v>
      </c>
      <c r="T271" s="89">
        <v>85.0</v>
      </c>
      <c r="U271" s="106">
        <v>1.0</v>
      </c>
      <c r="V271" s="129">
        <v>87.0</v>
      </c>
      <c r="W271" s="111"/>
      <c r="X271" s="112">
        <v>0.0</v>
      </c>
      <c r="Y271" s="111"/>
      <c r="Z271" s="112">
        <v>0.0</v>
      </c>
      <c r="AA271" s="111"/>
      <c r="AB271" s="112">
        <v>0.0</v>
      </c>
      <c r="AC271" s="111">
        <v>0.0</v>
      </c>
      <c r="AD271" s="112">
        <v>0.0</v>
      </c>
      <c r="AE271" s="108"/>
      <c r="AF271" s="96"/>
      <c r="AG271" s="113">
        <f t="shared" ref="AG271:AP271" si="718">IFERROR(W271/M271,0)*100</f>
        <v>0</v>
      </c>
      <c r="AH271" s="98">
        <f t="shared" si="718"/>
        <v>0</v>
      </c>
      <c r="AI271" s="113">
        <f t="shared" si="718"/>
        <v>0</v>
      </c>
      <c r="AJ271" s="98">
        <f t="shared" si="718"/>
        <v>0</v>
      </c>
      <c r="AK271" s="113">
        <f t="shared" si="718"/>
        <v>0</v>
      </c>
      <c r="AL271" s="98">
        <f t="shared" si="718"/>
        <v>0</v>
      </c>
      <c r="AM271" s="113">
        <f t="shared" si="718"/>
        <v>0</v>
      </c>
      <c r="AN271" s="98">
        <f t="shared" si="718"/>
        <v>0</v>
      </c>
      <c r="AO271" s="113">
        <f t="shared" si="718"/>
        <v>0</v>
      </c>
      <c r="AP271" s="98">
        <f t="shared" si="718"/>
        <v>0</v>
      </c>
      <c r="AQ271" s="113">
        <f>IFERROR(AX271/K271,0)*100</f>
        <v>0</v>
      </c>
      <c r="AR271" s="108"/>
      <c r="AS271" s="108"/>
      <c r="AT271" s="108"/>
      <c r="AU271" s="115" t="s">
        <v>383</v>
      </c>
      <c r="AV271" s="116"/>
      <c r="AW271" s="117"/>
      <c r="AX271" s="118">
        <f t="shared" ref="AX271:AY271" si="719">AG271+AI271+AK271+AM271+AO271</f>
        <v>0</v>
      </c>
      <c r="AY271" s="118">
        <f t="shared" si="719"/>
        <v>0</v>
      </c>
      <c r="AZ271" s="117"/>
    </row>
    <row r="272" ht="15.75" customHeight="1">
      <c r="A272" s="105"/>
      <c r="B272" s="106"/>
      <c r="C272" s="108"/>
      <c r="D272" s="106"/>
      <c r="E272" s="108"/>
      <c r="F272" s="106">
        <v>38.0</v>
      </c>
      <c r="G272" s="86" t="s">
        <v>543</v>
      </c>
      <c r="H272" s="86" t="s">
        <v>544</v>
      </c>
      <c r="I272" s="86" t="s">
        <v>43</v>
      </c>
      <c r="J272" s="106">
        <v>20.0</v>
      </c>
      <c r="K272" s="109">
        <f t="shared" si="717"/>
        <v>420</v>
      </c>
      <c r="L272" s="110">
        <f t="shared" si="672"/>
        <v>335</v>
      </c>
      <c r="M272" s="106">
        <v>80.0</v>
      </c>
      <c r="N272" s="89">
        <v>0.0</v>
      </c>
      <c r="O272" s="106">
        <v>80.0</v>
      </c>
      <c r="P272" s="89">
        <v>80.0</v>
      </c>
      <c r="Q272" s="111">
        <v>80.0</v>
      </c>
      <c r="R272" s="89">
        <v>83.0</v>
      </c>
      <c r="S272" s="106">
        <v>80.0</v>
      </c>
      <c r="T272" s="89">
        <v>85.0</v>
      </c>
      <c r="U272" s="106">
        <v>80.0</v>
      </c>
      <c r="V272" s="129">
        <v>87.0</v>
      </c>
      <c r="W272" s="111"/>
      <c r="X272" s="112">
        <v>129.062</v>
      </c>
      <c r="Y272" s="111"/>
      <c r="Z272" s="112">
        <v>0.0</v>
      </c>
      <c r="AA272" s="111">
        <v>10.0</v>
      </c>
      <c r="AB272" s="112">
        <v>0.0</v>
      </c>
      <c r="AC272" s="111">
        <v>0.0</v>
      </c>
      <c r="AD272" s="112">
        <v>0.0</v>
      </c>
      <c r="AE272" s="108"/>
      <c r="AF272" s="96"/>
      <c r="AG272" s="113">
        <f t="shared" ref="AG272:AP272" si="720">IFERROR(W272/M272,0)*100</f>
        <v>0</v>
      </c>
      <c r="AH272" s="98">
        <f t="shared" si="720"/>
        <v>0</v>
      </c>
      <c r="AI272" s="113">
        <f t="shared" si="720"/>
        <v>0</v>
      </c>
      <c r="AJ272" s="98">
        <f t="shared" si="720"/>
        <v>0</v>
      </c>
      <c r="AK272" s="113">
        <f t="shared" si="720"/>
        <v>12.5</v>
      </c>
      <c r="AL272" s="98">
        <f t="shared" si="720"/>
        <v>0</v>
      </c>
      <c r="AM272" s="113">
        <f t="shared" si="720"/>
        <v>0</v>
      </c>
      <c r="AN272" s="98">
        <f t="shared" si="720"/>
        <v>0</v>
      </c>
      <c r="AO272" s="113">
        <f t="shared" si="720"/>
        <v>0</v>
      </c>
      <c r="AP272" s="98">
        <f t="shared" si="720"/>
        <v>0</v>
      </c>
      <c r="AQ272" s="113">
        <f t="shared" ref="AQ272:AR272" si="721">W272+Y272+AA272+AC272+AE272</f>
        <v>10</v>
      </c>
      <c r="AR272" s="114">
        <f t="shared" si="721"/>
        <v>129.062</v>
      </c>
      <c r="AS272" s="114">
        <f t="shared" ref="AS272:AT272" si="722">AQ272/K272*100</f>
        <v>2.380952381</v>
      </c>
      <c r="AT272" s="114">
        <f t="shared" si="722"/>
        <v>38.52597015</v>
      </c>
      <c r="AU272" s="115" t="s">
        <v>383</v>
      </c>
      <c r="AV272" s="116"/>
      <c r="AW272" s="117"/>
      <c r="AX272" s="118">
        <f t="shared" ref="AX272:AY272" si="723">AG272+AI272+AK272+AM272+AO272</f>
        <v>12.5</v>
      </c>
      <c r="AY272" s="118">
        <f t="shared" si="723"/>
        <v>0</v>
      </c>
      <c r="AZ272" s="117"/>
    </row>
    <row r="273" ht="15.75" customHeight="1">
      <c r="A273" s="105"/>
      <c r="B273" s="106"/>
      <c r="C273" s="108"/>
      <c r="D273" s="106"/>
      <c r="E273" s="108"/>
      <c r="F273" s="106">
        <v>39.0</v>
      </c>
      <c r="G273" s="86" t="s">
        <v>545</v>
      </c>
      <c r="H273" s="86" t="s">
        <v>546</v>
      </c>
      <c r="I273" s="86" t="s">
        <v>547</v>
      </c>
      <c r="J273" s="106">
        <v>10.0</v>
      </c>
      <c r="K273" s="109">
        <f t="shared" si="717"/>
        <v>60</v>
      </c>
      <c r="L273" s="110">
        <f t="shared" si="672"/>
        <v>4959</v>
      </c>
      <c r="M273" s="106">
        <v>10.0</v>
      </c>
      <c r="N273" s="89">
        <v>934.0</v>
      </c>
      <c r="O273" s="106">
        <v>10.0</v>
      </c>
      <c r="P273" s="89">
        <v>962.0</v>
      </c>
      <c r="Q273" s="111">
        <v>10.0</v>
      </c>
      <c r="R273" s="89">
        <v>991.0</v>
      </c>
      <c r="S273" s="106">
        <v>10.0</v>
      </c>
      <c r="T273" s="89">
        <v>1021.0</v>
      </c>
      <c r="U273" s="106">
        <v>10.0</v>
      </c>
      <c r="V273" s="148">
        <v>1051.0</v>
      </c>
      <c r="W273" s="111">
        <v>15.0</v>
      </c>
      <c r="X273" s="112"/>
      <c r="Y273" s="111">
        <v>10.0</v>
      </c>
      <c r="Z273" s="112">
        <v>2165.317</v>
      </c>
      <c r="AA273" s="111">
        <v>10.0</v>
      </c>
      <c r="AB273" s="112">
        <v>1438.582</v>
      </c>
      <c r="AC273" s="111">
        <v>0.0</v>
      </c>
      <c r="AD273" s="112">
        <v>0.0</v>
      </c>
      <c r="AE273" s="108"/>
      <c r="AF273" s="96"/>
      <c r="AG273" s="113">
        <f t="shared" ref="AG273:AP273" si="724">IFERROR(W273/M273,0)*100</f>
        <v>150</v>
      </c>
      <c r="AH273" s="98">
        <f t="shared" si="724"/>
        <v>0</v>
      </c>
      <c r="AI273" s="113">
        <f t="shared" si="724"/>
        <v>100</v>
      </c>
      <c r="AJ273" s="98">
        <f t="shared" si="724"/>
        <v>225.0849272</v>
      </c>
      <c r="AK273" s="113">
        <f t="shared" si="724"/>
        <v>100</v>
      </c>
      <c r="AL273" s="98">
        <f t="shared" si="724"/>
        <v>145.1646821</v>
      </c>
      <c r="AM273" s="113">
        <f t="shared" si="724"/>
        <v>0</v>
      </c>
      <c r="AN273" s="98">
        <f t="shared" si="724"/>
        <v>0</v>
      </c>
      <c r="AO273" s="113">
        <f t="shared" si="724"/>
        <v>0</v>
      </c>
      <c r="AP273" s="98">
        <f t="shared" si="724"/>
        <v>0</v>
      </c>
      <c r="AQ273" s="113">
        <f t="shared" ref="AQ273:AR273" si="725">W273+Y273+AA273+AC273+AE273</f>
        <v>35</v>
      </c>
      <c r="AR273" s="114">
        <f t="shared" si="725"/>
        <v>3603.899</v>
      </c>
      <c r="AS273" s="114">
        <f t="shared" ref="AS273:AT273" si="726">AQ273/K273*100</f>
        <v>58.33333333</v>
      </c>
      <c r="AT273" s="114">
        <f t="shared" si="726"/>
        <v>72.67390603</v>
      </c>
      <c r="AU273" s="115" t="s">
        <v>383</v>
      </c>
      <c r="AV273" s="116"/>
      <c r="AW273" s="117"/>
      <c r="AX273" s="118">
        <f t="shared" ref="AX273:AY273" si="727">AG273+AI273+AK273+AM273+AO273</f>
        <v>350</v>
      </c>
      <c r="AY273" s="118">
        <f t="shared" si="727"/>
        <v>370.2496094</v>
      </c>
      <c r="AZ273" s="117"/>
    </row>
    <row r="274" ht="15.75" customHeight="1">
      <c r="A274" s="105"/>
      <c r="B274" s="106"/>
      <c r="C274" s="108"/>
      <c r="D274" s="106"/>
      <c r="E274" s="108"/>
      <c r="F274" s="106">
        <v>40.0</v>
      </c>
      <c r="G274" s="86" t="s">
        <v>548</v>
      </c>
      <c r="H274" s="86" t="s">
        <v>549</v>
      </c>
      <c r="I274" s="86"/>
      <c r="J274" s="106">
        <v>0.0</v>
      </c>
      <c r="K274" s="109">
        <f t="shared" si="717"/>
        <v>5</v>
      </c>
      <c r="L274" s="110">
        <f t="shared" si="672"/>
        <v>4745</v>
      </c>
      <c r="M274" s="106">
        <v>1.0</v>
      </c>
      <c r="N274" s="89">
        <v>0.0</v>
      </c>
      <c r="O274" s="106">
        <v>1.0</v>
      </c>
      <c r="P274" s="89">
        <v>1135.0</v>
      </c>
      <c r="Q274" s="111">
        <v>1.0</v>
      </c>
      <c r="R274" s="89">
        <v>1168.0</v>
      </c>
      <c r="S274" s="106">
        <v>1.0</v>
      </c>
      <c r="T274" s="89">
        <v>1203.0</v>
      </c>
      <c r="U274" s="106">
        <v>1.0</v>
      </c>
      <c r="V274" s="148">
        <v>1239.0</v>
      </c>
      <c r="W274" s="111"/>
      <c r="X274" s="112">
        <v>0.0</v>
      </c>
      <c r="Y274" s="111"/>
      <c r="Z274" s="112">
        <v>0.0</v>
      </c>
      <c r="AA274" s="111"/>
      <c r="AB274" s="112">
        <v>0.0</v>
      </c>
      <c r="AC274" s="111">
        <v>0.0</v>
      </c>
      <c r="AD274" s="112">
        <v>0.0</v>
      </c>
      <c r="AE274" s="108"/>
      <c r="AF274" s="96"/>
      <c r="AG274" s="113">
        <f t="shared" ref="AG274:AP274" si="728">IFERROR(W274/M274,0)*100</f>
        <v>0</v>
      </c>
      <c r="AH274" s="98">
        <f t="shared" si="728"/>
        <v>0</v>
      </c>
      <c r="AI274" s="113">
        <f t="shared" si="728"/>
        <v>0</v>
      </c>
      <c r="AJ274" s="98">
        <f t="shared" si="728"/>
        <v>0</v>
      </c>
      <c r="AK274" s="113">
        <f t="shared" si="728"/>
        <v>0</v>
      </c>
      <c r="AL274" s="98">
        <f t="shared" si="728"/>
        <v>0</v>
      </c>
      <c r="AM274" s="113">
        <f t="shared" si="728"/>
        <v>0</v>
      </c>
      <c r="AN274" s="98">
        <f t="shared" si="728"/>
        <v>0</v>
      </c>
      <c r="AO274" s="113">
        <f t="shared" si="728"/>
        <v>0</v>
      </c>
      <c r="AP274" s="98">
        <f t="shared" si="728"/>
        <v>0</v>
      </c>
      <c r="AQ274" s="113">
        <f>IFERROR(AX274/K274,0)*100</f>
        <v>0</v>
      </c>
      <c r="AR274" s="108"/>
      <c r="AS274" s="108"/>
      <c r="AT274" s="108"/>
      <c r="AU274" s="115" t="s">
        <v>383</v>
      </c>
      <c r="AV274" s="116"/>
      <c r="AW274" s="117"/>
      <c r="AX274" s="118">
        <f t="shared" ref="AX274:AY274" si="729">AG274+AI274+AK274+AM274+AO274</f>
        <v>0</v>
      </c>
      <c r="AY274" s="118">
        <f t="shared" si="729"/>
        <v>0</v>
      </c>
      <c r="AZ274" s="117"/>
    </row>
    <row r="275" ht="59.25" customHeight="1">
      <c r="A275" s="187"/>
      <c r="B275" s="188" t="s">
        <v>550</v>
      </c>
      <c r="C275" s="71"/>
      <c r="D275" s="71"/>
      <c r="E275" s="71"/>
      <c r="F275" s="71"/>
      <c r="G275" s="71"/>
      <c r="H275" s="35"/>
      <c r="I275" s="189"/>
      <c r="J275" s="189"/>
      <c r="K275" s="189"/>
      <c r="L275" s="190"/>
      <c r="M275" s="189"/>
      <c r="N275" s="172"/>
      <c r="O275" s="189"/>
      <c r="P275" s="172"/>
      <c r="Q275" s="191"/>
      <c r="R275" s="172"/>
      <c r="S275" s="189"/>
      <c r="T275" s="172"/>
      <c r="U275" s="189"/>
      <c r="V275" s="75"/>
      <c r="W275" s="192"/>
      <c r="X275" s="193"/>
      <c r="Y275" s="192"/>
      <c r="Z275" s="193"/>
      <c r="AA275" s="192"/>
      <c r="AB275" s="193"/>
      <c r="AC275" s="192"/>
      <c r="AD275" s="193"/>
      <c r="AE275" s="194"/>
      <c r="AF275" s="195"/>
      <c r="AG275" s="196">
        <f t="shared" ref="AG275:AP275" si="730">IFERROR(W275/M275,0)*100</f>
        <v>0</v>
      </c>
      <c r="AH275" s="176">
        <f t="shared" si="730"/>
        <v>0</v>
      </c>
      <c r="AI275" s="196">
        <f t="shared" si="730"/>
        <v>0</v>
      </c>
      <c r="AJ275" s="176">
        <f t="shared" si="730"/>
        <v>0</v>
      </c>
      <c r="AK275" s="196">
        <f t="shared" si="730"/>
        <v>0</v>
      </c>
      <c r="AL275" s="176">
        <f t="shared" si="730"/>
        <v>0</v>
      </c>
      <c r="AM275" s="196">
        <f t="shared" si="730"/>
        <v>0</v>
      </c>
      <c r="AN275" s="176">
        <f t="shared" si="730"/>
        <v>0</v>
      </c>
      <c r="AO275" s="197">
        <f t="shared" si="730"/>
        <v>0</v>
      </c>
      <c r="AP275" s="177">
        <f t="shared" si="730"/>
        <v>0</v>
      </c>
      <c r="AQ275" s="196">
        <f t="shared" ref="AQ275:AT275" si="731">SUM(AQ276:AQ309)/34</f>
        <v>8465.712235</v>
      </c>
      <c r="AR275" s="196">
        <f t="shared" si="731"/>
        <v>25959.49374</v>
      </c>
      <c r="AS275" s="196">
        <f t="shared" si="731"/>
        <v>43.15703377</v>
      </c>
      <c r="AT275" s="196">
        <f t="shared" si="731"/>
        <v>21.74700726</v>
      </c>
      <c r="AU275" s="178"/>
      <c r="AV275" s="179"/>
      <c r="AW275" s="4"/>
      <c r="AX275" s="103">
        <f t="shared" ref="AX275:AY275" si="732">AG275+AI275+AK275+AM275+AO275</f>
        <v>0</v>
      </c>
      <c r="AY275" s="103">
        <f t="shared" si="732"/>
        <v>0</v>
      </c>
      <c r="AZ275" s="198"/>
    </row>
    <row r="276" ht="15.75" customHeight="1">
      <c r="A276" s="119"/>
      <c r="B276" s="106">
        <v>1.0</v>
      </c>
      <c r="C276" s="108" t="s">
        <v>551</v>
      </c>
      <c r="D276" s="106">
        <v>1.0</v>
      </c>
      <c r="E276" s="108" t="s">
        <v>552</v>
      </c>
      <c r="F276" s="106">
        <v>1.0</v>
      </c>
      <c r="G276" s="86" t="s">
        <v>553</v>
      </c>
      <c r="H276" s="108" t="s">
        <v>554</v>
      </c>
      <c r="I276" s="108" t="s">
        <v>555</v>
      </c>
      <c r="J276" s="199">
        <v>177.682</v>
      </c>
      <c r="K276" s="199">
        <f t="shared" ref="K276:K286" si="737">M276+O276+Q276+S276+U276+J276</f>
        <v>327.682</v>
      </c>
      <c r="L276" s="110">
        <f>N276+P276+R276+T276+V276</f>
        <v>623302</v>
      </c>
      <c r="M276" s="106">
        <v>30.0</v>
      </c>
      <c r="N276" s="89">
        <v>136500.0</v>
      </c>
      <c r="O276" s="106">
        <v>30.0</v>
      </c>
      <c r="P276" s="89">
        <v>119270.0</v>
      </c>
      <c r="Q276" s="111">
        <v>30.0</v>
      </c>
      <c r="R276" s="89">
        <v>119874.0</v>
      </c>
      <c r="S276" s="106">
        <v>30.0</v>
      </c>
      <c r="T276" s="89">
        <v>123327.0</v>
      </c>
      <c r="U276" s="106">
        <v>30.0</v>
      </c>
      <c r="V276" s="120">
        <v>124331.0</v>
      </c>
      <c r="W276" s="111"/>
      <c r="X276" s="112">
        <f>117268.626+35448.144</f>
        <v>152716.77</v>
      </c>
      <c r="Y276" s="111">
        <v>38.47</v>
      </c>
      <c r="Z276" s="112">
        <f>94441.402+17742.938</f>
        <v>112184.34</v>
      </c>
      <c r="AA276" s="111">
        <v>49.73</v>
      </c>
      <c r="AB276" s="112">
        <f>152771.245+29836.078</f>
        <v>182607.323</v>
      </c>
      <c r="AC276" s="111">
        <v>19.452</v>
      </c>
      <c r="AD276" s="112">
        <f>15015.501+7288.374</f>
        <v>22303.875</v>
      </c>
      <c r="AE276" s="108"/>
      <c r="AF276" s="96"/>
      <c r="AG276" s="113">
        <f t="shared" ref="AG276:AP276" si="733">IFERROR(W276/M276,0)*100</f>
        <v>0</v>
      </c>
      <c r="AH276" s="98">
        <f t="shared" si="733"/>
        <v>111.8804176</v>
      </c>
      <c r="AI276" s="113">
        <f t="shared" si="733"/>
        <v>128.2333333</v>
      </c>
      <c r="AJ276" s="98">
        <f t="shared" si="733"/>
        <v>94.05914312</v>
      </c>
      <c r="AK276" s="113">
        <f t="shared" si="733"/>
        <v>165.7666667</v>
      </c>
      <c r="AL276" s="98">
        <f t="shared" si="733"/>
        <v>152.3327185</v>
      </c>
      <c r="AM276" s="113">
        <f t="shared" si="733"/>
        <v>64.84</v>
      </c>
      <c r="AN276" s="98">
        <f t="shared" si="733"/>
        <v>18.08515167</v>
      </c>
      <c r="AO276" s="113">
        <f t="shared" si="733"/>
        <v>0</v>
      </c>
      <c r="AP276" s="98">
        <f t="shared" si="733"/>
        <v>0</v>
      </c>
      <c r="AQ276" s="113">
        <f t="shared" ref="AQ276:AR276" si="734">W276+Y276+AA276+AC276+AE276</f>
        <v>107.652</v>
      </c>
      <c r="AR276" s="114">
        <f t="shared" si="734"/>
        <v>469812.308</v>
      </c>
      <c r="AS276" s="114">
        <f t="shared" ref="AS276:AT276" si="735">AQ276/K276*100</f>
        <v>32.85258269</v>
      </c>
      <c r="AT276" s="114">
        <f t="shared" si="735"/>
        <v>75.37474739</v>
      </c>
      <c r="AU276" s="115" t="s">
        <v>290</v>
      </c>
      <c r="AV276" s="116" t="s">
        <v>556</v>
      </c>
      <c r="AW276" s="117"/>
      <c r="AX276" s="118">
        <f t="shared" ref="AX276:AY276" si="736">AG276+AI276+AK276+AM276+AO276</f>
        <v>358.84</v>
      </c>
      <c r="AY276" s="118">
        <f t="shared" si="736"/>
        <v>376.3574309</v>
      </c>
      <c r="AZ276" s="117"/>
    </row>
    <row r="277" ht="15.75" customHeight="1">
      <c r="A277" s="119"/>
      <c r="B277" s="106"/>
      <c r="C277" s="108"/>
      <c r="D277" s="106"/>
      <c r="E277" s="108"/>
      <c r="F277" s="106"/>
      <c r="G277" s="86"/>
      <c r="H277" s="108" t="s">
        <v>557</v>
      </c>
      <c r="I277" s="108" t="s">
        <v>558</v>
      </c>
      <c r="J277" s="106">
        <v>245.0</v>
      </c>
      <c r="K277" s="199">
        <f t="shared" si="737"/>
        <v>545</v>
      </c>
      <c r="L277" s="108"/>
      <c r="M277" s="106">
        <v>60.0</v>
      </c>
      <c r="N277" s="89"/>
      <c r="O277" s="106">
        <v>60.0</v>
      </c>
      <c r="P277" s="89"/>
      <c r="Q277" s="111">
        <v>60.0</v>
      </c>
      <c r="R277" s="89"/>
      <c r="S277" s="106">
        <v>60.0</v>
      </c>
      <c r="T277" s="89"/>
      <c r="U277" s="106">
        <v>60.0</v>
      </c>
      <c r="V277" s="157"/>
      <c r="W277" s="111"/>
      <c r="X277" s="112"/>
      <c r="Y277" s="111">
        <v>629.0</v>
      </c>
      <c r="Z277" s="112"/>
      <c r="AA277" s="111"/>
      <c r="AB277" s="112"/>
      <c r="AC277" s="111">
        <v>0.0</v>
      </c>
      <c r="AD277" s="112"/>
      <c r="AE277" s="108"/>
      <c r="AF277" s="96"/>
      <c r="AG277" s="113">
        <f t="shared" ref="AG277:AP277" si="738">IFERROR(W277/M277,0)*100</f>
        <v>0</v>
      </c>
      <c r="AH277" s="98">
        <f t="shared" si="738"/>
        <v>0</v>
      </c>
      <c r="AI277" s="113">
        <f t="shared" si="738"/>
        <v>1048.333333</v>
      </c>
      <c r="AJ277" s="98">
        <f t="shared" si="738"/>
        <v>0</v>
      </c>
      <c r="AK277" s="113">
        <f t="shared" si="738"/>
        <v>0</v>
      </c>
      <c r="AL277" s="98">
        <f t="shared" si="738"/>
        <v>0</v>
      </c>
      <c r="AM277" s="113">
        <f t="shared" si="738"/>
        <v>0</v>
      </c>
      <c r="AN277" s="98">
        <f t="shared" si="738"/>
        <v>0</v>
      </c>
      <c r="AO277" s="113">
        <f t="shared" si="738"/>
        <v>0</v>
      </c>
      <c r="AP277" s="98">
        <f t="shared" si="738"/>
        <v>0</v>
      </c>
      <c r="AQ277" s="113">
        <f t="shared" ref="AQ277:AR277" si="739">W277+Y277+AA277+AC277+AE277</f>
        <v>629</v>
      </c>
      <c r="AR277" s="114">
        <f t="shared" si="739"/>
        <v>0</v>
      </c>
      <c r="AS277" s="114">
        <f t="shared" ref="AS277:AS282" si="743">AQ277/K277*100</f>
        <v>115.412844</v>
      </c>
      <c r="AT277" s="128" t="s">
        <v>89</v>
      </c>
      <c r="AU277" s="115"/>
      <c r="AV277" s="116"/>
      <c r="AW277" s="117"/>
      <c r="AX277" s="118">
        <f t="shared" ref="AX277:AY277" si="740">AG277+AI277+AK277+AM277+AO277</f>
        <v>1048.333333</v>
      </c>
      <c r="AY277" s="118">
        <f t="shared" si="740"/>
        <v>0</v>
      </c>
      <c r="AZ277" s="117"/>
    </row>
    <row r="278" ht="15.75" customHeight="1">
      <c r="A278" s="119"/>
      <c r="B278" s="106"/>
      <c r="C278" s="108"/>
      <c r="D278" s="106"/>
      <c r="E278" s="108"/>
      <c r="F278" s="106"/>
      <c r="G278" s="86"/>
      <c r="H278" s="108"/>
      <c r="I278" s="108" t="s">
        <v>98</v>
      </c>
      <c r="J278" s="106">
        <v>5.0</v>
      </c>
      <c r="K278" s="109">
        <f t="shared" si="737"/>
        <v>30</v>
      </c>
      <c r="L278" s="108"/>
      <c r="M278" s="106">
        <v>5.0</v>
      </c>
      <c r="N278" s="89"/>
      <c r="O278" s="106">
        <v>5.0</v>
      </c>
      <c r="P278" s="89"/>
      <c r="Q278" s="111">
        <v>5.0</v>
      </c>
      <c r="R278" s="89"/>
      <c r="S278" s="106">
        <v>5.0</v>
      </c>
      <c r="T278" s="89"/>
      <c r="U278" s="106">
        <v>5.0</v>
      </c>
      <c r="V278" s="157"/>
      <c r="W278" s="111">
        <v>6.0</v>
      </c>
      <c r="X278" s="112"/>
      <c r="Y278" s="111">
        <v>8.0</v>
      </c>
      <c r="Z278" s="112"/>
      <c r="AA278" s="111">
        <v>5.0</v>
      </c>
      <c r="AB278" s="112"/>
      <c r="AC278" s="111">
        <v>0.0</v>
      </c>
      <c r="AD278" s="112"/>
      <c r="AE278" s="108"/>
      <c r="AF278" s="96"/>
      <c r="AG278" s="113">
        <f t="shared" ref="AG278:AP278" si="741">IFERROR(W278/M278,0)*100</f>
        <v>120</v>
      </c>
      <c r="AH278" s="98">
        <f t="shared" si="741"/>
        <v>0</v>
      </c>
      <c r="AI278" s="113">
        <f t="shared" si="741"/>
        <v>160</v>
      </c>
      <c r="AJ278" s="98">
        <f t="shared" si="741"/>
        <v>0</v>
      </c>
      <c r="AK278" s="113">
        <f t="shared" si="741"/>
        <v>100</v>
      </c>
      <c r="AL278" s="98">
        <f t="shared" si="741"/>
        <v>0</v>
      </c>
      <c r="AM278" s="113">
        <f t="shared" si="741"/>
        <v>0</v>
      </c>
      <c r="AN278" s="98">
        <f t="shared" si="741"/>
        <v>0</v>
      </c>
      <c r="AO278" s="113">
        <f t="shared" si="741"/>
        <v>0</v>
      </c>
      <c r="AP278" s="98">
        <f t="shared" si="741"/>
        <v>0</v>
      </c>
      <c r="AQ278" s="113">
        <f t="shared" ref="AQ278:AR278" si="742">W278+Y278+AA278+AC278+AE278</f>
        <v>19</v>
      </c>
      <c r="AR278" s="114">
        <f t="shared" si="742"/>
        <v>0</v>
      </c>
      <c r="AS278" s="114">
        <f t="shared" si="743"/>
        <v>63.33333333</v>
      </c>
      <c r="AT278" s="128" t="s">
        <v>89</v>
      </c>
      <c r="AU278" s="115"/>
      <c r="AV278" s="116"/>
      <c r="AW278" s="117"/>
      <c r="AX278" s="118">
        <f t="shared" ref="AX278:AY278" si="744">AG278+AI278+AK278+AM278+AO278</f>
        <v>380</v>
      </c>
      <c r="AY278" s="118">
        <f t="shared" si="744"/>
        <v>0</v>
      </c>
      <c r="AZ278" s="117"/>
    </row>
    <row r="279" ht="15.75" customHeight="1">
      <c r="A279" s="119"/>
      <c r="B279" s="106"/>
      <c r="C279" s="108"/>
      <c r="D279" s="106"/>
      <c r="E279" s="108"/>
      <c r="F279" s="106"/>
      <c r="G279" s="86"/>
      <c r="H279" s="108" t="s">
        <v>559</v>
      </c>
      <c r="I279" s="108" t="s">
        <v>555</v>
      </c>
      <c r="J279" s="106">
        <v>1406.75</v>
      </c>
      <c r="K279" s="133">
        <f t="shared" si="737"/>
        <v>1681.75</v>
      </c>
      <c r="L279" s="108"/>
      <c r="M279" s="106">
        <v>55.0</v>
      </c>
      <c r="N279" s="89"/>
      <c r="O279" s="106">
        <v>55.0</v>
      </c>
      <c r="P279" s="89"/>
      <c r="Q279" s="111">
        <v>55.0</v>
      </c>
      <c r="R279" s="89"/>
      <c r="S279" s="106">
        <v>55.0</v>
      </c>
      <c r="T279" s="89"/>
      <c r="U279" s="106">
        <v>55.0</v>
      </c>
      <c r="V279" s="157"/>
      <c r="W279" s="111"/>
      <c r="X279" s="112"/>
      <c r="Y279" s="111">
        <v>98.82</v>
      </c>
      <c r="Z279" s="112"/>
      <c r="AA279" s="111">
        <v>157.32</v>
      </c>
      <c r="AB279" s="112"/>
      <c r="AC279" s="111">
        <v>17.495</v>
      </c>
      <c r="AD279" s="112"/>
      <c r="AE279" s="108"/>
      <c r="AF279" s="96"/>
      <c r="AG279" s="113">
        <f t="shared" ref="AG279:AP279" si="745">IFERROR(W279/M279,0)*100</f>
        <v>0</v>
      </c>
      <c r="AH279" s="98">
        <f t="shared" si="745"/>
        <v>0</v>
      </c>
      <c r="AI279" s="113">
        <f t="shared" si="745"/>
        <v>179.6727273</v>
      </c>
      <c r="AJ279" s="98">
        <f t="shared" si="745"/>
        <v>0</v>
      </c>
      <c r="AK279" s="113">
        <f t="shared" si="745"/>
        <v>286.0363636</v>
      </c>
      <c r="AL279" s="98">
        <f t="shared" si="745"/>
        <v>0</v>
      </c>
      <c r="AM279" s="113">
        <f t="shared" si="745"/>
        <v>31.80909091</v>
      </c>
      <c r="AN279" s="98">
        <f t="shared" si="745"/>
        <v>0</v>
      </c>
      <c r="AO279" s="113">
        <f t="shared" si="745"/>
        <v>0</v>
      </c>
      <c r="AP279" s="98">
        <f t="shared" si="745"/>
        <v>0</v>
      </c>
      <c r="AQ279" s="113">
        <f t="shared" ref="AQ279:AR279" si="746">W279+Y279+AA279+AC279+AE279</f>
        <v>273.635</v>
      </c>
      <c r="AR279" s="114">
        <f t="shared" si="746"/>
        <v>0</v>
      </c>
      <c r="AS279" s="114">
        <f t="shared" si="743"/>
        <v>16.27084882</v>
      </c>
      <c r="AT279" s="128" t="s">
        <v>89</v>
      </c>
      <c r="AU279" s="115"/>
      <c r="AV279" s="116"/>
      <c r="AW279" s="117"/>
      <c r="AX279" s="118">
        <f t="shared" ref="AX279:AY279" si="747">AG279+AI279+AK279+AM279+AO279</f>
        <v>497.5181818</v>
      </c>
      <c r="AY279" s="118">
        <f t="shared" si="747"/>
        <v>0</v>
      </c>
      <c r="AZ279" s="117"/>
    </row>
    <row r="280" ht="15.75" customHeight="1">
      <c r="A280" s="119"/>
      <c r="B280" s="106"/>
      <c r="C280" s="108"/>
      <c r="D280" s="106"/>
      <c r="E280" s="108"/>
      <c r="F280" s="106"/>
      <c r="G280" s="86"/>
      <c r="H280" s="108" t="s">
        <v>560</v>
      </c>
      <c r="I280" s="108" t="s">
        <v>141</v>
      </c>
      <c r="J280" s="106">
        <v>84461.0</v>
      </c>
      <c r="K280" s="109">
        <f t="shared" si="737"/>
        <v>148461</v>
      </c>
      <c r="L280" s="108"/>
      <c r="M280" s="106">
        <v>26000.0</v>
      </c>
      <c r="N280" s="89"/>
      <c r="O280" s="164">
        <v>8000.0</v>
      </c>
      <c r="P280" s="89"/>
      <c r="Q280" s="111">
        <v>9000.0</v>
      </c>
      <c r="R280" s="89"/>
      <c r="S280" s="106">
        <v>10000.0</v>
      </c>
      <c r="T280" s="89"/>
      <c r="U280" s="106">
        <v>11000.0</v>
      </c>
      <c r="V280" s="157"/>
      <c r="W280" s="121">
        <v>50624.0</v>
      </c>
      <c r="X280" s="112"/>
      <c r="Y280" s="111">
        <v>17812.57</v>
      </c>
      <c r="Z280" s="112"/>
      <c r="AA280" s="111">
        <v>34367.54</v>
      </c>
      <c r="AB280" s="112"/>
      <c r="AC280" s="111">
        <v>14279.43</v>
      </c>
      <c r="AD280" s="112"/>
      <c r="AE280" s="108"/>
      <c r="AF280" s="96"/>
      <c r="AG280" s="113">
        <f t="shared" ref="AG280:AP280" si="748">IFERROR(W280/M280,0)*100</f>
        <v>194.7076923</v>
      </c>
      <c r="AH280" s="98">
        <f t="shared" si="748"/>
        <v>0</v>
      </c>
      <c r="AI280" s="113">
        <f t="shared" si="748"/>
        <v>222.657125</v>
      </c>
      <c r="AJ280" s="98">
        <f t="shared" si="748"/>
        <v>0</v>
      </c>
      <c r="AK280" s="113">
        <f t="shared" si="748"/>
        <v>381.8615556</v>
      </c>
      <c r="AL280" s="98">
        <f t="shared" si="748"/>
        <v>0</v>
      </c>
      <c r="AM280" s="113">
        <f t="shared" si="748"/>
        <v>142.7943</v>
      </c>
      <c r="AN280" s="98">
        <f t="shared" si="748"/>
        <v>0</v>
      </c>
      <c r="AO280" s="113">
        <f t="shared" si="748"/>
        <v>0</v>
      </c>
      <c r="AP280" s="98">
        <f t="shared" si="748"/>
        <v>0</v>
      </c>
      <c r="AQ280" s="113">
        <f t="shared" ref="AQ280:AR280" si="749">W280+Y280+AA280+AC280+AE280</f>
        <v>117083.54</v>
      </c>
      <c r="AR280" s="114">
        <f t="shared" si="749"/>
        <v>0</v>
      </c>
      <c r="AS280" s="114">
        <f t="shared" si="743"/>
        <v>78.86484666</v>
      </c>
      <c r="AT280" s="128" t="s">
        <v>89</v>
      </c>
      <c r="AU280" s="115"/>
      <c r="AV280" s="116"/>
      <c r="AW280" s="117"/>
      <c r="AX280" s="118">
        <f t="shared" ref="AX280:AY280" si="750">AG280+AI280+AK280+AM280+AO280</f>
        <v>942.0206729</v>
      </c>
      <c r="AY280" s="118">
        <f t="shared" si="750"/>
        <v>0</v>
      </c>
      <c r="AZ280" s="117"/>
    </row>
    <row r="281" ht="15.75" customHeight="1">
      <c r="A281" s="105"/>
      <c r="B281" s="106"/>
      <c r="C281" s="108"/>
      <c r="D281" s="106"/>
      <c r="E281" s="108"/>
      <c r="F281" s="106">
        <v>2.0</v>
      </c>
      <c r="G281" s="86" t="s">
        <v>561</v>
      </c>
      <c r="H281" s="86" t="s">
        <v>562</v>
      </c>
      <c r="I281" s="86" t="s">
        <v>555</v>
      </c>
      <c r="J281" s="106">
        <v>2432.2</v>
      </c>
      <c r="K281" s="133">
        <f t="shared" si="737"/>
        <v>3157.7</v>
      </c>
      <c r="L281" s="110">
        <f>N281+P281+R281+T281+V281</f>
        <v>74875</v>
      </c>
      <c r="M281" s="106">
        <v>125.5</v>
      </c>
      <c r="N281" s="89">
        <v>14975.0</v>
      </c>
      <c r="O281" s="106">
        <v>150.0</v>
      </c>
      <c r="P281" s="89">
        <v>14975.0</v>
      </c>
      <c r="Q281" s="111">
        <v>150.0</v>
      </c>
      <c r="R281" s="89">
        <v>14975.0</v>
      </c>
      <c r="S281" s="106">
        <v>150.0</v>
      </c>
      <c r="T281" s="89">
        <v>14975.0</v>
      </c>
      <c r="U281" s="106">
        <v>150.0</v>
      </c>
      <c r="V281" s="91">
        <v>14975.0</v>
      </c>
      <c r="W281" s="111"/>
      <c r="X281" s="112">
        <v>19036.77</v>
      </c>
      <c r="Y281" s="111">
        <v>217.0</v>
      </c>
      <c r="Z281" s="112">
        <v>94281.315</v>
      </c>
      <c r="AA281" s="111">
        <v>168.5</v>
      </c>
      <c r="AB281" s="112">
        <v>12098.2</v>
      </c>
      <c r="AC281" s="111">
        <v>716.889</v>
      </c>
      <c r="AD281" s="112">
        <v>19578.397</v>
      </c>
      <c r="AE281" s="108"/>
      <c r="AF281" s="96"/>
      <c r="AG281" s="113">
        <f t="shared" ref="AG281:AP281" si="751">IFERROR(W281/M281,0)*100</f>
        <v>0</v>
      </c>
      <c r="AH281" s="98">
        <f t="shared" si="751"/>
        <v>127.1236728</v>
      </c>
      <c r="AI281" s="113">
        <f t="shared" si="751"/>
        <v>144.6666667</v>
      </c>
      <c r="AJ281" s="98">
        <f t="shared" si="751"/>
        <v>629.591419</v>
      </c>
      <c r="AK281" s="113">
        <f t="shared" si="751"/>
        <v>112.3333333</v>
      </c>
      <c r="AL281" s="98">
        <f t="shared" si="751"/>
        <v>80.78931553</v>
      </c>
      <c r="AM281" s="113">
        <f t="shared" si="751"/>
        <v>477.926</v>
      </c>
      <c r="AN281" s="98">
        <f t="shared" si="751"/>
        <v>130.7405476</v>
      </c>
      <c r="AO281" s="113">
        <f t="shared" si="751"/>
        <v>0</v>
      </c>
      <c r="AP281" s="98">
        <f t="shared" si="751"/>
        <v>0</v>
      </c>
      <c r="AQ281" s="113">
        <f t="shared" ref="AQ281:AR281" si="752">W281+Y281+AA281+AC281+AE281</f>
        <v>1102.389</v>
      </c>
      <c r="AR281" s="114">
        <f t="shared" si="752"/>
        <v>144994.682</v>
      </c>
      <c r="AS281" s="114">
        <f t="shared" si="743"/>
        <v>34.91113785</v>
      </c>
      <c r="AT281" s="114">
        <f>AR281/L281*100</f>
        <v>193.648991</v>
      </c>
      <c r="AU281" s="115" t="s">
        <v>290</v>
      </c>
      <c r="AV281" s="116"/>
      <c r="AW281" s="117"/>
      <c r="AX281" s="118">
        <f t="shared" ref="AX281:AY281" si="753">AG281+AI281+AK281+AM281+AO281</f>
        <v>734.926</v>
      </c>
      <c r="AY281" s="118">
        <f t="shared" si="753"/>
        <v>968.2449549</v>
      </c>
      <c r="AZ281" s="117"/>
    </row>
    <row r="282" ht="15.75" customHeight="1">
      <c r="A282" s="105"/>
      <c r="B282" s="106"/>
      <c r="C282" s="108"/>
      <c r="D282" s="106"/>
      <c r="E282" s="108"/>
      <c r="F282" s="106"/>
      <c r="G282" s="86"/>
      <c r="H282" s="86" t="s">
        <v>563</v>
      </c>
      <c r="I282" s="86" t="s">
        <v>564</v>
      </c>
      <c r="J282" s="106">
        <v>1350.0</v>
      </c>
      <c r="K282" s="133">
        <f t="shared" si="737"/>
        <v>3050</v>
      </c>
      <c r="L282" s="128"/>
      <c r="M282" s="106">
        <v>100.0</v>
      </c>
      <c r="N282" s="89"/>
      <c r="O282" s="106">
        <v>400.0</v>
      </c>
      <c r="P282" s="89"/>
      <c r="Q282" s="111">
        <v>400.0</v>
      </c>
      <c r="R282" s="89"/>
      <c r="S282" s="106">
        <v>400.0</v>
      </c>
      <c r="T282" s="89"/>
      <c r="U282" s="106">
        <v>400.0</v>
      </c>
      <c r="V282" s="129"/>
      <c r="W282" s="111"/>
      <c r="X282" s="112"/>
      <c r="Y282" s="111">
        <v>443.0</v>
      </c>
      <c r="Z282" s="112"/>
      <c r="AA282" s="111">
        <v>230.0</v>
      </c>
      <c r="AB282" s="112"/>
      <c r="AC282" s="111">
        <v>138.0</v>
      </c>
      <c r="AD282" s="112"/>
      <c r="AE282" s="108"/>
      <c r="AF282" s="96"/>
      <c r="AG282" s="113">
        <f t="shared" ref="AG282:AP282" si="754">IFERROR(W282/M282,0)*100</f>
        <v>0</v>
      </c>
      <c r="AH282" s="98">
        <f t="shared" si="754"/>
        <v>0</v>
      </c>
      <c r="AI282" s="113">
        <f t="shared" si="754"/>
        <v>110.75</v>
      </c>
      <c r="AJ282" s="98">
        <f t="shared" si="754"/>
        <v>0</v>
      </c>
      <c r="AK282" s="113">
        <f t="shared" si="754"/>
        <v>57.5</v>
      </c>
      <c r="AL282" s="98">
        <f t="shared" si="754"/>
        <v>0</v>
      </c>
      <c r="AM282" s="113">
        <f t="shared" si="754"/>
        <v>34.5</v>
      </c>
      <c r="AN282" s="98">
        <f t="shared" si="754"/>
        <v>0</v>
      </c>
      <c r="AO282" s="113">
        <f t="shared" si="754"/>
        <v>0</v>
      </c>
      <c r="AP282" s="98">
        <f t="shared" si="754"/>
        <v>0</v>
      </c>
      <c r="AQ282" s="113">
        <f t="shared" ref="AQ282:AR282" si="755">W282+Y282+AA282+AC282+AE282</f>
        <v>811</v>
      </c>
      <c r="AR282" s="114">
        <f t="shared" si="755"/>
        <v>0</v>
      </c>
      <c r="AS282" s="114">
        <f t="shared" si="743"/>
        <v>26.59016393</v>
      </c>
      <c r="AT282" s="128" t="s">
        <v>89</v>
      </c>
      <c r="AU282" s="115"/>
      <c r="AV282" s="116"/>
      <c r="AW282" s="117"/>
      <c r="AX282" s="118">
        <f t="shared" ref="AX282:AY282" si="756">AG282+AI282+AK282+AM282+AO282</f>
        <v>202.75</v>
      </c>
      <c r="AY282" s="118">
        <f t="shared" si="756"/>
        <v>0</v>
      </c>
      <c r="AZ282" s="117"/>
    </row>
    <row r="283" ht="15.75" customHeight="1">
      <c r="A283" s="105"/>
      <c r="B283" s="106"/>
      <c r="C283" s="108"/>
      <c r="D283" s="106"/>
      <c r="E283" s="108"/>
      <c r="F283" s="106">
        <v>3.0</v>
      </c>
      <c r="G283" s="86" t="s">
        <v>565</v>
      </c>
      <c r="H283" s="86" t="s">
        <v>566</v>
      </c>
      <c r="I283" s="86" t="s">
        <v>98</v>
      </c>
      <c r="J283" s="106">
        <v>12.0</v>
      </c>
      <c r="K283" s="109">
        <f t="shared" si="737"/>
        <v>14</v>
      </c>
      <c r="L283" s="110">
        <f>N283+P283+R283+T283+V283</f>
        <v>6500</v>
      </c>
      <c r="M283" s="106"/>
      <c r="N283" s="89">
        <v>200.0</v>
      </c>
      <c r="O283" s="106">
        <v>1.0</v>
      </c>
      <c r="P283" s="89">
        <v>3700.0</v>
      </c>
      <c r="Q283" s="111">
        <v>1.0</v>
      </c>
      <c r="R283" s="89">
        <v>2200.0</v>
      </c>
      <c r="S283" s="106"/>
      <c r="T283" s="89">
        <v>200.0</v>
      </c>
      <c r="U283" s="106"/>
      <c r="V283" s="89">
        <v>200.0</v>
      </c>
      <c r="W283" s="111"/>
      <c r="X283" s="112">
        <v>0.0</v>
      </c>
      <c r="Y283" s="111">
        <v>0.0</v>
      </c>
      <c r="Z283" s="112">
        <v>0.0</v>
      </c>
      <c r="AA283" s="111"/>
      <c r="AB283" s="112">
        <v>0.0</v>
      </c>
      <c r="AC283" s="111"/>
      <c r="AD283" s="112">
        <v>0.0</v>
      </c>
      <c r="AE283" s="108"/>
      <c r="AF283" s="96"/>
      <c r="AG283" s="113">
        <f t="shared" ref="AG283:AP283" si="757">IFERROR(W283/M283,0)*100</f>
        <v>0</v>
      </c>
      <c r="AH283" s="98">
        <f t="shared" si="757"/>
        <v>0</v>
      </c>
      <c r="AI283" s="113">
        <f t="shared" si="757"/>
        <v>0</v>
      </c>
      <c r="AJ283" s="98">
        <f t="shared" si="757"/>
        <v>0</v>
      </c>
      <c r="AK283" s="113">
        <f t="shared" si="757"/>
        <v>0</v>
      </c>
      <c r="AL283" s="98">
        <f t="shared" si="757"/>
        <v>0</v>
      </c>
      <c r="AM283" s="113">
        <f t="shared" si="757"/>
        <v>0</v>
      </c>
      <c r="AN283" s="98">
        <f t="shared" si="757"/>
        <v>0</v>
      </c>
      <c r="AO283" s="113">
        <f t="shared" si="757"/>
        <v>0</v>
      </c>
      <c r="AP283" s="98">
        <f t="shared" si="757"/>
        <v>0</v>
      </c>
      <c r="AQ283" s="113">
        <f t="shared" ref="AQ283:AQ284" si="760">IFERROR(AX283/K283,0)*100</f>
        <v>0</v>
      </c>
      <c r="AR283" s="108"/>
      <c r="AS283" s="108"/>
      <c r="AT283" s="108"/>
      <c r="AU283" s="115" t="s">
        <v>290</v>
      </c>
      <c r="AV283" s="116"/>
      <c r="AW283" s="117"/>
      <c r="AX283" s="118">
        <f t="shared" ref="AX283:AY283" si="758">AG283+AI283+AK283+AM283+AO283</f>
        <v>0</v>
      </c>
      <c r="AY283" s="118">
        <f t="shared" si="758"/>
        <v>0</v>
      </c>
      <c r="AZ283" s="117"/>
    </row>
    <row r="284" ht="15.75" customHeight="1">
      <c r="A284" s="105"/>
      <c r="B284" s="106"/>
      <c r="C284" s="108"/>
      <c r="D284" s="106"/>
      <c r="E284" s="108"/>
      <c r="F284" s="106"/>
      <c r="G284" s="86"/>
      <c r="H284" s="86" t="s">
        <v>567</v>
      </c>
      <c r="I284" s="86" t="s">
        <v>98</v>
      </c>
      <c r="J284" s="106">
        <v>0.0</v>
      </c>
      <c r="K284" s="109">
        <f t="shared" si="737"/>
        <v>25</v>
      </c>
      <c r="L284" s="128"/>
      <c r="M284" s="106">
        <v>5.0</v>
      </c>
      <c r="N284" s="89"/>
      <c r="O284" s="106">
        <v>5.0</v>
      </c>
      <c r="P284" s="89"/>
      <c r="Q284" s="111">
        <v>5.0</v>
      </c>
      <c r="R284" s="89"/>
      <c r="S284" s="106">
        <v>5.0</v>
      </c>
      <c r="T284" s="89"/>
      <c r="U284" s="106">
        <v>5.0</v>
      </c>
      <c r="V284" s="129"/>
      <c r="W284" s="111"/>
      <c r="X284" s="112"/>
      <c r="Y284" s="111">
        <v>0.0</v>
      </c>
      <c r="Z284" s="112"/>
      <c r="AA284" s="111"/>
      <c r="AB284" s="112"/>
      <c r="AC284" s="111"/>
      <c r="AD284" s="112"/>
      <c r="AE284" s="108"/>
      <c r="AF284" s="96"/>
      <c r="AG284" s="113">
        <f t="shared" ref="AG284:AP284" si="759">IFERROR(W284/M284,0)*100</f>
        <v>0</v>
      </c>
      <c r="AH284" s="98">
        <f t="shared" si="759"/>
        <v>0</v>
      </c>
      <c r="AI284" s="113">
        <f t="shared" si="759"/>
        <v>0</v>
      </c>
      <c r="AJ284" s="98">
        <f t="shared" si="759"/>
        <v>0</v>
      </c>
      <c r="AK284" s="113">
        <f t="shared" si="759"/>
        <v>0</v>
      </c>
      <c r="AL284" s="98">
        <f t="shared" si="759"/>
        <v>0</v>
      </c>
      <c r="AM284" s="113">
        <f t="shared" si="759"/>
        <v>0</v>
      </c>
      <c r="AN284" s="98">
        <f t="shared" si="759"/>
        <v>0</v>
      </c>
      <c r="AO284" s="113">
        <f t="shared" si="759"/>
        <v>0</v>
      </c>
      <c r="AP284" s="98">
        <f t="shared" si="759"/>
        <v>0</v>
      </c>
      <c r="AQ284" s="113">
        <f t="shared" si="760"/>
        <v>0</v>
      </c>
      <c r="AR284" s="108"/>
      <c r="AS284" s="108"/>
      <c r="AT284" s="108"/>
      <c r="AU284" s="115"/>
      <c r="AV284" s="116"/>
      <c r="AW284" s="117"/>
      <c r="AX284" s="118">
        <f t="shared" ref="AX284:AY284" si="761">AG284+AI284+AK284+AM284+AO284</f>
        <v>0</v>
      </c>
      <c r="AY284" s="118">
        <f t="shared" si="761"/>
        <v>0</v>
      </c>
      <c r="AZ284" s="117"/>
    </row>
    <row r="285" ht="15.75" customHeight="1">
      <c r="A285" s="119"/>
      <c r="B285" s="106"/>
      <c r="C285" s="108"/>
      <c r="D285" s="106"/>
      <c r="E285" s="108"/>
      <c r="F285" s="106">
        <v>4.0</v>
      </c>
      <c r="G285" s="86" t="s">
        <v>568</v>
      </c>
      <c r="H285" s="108" t="s">
        <v>569</v>
      </c>
      <c r="I285" s="108"/>
      <c r="J285" s="106">
        <v>0.0</v>
      </c>
      <c r="K285" s="109">
        <f t="shared" si="737"/>
        <v>3</v>
      </c>
      <c r="L285" s="110">
        <f t="shared" ref="L285:L287" si="766">N285+P285+R285+T285+V285</f>
        <v>3398</v>
      </c>
      <c r="M285" s="106"/>
      <c r="N285" s="89">
        <v>103.0</v>
      </c>
      <c r="O285" s="106">
        <v>2.0</v>
      </c>
      <c r="P285" s="89">
        <v>870.0</v>
      </c>
      <c r="Q285" s="111">
        <v>1.0</v>
      </c>
      <c r="R285" s="89">
        <v>420.0</v>
      </c>
      <c r="S285" s="106"/>
      <c r="T285" s="89">
        <v>1000.0</v>
      </c>
      <c r="U285" s="106"/>
      <c r="V285" s="120">
        <v>1005.0</v>
      </c>
      <c r="W285" s="111"/>
      <c r="X285" s="112">
        <v>56.257</v>
      </c>
      <c r="Y285" s="111">
        <v>2.0</v>
      </c>
      <c r="Z285" s="112">
        <v>552.985</v>
      </c>
      <c r="AA285" s="111">
        <v>1.0</v>
      </c>
      <c r="AB285" s="112">
        <v>115.995</v>
      </c>
      <c r="AC285" s="111">
        <v>0.0</v>
      </c>
      <c r="AD285" s="112">
        <v>0.0</v>
      </c>
      <c r="AE285" s="108"/>
      <c r="AF285" s="96"/>
      <c r="AG285" s="113">
        <f t="shared" ref="AG285:AP285" si="762">IFERROR(W285/M285,0)*100</f>
        <v>0</v>
      </c>
      <c r="AH285" s="98">
        <f t="shared" si="762"/>
        <v>54.6184466</v>
      </c>
      <c r="AI285" s="113">
        <f t="shared" si="762"/>
        <v>100</v>
      </c>
      <c r="AJ285" s="98">
        <f t="shared" si="762"/>
        <v>63.56149425</v>
      </c>
      <c r="AK285" s="113">
        <f t="shared" si="762"/>
        <v>100</v>
      </c>
      <c r="AL285" s="98">
        <f t="shared" si="762"/>
        <v>27.61785714</v>
      </c>
      <c r="AM285" s="113">
        <f t="shared" si="762"/>
        <v>0</v>
      </c>
      <c r="AN285" s="98">
        <f t="shared" si="762"/>
        <v>0</v>
      </c>
      <c r="AO285" s="113">
        <f t="shared" si="762"/>
        <v>0</v>
      </c>
      <c r="AP285" s="98">
        <f t="shared" si="762"/>
        <v>0</v>
      </c>
      <c r="AQ285" s="113">
        <f t="shared" ref="AQ285:AR285" si="763">W285+Y285+AA285+AC285+AE285</f>
        <v>3</v>
      </c>
      <c r="AR285" s="114">
        <f t="shared" si="763"/>
        <v>725.237</v>
      </c>
      <c r="AS285" s="114">
        <f t="shared" ref="AS285:AT285" si="764">AQ285/K285*100</f>
        <v>100</v>
      </c>
      <c r="AT285" s="114">
        <f t="shared" si="764"/>
        <v>21.34305474</v>
      </c>
      <c r="AU285" s="115" t="s">
        <v>570</v>
      </c>
      <c r="AV285" s="116"/>
      <c r="AW285" s="117"/>
      <c r="AX285" s="118">
        <f t="shared" ref="AX285:AY285" si="765">AG285+AI285+AK285+AM285+AO285</f>
        <v>200</v>
      </c>
      <c r="AY285" s="118">
        <f t="shared" si="765"/>
        <v>145.797798</v>
      </c>
      <c r="AZ285" s="117"/>
    </row>
    <row r="286" ht="15.75" customHeight="1">
      <c r="A286" s="105"/>
      <c r="B286" s="106"/>
      <c r="C286" s="108"/>
      <c r="D286" s="106"/>
      <c r="E286" s="108"/>
      <c r="F286" s="106">
        <v>5.0</v>
      </c>
      <c r="G286" s="86" t="s">
        <v>571</v>
      </c>
      <c r="H286" s="86" t="s">
        <v>572</v>
      </c>
      <c r="I286" s="86" t="s">
        <v>573</v>
      </c>
      <c r="J286" s="106">
        <v>7.0</v>
      </c>
      <c r="K286" s="109">
        <f t="shared" si="737"/>
        <v>23</v>
      </c>
      <c r="L286" s="110">
        <f t="shared" si="766"/>
        <v>2915</v>
      </c>
      <c r="M286" s="106">
        <v>2.0</v>
      </c>
      <c r="N286" s="89">
        <v>520.0</v>
      </c>
      <c r="O286" s="106">
        <v>4.0</v>
      </c>
      <c r="P286" s="89">
        <v>790.0</v>
      </c>
      <c r="Q286" s="111">
        <v>3.0</v>
      </c>
      <c r="R286" s="89">
        <v>460.0</v>
      </c>
      <c r="S286" s="106">
        <v>4.0</v>
      </c>
      <c r="T286" s="89">
        <v>665.0</v>
      </c>
      <c r="U286" s="106">
        <v>3.0</v>
      </c>
      <c r="V286" s="91">
        <v>480.0</v>
      </c>
      <c r="W286" s="111">
        <v>2.0</v>
      </c>
      <c r="X286" s="112">
        <v>456.93</v>
      </c>
      <c r="Y286" s="111">
        <v>4.0</v>
      </c>
      <c r="Z286" s="112">
        <v>658.863</v>
      </c>
      <c r="AA286" s="111">
        <v>4.0</v>
      </c>
      <c r="AB286" s="112">
        <v>236.98</v>
      </c>
      <c r="AC286" s="111">
        <v>4.0</v>
      </c>
      <c r="AD286" s="112">
        <v>181.653</v>
      </c>
      <c r="AE286" s="108"/>
      <c r="AF286" s="96"/>
      <c r="AG286" s="113">
        <f t="shared" ref="AG286:AP286" si="767">IFERROR(W286/M286,0)*100</f>
        <v>100</v>
      </c>
      <c r="AH286" s="98">
        <f t="shared" si="767"/>
        <v>87.87115385</v>
      </c>
      <c r="AI286" s="113">
        <f t="shared" si="767"/>
        <v>100</v>
      </c>
      <c r="AJ286" s="98">
        <f t="shared" si="767"/>
        <v>83.40037975</v>
      </c>
      <c r="AK286" s="113">
        <f t="shared" si="767"/>
        <v>133.3333333</v>
      </c>
      <c r="AL286" s="98">
        <f t="shared" si="767"/>
        <v>51.5173913</v>
      </c>
      <c r="AM286" s="113">
        <f t="shared" si="767"/>
        <v>100</v>
      </c>
      <c r="AN286" s="98">
        <f t="shared" si="767"/>
        <v>27.3162406</v>
      </c>
      <c r="AO286" s="113">
        <f t="shared" si="767"/>
        <v>0</v>
      </c>
      <c r="AP286" s="98">
        <f t="shared" si="767"/>
        <v>0</v>
      </c>
      <c r="AQ286" s="113">
        <f t="shared" ref="AQ286:AR286" si="768">W286+Y286+AA286+AC286+AE286</f>
        <v>14</v>
      </c>
      <c r="AR286" s="114">
        <f t="shared" si="768"/>
        <v>1534.426</v>
      </c>
      <c r="AS286" s="114">
        <f t="shared" ref="AS286:AT286" si="769">AQ286/K286*100</f>
        <v>60.86956522</v>
      </c>
      <c r="AT286" s="114">
        <f t="shared" si="769"/>
        <v>52.63897084</v>
      </c>
      <c r="AU286" s="115" t="s">
        <v>570</v>
      </c>
      <c r="AV286" s="116"/>
      <c r="AW286" s="117"/>
      <c r="AX286" s="118">
        <f t="shared" ref="AX286:AY286" si="770">AG286+AI286+AK286+AM286+AO286</f>
        <v>433.3333333</v>
      </c>
      <c r="AY286" s="118">
        <f t="shared" si="770"/>
        <v>250.1051655</v>
      </c>
      <c r="AZ286" s="117"/>
    </row>
    <row r="287" ht="15.75" customHeight="1">
      <c r="A287" s="105"/>
      <c r="B287" s="106"/>
      <c r="C287" s="108"/>
      <c r="D287" s="106"/>
      <c r="E287" s="108"/>
      <c r="F287" s="106">
        <v>6.0</v>
      </c>
      <c r="G287" s="86" t="s">
        <v>574</v>
      </c>
      <c r="H287" s="86" t="s">
        <v>575</v>
      </c>
      <c r="I287" s="86" t="s">
        <v>135</v>
      </c>
      <c r="J287" s="138">
        <v>4.8</v>
      </c>
      <c r="K287" s="138">
        <v>25.0</v>
      </c>
      <c r="L287" s="110">
        <f t="shared" si="766"/>
        <v>5220</v>
      </c>
      <c r="M287" s="138">
        <v>5.0</v>
      </c>
      <c r="N287" s="89">
        <v>632.0</v>
      </c>
      <c r="O287" s="138">
        <v>10.0</v>
      </c>
      <c r="P287" s="89">
        <v>1117.0</v>
      </c>
      <c r="Q287" s="124">
        <v>15.0</v>
      </c>
      <c r="R287" s="89">
        <v>1137.0</v>
      </c>
      <c r="S287" s="138">
        <v>20.0</v>
      </c>
      <c r="T287" s="89">
        <v>1157.0</v>
      </c>
      <c r="U287" s="138">
        <v>25.0</v>
      </c>
      <c r="V287" s="91">
        <v>1177.0</v>
      </c>
      <c r="W287" s="124">
        <v>5.0</v>
      </c>
      <c r="X287" s="112">
        <v>130.631</v>
      </c>
      <c r="Y287" s="124">
        <v>36.0</v>
      </c>
      <c r="Z287" s="112">
        <v>353.959</v>
      </c>
      <c r="AA287" s="124">
        <v>26.0</v>
      </c>
      <c r="AB287" s="112">
        <v>391.453</v>
      </c>
      <c r="AC287" s="124">
        <v>30.0</v>
      </c>
      <c r="AD287" s="112">
        <v>251.751</v>
      </c>
      <c r="AE287" s="108"/>
      <c r="AF287" s="96"/>
      <c r="AG287" s="113">
        <f t="shared" ref="AG287:AP287" si="771">IFERROR(W287/M287,0)*100</f>
        <v>100</v>
      </c>
      <c r="AH287" s="98">
        <f t="shared" si="771"/>
        <v>20.66946203</v>
      </c>
      <c r="AI287" s="113">
        <f t="shared" si="771"/>
        <v>360</v>
      </c>
      <c r="AJ287" s="98">
        <f t="shared" si="771"/>
        <v>31.68836168</v>
      </c>
      <c r="AK287" s="113">
        <f t="shared" si="771"/>
        <v>173.3333333</v>
      </c>
      <c r="AL287" s="98">
        <f t="shared" si="771"/>
        <v>34.42858399</v>
      </c>
      <c r="AM287" s="113">
        <f t="shared" si="771"/>
        <v>150</v>
      </c>
      <c r="AN287" s="98">
        <f t="shared" si="771"/>
        <v>21.75894555</v>
      </c>
      <c r="AO287" s="113">
        <f t="shared" si="771"/>
        <v>0</v>
      </c>
      <c r="AP287" s="98">
        <f t="shared" si="771"/>
        <v>0</v>
      </c>
      <c r="AQ287" s="124">
        <v>30.0</v>
      </c>
      <c r="AR287" s="114">
        <f>X287+Z287+AB287+AD287+AF287</f>
        <v>1127.794</v>
      </c>
      <c r="AS287" s="114">
        <f>K287/AQ287*100</f>
        <v>83.33333333</v>
      </c>
      <c r="AT287" s="114">
        <f>AR287/L287*100</f>
        <v>21.60524904</v>
      </c>
      <c r="AU287" s="115" t="s">
        <v>570</v>
      </c>
      <c r="AV287" s="116"/>
      <c r="AW287" s="117"/>
      <c r="AX287" s="118">
        <f t="shared" ref="AX287:AY287" si="772">AG287+AI287+AK287+AM287+AO287</f>
        <v>783.3333333</v>
      </c>
      <c r="AY287" s="118">
        <f t="shared" si="772"/>
        <v>108.5453533</v>
      </c>
      <c r="AZ287" s="117"/>
    </row>
    <row r="288" ht="15.75" customHeight="1">
      <c r="A288" s="105"/>
      <c r="B288" s="106"/>
      <c r="C288" s="108"/>
      <c r="D288" s="106"/>
      <c r="E288" s="108"/>
      <c r="F288" s="106"/>
      <c r="G288" s="86"/>
      <c r="H288" s="86" t="s">
        <v>576</v>
      </c>
      <c r="I288" s="86" t="s">
        <v>276</v>
      </c>
      <c r="J288" s="106">
        <v>90.0</v>
      </c>
      <c r="K288" s="109">
        <f>M288+O288+Q288+S288+U288+J288</f>
        <v>103</v>
      </c>
      <c r="L288" s="128"/>
      <c r="M288" s="106">
        <v>4.0</v>
      </c>
      <c r="N288" s="89"/>
      <c r="O288" s="106">
        <v>2.0</v>
      </c>
      <c r="P288" s="89"/>
      <c r="Q288" s="111">
        <v>2.0</v>
      </c>
      <c r="R288" s="89"/>
      <c r="S288" s="106">
        <v>3.0</v>
      </c>
      <c r="T288" s="89"/>
      <c r="U288" s="106">
        <v>2.0</v>
      </c>
      <c r="V288" s="129"/>
      <c r="W288" s="111">
        <v>4.0</v>
      </c>
      <c r="X288" s="112"/>
      <c r="Y288" s="111">
        <v>2.0</v>
      </c>
      <c r="Z288" s="112"/>
      <c r="AA288" s="111">
        <v>2.0</v>
      </c>
      <c r="AB288" s="112"/>
      <c r="AC288" s="111">
        <v>3.0</v>
      </c>
      <c r="AD288" s="112"/>
      <c r="AE288" s="108"/>
      <c r="AF288" s="96"/>
      <c r="AG288" s="113">
        <f t="shared" ref="AG288:AP288" si="773">IFERROR(W288/M288,0)*100</f>
        <v>100</v>
      </c>
      <c r="AH288" s="98">
        <f t="shared" si="773"/>
        <v>0</v>
      </c>
      <c r="AI288" s="113">
        <f t="shared" si="773"/>
        <v>100</v>
      </c>
      <c r="AJ288" s="98">
        <f t="shared" si="773"/>
        <v>0</v>
      </c>
      <c r="AK288" s="113">
        <f t="shared" si="773"/>
        <v>100</v>
      </c>
      <c r="AL288" s="98">
        <f t="shared" si="773"/>
        <v>0</v>
      </c>
      <c r="AM288" s="113">
        <f t="shared" si="773"/>
        <v>100</v>
      </c>
      <c r="AN288" s="98">
        <f t="shared" si="773"/>
        <v>0</v>
      </c>
      <c r="AO288" s="113">
        <f t="shared" si="773"/>
        <v>0</v>
      </c>
      <c r="AP288" s="98">
        <f t="shared" si="773"/>
        <v>0</v>
      </c>
      <c r="AQ288" s="113">
        <f t="shared" ref="AQ288:AR288" si="774">W288+Y288+AA288+AC288+AE288</f>
        <v>11</v>
      </c>
      <c r="AR288" s="114">
        <f t="shared" si="774"/>
        <v>0</v>
      </c>
      <c r="AS288" s="114">
        <f>AQ288/(K288-J288)*100</f>
        <v>84.61538462</v>
      </c>
      <c r="AT288" s="128" t="s">
        <v>89</v>
      </c>
      <c r="AU288" s="115"/>
      <c r="AV288" s="116"/>
      <c r="AW288" s="117"/>
      <c r="AX288" s="118">
        <f t="shared" ref="AX288:AY288" si="775">AG288+AI288+AK288+AM288+AO288</f>
        <v>400</v>
      </c>
      <c r="AY288" s="118">
        <f t="shared" si="775"/>
        <v>0</v>
      </c>
      <c r="AZ288" s="117"/>
    </row>
    <row r="289" ht="15.75" customHeight="1">
      <c r="A289" s="119"/>
      <c r="B289" s="106"/>
      <c r="C289" s="108"/>
      <c r="D289" s="106"/>
      <c r="E289" s="108"/>
      <c r="F289" s="106">
        <v>7.0</v>
      </c>
      <c r="G289" s="86" t="s">
        <v>577</v>
      </c>
      <c r="H289" s="108" t="s">
        <v>578</v>
      </c>
      <c r="I289" s="108" t="s">
        <v>579</v>
      </c>
      <c r="J289" s="106">
        <v>1.0</v>
      </c>
      <c r="K289" s="106">
        <v>3.0</v>
      </c>
      <c r="L289" s="110">
        <f t="shared" ref="L289:L294" si="779">N289+P289+R289+T289+V289</f>
        <v>19572</v>
      </c>
      <c r="M289" s="106">
        <v>2.0</v>
      </c>
      <c r="N289" s="89">
        <v>858.0</v>
      </c>
      <c r="O289" s="106">
        <v>2.0</v>
      </c>
      <c r="P289" s="89">
        <v>276.0</v>
      </c>
      <c r="Q289" s="111">
        <v>2.0</v>
      </c>
      <c r="R289" s="89">
        <v>12426.0</v>
      </c>
      <c r="S289" s="106">
        <v>3.0</v>
      </c>
      <c r="T289" s="89">
        <v>5676.0</v>
      </c>
      <c r="U289" s="106">
        <v>3.0</v>
      </c>
      <c r="V289" s="120">
        <v>336.0</v>
      </c>
      <c r="W289" s="111">
        <v>1.0</v>
      </c>
      <c r="X289" s="112">
        <v>0.0</v>
      </c>
      <c r="Y289" s="111">
        <v>2.0</v>
      </c>
      <c r="Z289" s="112">
        <v>0.0</v>
      </c>
      <c r="AA289" s="111">
        <v>2.0</v>
      </c>
      <c r="AB289" s="112">
        <v>345.529</v>
      </c>
      <c r="AC289" s="111">
        <v>2.0</v>
      </c>
      <c r="AD289" s="112">
        <v>0.0</v>
      </c>
      <c r="AE289" s="108"/>
      <c r="AF289" s="96"/>
      <c r="AG289" s="113">
        <f t="shared" ref="AG289:AP289" si="776">IFERROR(W289/M289,0)*100</f>
        <v>50</v>
      </c>
      <c r="AH289" s="98">
        <f t="shared" si="776"/>
        <v>0</v>
      </c>
      <c r="AI289" s="113">
        <f t="shared" si="776"/>
        <v>100</v>
      </c>
      <c r="AJ289" s="98">
        <f t="shared" si="776"/>
        <v>0</v>
      </c>
      <c r="AK289" s="113">
        <f t="shared" si="776"/>
        <v>100</v>
      </c>
      <c r="AL289" s="98">
        <f t="shared" si="776"/>
        <v>2.780693707</v>
      </c>
      <c r="AM289" s="113">
        <f t="shared" si="776"/>
        <v>66.66666667</v>
      </c>
      <c r="AN289" s="98">
        <f t="shared" si="776"/>
        <v>0</v>
      </c>
      <c r="AO289" s="113">
        <f t="shared" si="776"/>
        <v>0</v>
      </c>
      <c r="AP289" s="98">
        <f t="shared" si="776"/>
        <v>0</v>
      </c>
      <c r="AQ289" s="124">
        <v>2.0</v>
      </c>
      <c r="AR289" s="114">
        <f>X289+Z289+AB289+AD289+AF289</f>
        <v>345.529</v>
      </c>
      <c r="AS289" s="114">
        <f t="shared" ref="AS289:AT289" si="777">AQ289/K289*100</f>
        <v>66.66666667</v>
      </c>
      <c r="AT289" s="114">
        <f t="shared" si="777"/>
        <v>1.765425097</v>
      </c>
      <c r="AU289" s="115" t="s">
        <v>570</v>
      </c>
      <c r="AV289" s="116"/>
      <c r="AW289" s="117"/>
      <c r="AX289" s="118">
        <f t="shared" ref="AX289:AY289" si="778">AG289+AI289+AK289+AM289+AO289</f>
        <v>316.6666667</v>
      </c>
      <c r="AY289" s="118">
        <f t="shared" si="778"/>
        <v>2.780693707</v>
      </c>
      <c r="AZ289" s="117"/>
    </row>
    <row r="290" ht="15.75" customHeight="1">
      <c r="A290" s="105"/>
      <c r="B290" s="106"/>
      <c r="C290" s="108"/>
      <c r="D290" s="106"/>
      <c r="E290" s="108"/>
      <c r="F290" s="106">
        <v>8.0</v>
      </c>
      <c r="G290" s="86" t="s">
        <v>580</v>
      </c>
      <c r="H290" s="86" t="s">
        <v>581</v>
      </c>
      <c r="I290" s="86" t="s">
        <v>98</v>
      </c>
      <c r="J290" s="106">
        <v>364.0</v>
      </c>
      <c r="K290" s="109">
        <f t="shared" ref="K290:K301" si="784">M290+O290+Q290+S290+U290+J290</f>
        <v>1194</v>
      </c>
      <c r="L290" s="110">
        <f t="shared" si="779"/>
        <v>45553</v>
      </c>
      <c r="M290" s="106">
        <v>285.0</v>
      </c>
      <c r="N290" s="89">
        <v>12739.0</v>
      </c>
      <c r="O290" s="106">
        <v>285.0</v>
      </c>
      <c r="P290" s="89">
        <v>8402.0</v>
      </c>
      <c r="Q290" s="111">
        <v>160.0</v>
      </c>
      <c r="R290" s="89">
        <v>8455.0</v>
      </c>
      <c r="S290" s="106">
        <v>100.0</v>
      </c>
      <c r="T290" s="89">
        <v>7965.0</v>
      </c>
      <c r="U290" s="106"/>
      <c r="V290" s="91">
        <v>7992.0</v>
      </c>
      <c r="W290" s="111">
        <v>358.0</v>
      </c>
      <c r="X290" s="112">
        <v>13012.015</v>
      </c>
      <c r="Y290" s="111">
        <v>289.0</v>
      </c>
      <c r="Z290" s="112">
        <v>10571.51</v>
      </c>
      <c r="AA290" s="111">
        <v>152.0</v>
      </c>
      <c r="AB290" s="112">
        <v>1423.343</v>
      </c>
      <c r="AC290" s="111">
        <v>2.0</v>
      </c>
      <c r="AD290" s="112">
        <v>1244.862</v>
      </c>
      <c r="AE290" s="108"/>
      <c r="AF290" s="96"/>
      <c r="AG290" s="113">
        <f t="shared" ref="AG290:AP290" si="780">IFERROR(W290/M290,0)*100</f>
        <v>125.6140351</v>
      </c>
      <c r="AH290" s="98">
        <f t="shared" si="780"/>
        <v>102.1431431</v>
      </c>
      <c r="AI290" s="113">
        <f t="shared" si="780"/>
        <v>101.4035088</v>
      </c>
      <c r="AJ290" s="98">
        <f t="shared" si="780"/>
        <v>125.8213521</v>
      </c>
      <c r="AK290" s="113">
        <f t="shared" si="780"/>
        <v>95</v>
      </c>
      <c r="AL290" s="98">
        <f t="shared" si="780"/>
        <v>16.83433471</v>
      </c>
      <c r="AM290" s="113">
        <f t="shared" si="780"/>
        <v>2</v>
      </c>
      <c r="AN290" s="98">
        <f t="shared" si="780"/>
        <v>15.62915254</v>
      </c>
      <c r="AO290" s="113">
        <f t="shared" si="780"/>
        <v>0</v>
      </c>
      <c r="AP290" s="98">
        <f t="shared" si="780"/>
        <v>0</v>
      </c>
      <c r="AQ290" s="113">
        <f t="shared" ref="AQ290:AR290" si="781">W290+Y290+AA290+AC290+AE290</f>
        <v>801</v>
      </c>
      <c r="AR290" s="114">
        <f t="shared" si="781"/>
        <v>26251.73</v>
      </c>
      <c r="AS290" s="114">
        <f t="shared" ref="AS290:AT290" si="782">AQ290/K290*100</f>
        <v>67.08542714</v>
      </c>
      <c r="AT290" s="114">
        <f t="shared" si="782"/>
        <v>57.62898163</v>
      </c>
      <c r="AU290" s="115" t="s">
        <v>570</v>
      </c>
      <c r="AV290" s="116"/>
      <c r="AW290" s="117"/>
      <c r="AX290" s="118">
        <f t="shared" ref="AX290:AY290" si="783">AG290+AI290+AK290+AM290+AO290</f>
        <v>324.0175439</v>
      </c>
      <c r="AY290" s="118">
        <f t="shared" si="783"/>
        <v>260.4279824</v>
      </c>
      <c r="AZ290" s="117"/>
    </row>
    <row r="291" ht="15.75" customHeight="1">
      <c r="A291" s="105"/>
      <c r="B291" s="106"/>
      <c r="C291" s="108"/>
      <c r="D291" s="106"/>
      <c r="E291" s="108"/>
      <c r="F291" s="106">
        <v>9.0</v>
      </c>
      <c r="G291" s="86" t="s">
        <v>582</v>
      </c>
      <c r="H291" s="86" t="s">
        <v>583</v>
      </c>
      <c r="I291" s="86" t="s">
        <v>584</v>
      </c>
      <c r="J291" s="106">
        <v>55847.0</v>
      </c>
      <c r="K291" s="109">
        <f t="shared" si="784"/>
        <v>107113</v>
      </c>
      <c r="L291" s="110">
        <f t="shared" si="779"/>
        <v>4930</v>
      </c>
      <c r="M291" s="106">
        <v>9656.0</v>
      </c>
      <c r="N291" s="89">
        <v>0.0</v>
      </c>
      <c r="O291" s="106">
        <v>9946.0</v>
      </c>
      <c r="P291" s="89">
        <v>2560.0</v>
      </c>
      <c r="Q291" s="106">
        <v>10244.0</v>
      </c>
      <c r="R291" s="89">
        <v>0.0</v>
      </c>
      <c r="S291" s="111">
        <v>10552.0</v>
      </c>
      <c r="T291" s="89">
        <v>2370.0</v>
      </c>
      <c r="U291" s="106">
        <v>10868.0</v>
      </c>
      <c r="V291" s="89">
        <v>0.0</v>
      </c>
      <c r="W291" s="111">
        <v>10594.0</v>
      </c>
      <c r="X291" s="112">
        <v>0.0</v>
      </c>
      <c r="Y291" s="111">
        <v>10943.0</v>
      </c>
      <c r="Z291" s="112">
        <v>0.0</v>
      </c>
      <c r="AA291" s="111">
        <v>9641.0</v>
      </c>
      <c r="AB291" s="112">
        <v>0.0</v>
      </c>
      <c r="AC291" s="111">
        <v>8663.0</v>
      </c>
      <c r="AD291" s="112">
        <v>0.0</v>
      </c>
      <c r="AE291" s="108"/>
      <c r="AF291" s="96"/>
      <c r="AG291" s="113">
        <f t="shared" ref="AG291:AP291" si="785">IFERROR(W291/M291,0)*100</f>
        <v>109.7141674</v>
      </c>
      <c r="AH291" s="98">
        <f t="shared" si="785"/>
        <v>0</v>
      </c>
      <c r="AI291" s="113">
        <f t="shared" si="785"/>
        <v>110.0241303</v>
      </c>
      <c r="AJ291" s="98">
        <f t="shared" si="785"/>
        <v>0</v>
      </c>
      <c r="AK291" s="113">
        <f t="shared" si="785"/>
        <v>94.11362749</v>
      </c>
      <c r="AL291" s="98">
        <f t="shared" si="785"/>
        <v>0</v>
      </c>
      <c r="AM291" s="113">
        <f t="shared" si="785"/>
        <v>82.09818044</v>
      </c>
      <c r="AN291" s="98">
        <f t="shared" si="785"/>
        <v>0</v>
      </c>
      <c r="AO291" s="113">
        <f t="shared" si="785"/>
        <v>0</v>
      </c>
      <c r="AP291" s="98">
        <f t="shared" si="785"/>
        <v>0</v>
      </c>
      <c r="AQ291" s="113">
        <f t="shared" ref="AQ291:AR291" si="786">W291+Y291+AA291+AC291+AE291</f>
        <v>39841</v>
      </c>
      <c r="AR291" s="114">
        <f t="shared" si="786"/>
        <v>0</v>
      </c>
      <c r="AS291" s="114">
        <f t="shared" ref="AS291:AT291" si="787">AQ291/K291*100</f>
        <v>37.19529842</v>
      </c>
      <c r="AT291" s="114">
        <f t="shared" si="787"/>
        <v>0</v>
      </c>
      <c r="AU291" s="115" t="s">
        <v>570</v>
      </c>
      <c r="AV291" s="116"/>
      <c r="AW291" s="117"/>
      <c r="AX291" s="118">
        <f t="shared" ref="AX291:AY291" si="788">AG291+AI291+AK291+AM291+AO291</f>
        <v>395.9501056</v>
      </c>
      <c r="AY291" s="118">
        <f t="shared" si="788"/>
        <v>0</v>
      </c>
      <c r="AZ291" s="117"/>
    </row>
    <row r="292" ht="15.75" customHeight="1">
      <c r="A292" s="105"/>
      <c r="B292" s="106"/>
      <c r="C292" s="108"/>
      <c r="D292" s="106">
        <v>2.0</v>
      </c>
      <c r="E292" s="108" t="s">
        <v>585</v>
      </c>
      <c r="F292" s="106">
        <v>1.0</v>
      </c>
      <c r="G292" s="108" t="s">
        <v>586</v>
      </c>
      <c r="H292" s="86" t="s">
        <v>587</v>
      </c>
      <c r="I292" s="86" t="s">
        <v>564</v>
      </c>
      <c r="J292" s="106">
        <v>2285.0</v>
      </c>
      <c r="K292" s="109">
        <f t="shared" si="784"/>
        <v>7285</v>
      </c>
      <c r="L292" s="110">
        <f t="shared" si="779"/>
        <v>65795</v>
      </c>
      <c r="M292" s="106">
        <v>1000.0</v>
      </c>
      <c r="N292" s="89">
        <v>14195.0</v>
      </c>
      <c r="O292" s="164">
        <v>1000.0</v>
      </c>
      <c r="P292" s="89">
        <v>12900.0</v>
      </c>
      <c r="Q292" s="111">
        <v>1000.0</v>
      </c>
      <c r="R292" s="89">
        <v>12900.0</v>
      </c>
      <c r="S292" s="106">
        <v>1000.0</v>
      </c>
      <c r="T292" s="89">
        <v>12900.0</v>
      </c>
      <c r="U292" s="106">
        <v>1000.0</v>
      </c>
      <c r="V292" s="89">
        <v>12900.0</v>
      </c>
      <c r="W292" s="111">
        <v>0.0</v>
      </c>
      <c r="X292" s="112">
        <f>1592.591+971.896</f>
        <v>2564.487</v>
      </c>
      <c r="Y292" s="111">
        <v>526.0</v>
      </c>
      <c r="Z292" s="112">
        <f>2563.405+944.999</f>
        <v>3508.404</v>
      </c>
      <c r="AA292" s="111">
        <v>1118.13</v>
      </c>
      <c r="AB292" s="112">
        <f>2436.181+1058.415</f>
        <v>3494.596</v>
      </c>
      <c r="AC292" s="111">
        <v>341.8</v>
      </c>
      <c r="AD292" s="112">
        <f>1217.394+7005.123</f>
        <v>8222.517</v>
      </c>
      <c r="AE292" s="108"/>
      <c r="AF292" s="96"/>
      <c r="AG292" s="113">
        <f t="shared" ref="AG292:AP292" si="789">IFERROR(W292/M292,0)*100</f>
        <v>0</v>
      </c>
      <c r="AH292" s="98">
        <f t="shared" si="789"/>
        <v>18.06612892</v>
      </c>
      <c r="AI292" s="113">
        <f t="shared" si="789"/>
        <v>52.6</v>
      </c>
      <c r="AJ292" s="98">
        <f t="shared" si="789"/>
        <v>27.19693023</v>
      </c>
      <c r="AK292" s="113">
        <f t="shared" si="789"/>
        <v>111.813</v>
      </c>
      <c r="AL292" s="98">
        <f t="shared" si="789"/>
        <v>27.08989147</v>
      </c>
      <c r="AM292" s="113">
        <f t="shared" si="789"/>
        <v>34.18</v>
      </c>
      <c r="AN292" s="98">
        <f t="shared" si="789"/>
        <v>63.74044186</v>
      </c>
      <c r="AO292" s="113">
        <f t="shared" si="789"/>
        <v>0</v>
      </c>
      <c r="AP292" s="98">
        <f t="shared" si="789"/>
        <v>0</v>
      </c>
      <c r="AQ292" s="113">
        <f t="shared" ref="AQ292:AR292" si="790">W292+Y292+AA292+AC292+AE292</f>
        <v>1985.93</v>
      </c>
      <c r="AR292" s="114">
        <f t="shared" si="790"/>
        <v>17790.004</v>
      </c>
      <c r="AS292" s="114">
        <f t="shared" ref="AS292:AT292" si="791">AQ292/K292*100</f>
        <v>27.26053535</v>
      </c>
      <c r="AT292" s="114">
        <f t="shared" si="791"/>
        <v>27.03853484</v>
      </c>
      <c r="AU292" s="115" t="s">
        <v>290</v>
      </c>
      <c r="AV292" s="116" t="s">
        <v>556</v>
      </c>
      <c r="AW292" s="117"/>
      <c r="AX292" s="118">
        <f t="shared" ref="AX292:AY292" si="792">AG292+AI292+AK292+AM292+AO292</f>
        <v>198.593</v>
      </c>
      <c r="AY292" s="118">
        <f t="shared" si="792"/>
        <v>136.0933925</v>
      </c>
      <c r="AZ292" s="117"/>
    </row>
    <row r="293" ht="15.75" customHeight="1">
      <c r="A293" s="105"/>
      <c r="B293" s="106"/>
      <c r="C293" s="108"/>
      <c r="D293" s="106"/>
      <c r="E293" s="108"/>
      <c r="F293" s="106">
        <v>2.0</v>
      </c>
      <c r="G293" s="86" t="s">
        <v>588</v>
      </c>
      <c r="H293" s="86" t="s">
        <v>589</v>
      </c>
      <c r="I293" s="86" t="s">
        <v>141</v>
      </c>
      <c r="J293" s="106">
        <v>37060.0</v>
      </c>
      <c r="K293" s="109">
        <f t="shared" si="784"/>
        <v>93260</v>
      </c>
      <c r="L293" s="110">
        <f t="shared" si="779"/>
        <v>86140</v>
      </c>
      <c r="M293" s="106">
        <v>20200.0</v>
      </c>
      <c r="N293" s="89">
        <v>27289.0</v>
      </c>
      <c r="O293" s="164">
        <v>8000.0</v>
      </c>
      <c r="P293" s="89">
        <v>16911.0</v>
      </c>
      <c r="Q293" s="111">
        <v>9000.0</v>
      </c>
      <c r="R293" s="89">
        <v>14790.0</v>
      </c>
      <c r="S293" s="106">
        <v>9500.0</v>
      </c>
      <c r="T293" s="89">
        <v>13575.0</v>
      </c>
      <c r="U293" s="106">
        <v>9500.0</v>
      </c>
      <c r="V293" s="91">
        <v>13575.0</v>
      </c>
      <c r="W293" s="111">
        <v>17240.0</v>
      </c>
      <c r="X293" s="93">
        <f>6694.531+14888.733</f>
        <v>21583.264</v>
      </c>
      <c r="Y293" s="111">
        <v>14266.09</v>
      </c>
      <c r="Z293" s="93">
        <f>5983.755+13272.284</f>
        <v>19256.039</v>
      </c>
      <c r="AA293" s="111">
        <v>24948.28</v>
      </c>
      <c r="AB293" s="93">
        <f>9567.225+19895.198</f>
        <v>29462.423</v>
      </c>
      <c r="AC293" s="111">
        <f>1849.6+12992.1</f>
        <v>14841.7</v>
      </c>
      <c r="AD293" s="93">
        <f>4700.926+447.466</f>
        <v>5148.392</v>
      </c>
      <c r="AE293" s="108"/>
      <c r="AF293" s="96"/>
      <c r="AG293" s="113">
        <f t="shared" ref="AG293:AP293" si="793">IFERROR(W293/M293,0)*100</f>
        <v>85.34653465</v>
      </c>
      <c r="AH293" s="98">
        <f t="shared" si="793"/>
        <v>79.09144344</v>
      </c>
      <c r="AI293" s="113">
        <f t="shared" si="793"/>
        <v>178.326125</v>
      </c>
      <c r="AJ293" s="98">
        <f t="shared" si="793"/>
        <v>113.8669446</v>
      </c>
      <c r="AK293" s="113">
        <f t="shared" si="793"/>
        <v>277.2031111</v>
      </c>
      <c r="AL293" s="98">
        <f t="shared" si="793"/>
        <v>199.2050237</v>
      </c>
      <c r="AM293" s="113">
        <f t="shared" si="793"/>
        <v>156.2284211</v>
      </c>
      <c r="AN293" s="98">
        <f t="shared" si="793"/>
        <v>37.92553959</v>
      </c>
      <c r="AO293" s="113">
        <f t="shared" si="793"/>
        <v>0</v>
      </c>
      <c r="AP293" s="98">
        <f t="shared" si="793"/>
        <v>0</v>
      </c>
      <c r="AQ293" s="113">
        <f t="shared" ref="AQ293:AR293" si="794">W293+Y293+AA293+AC293+AE293</f>
        <v>71296.07</v>
      </c>
      <c r="AR293" s="114">
        <f t="shared" si="794"/>
        <v>75450.118</v>
      </c>
      <c r="AS293" s="114">
        <f t="shared" ref="AS293:AT293" si="795">AQ293/K293*100</f>
        <v>76.44871327</v>
      </c>
      <c r="AT293" s="114">
        <f t="shared" si="795"/>
        <v>87.5901068</v>
      </c>
      <c r="AU293" s="115" t="s">
        <v>290</v>
      </c>
      <c r="AV293" s="116" t="s">
        <v>556</v>
      </c>
      <c r="AW293" s="117"/>
      <c r="AX293" s="118">
        <f t="shared" ref="AX293:AY293" si="796">AG293+AI293+AK293+AM293+AO293</f>
        <v>697.1041918</v>
      </c>
      <c r="AY293" s="118">
        <f t="shared" si="796"/>
        <v>430.0889513</v>
      </c>
      <c r="AZ293" s="117"/>
    </row>
    <row r="294" ht="15.75" customHeight="1">
      <c r="A294" s="105"/>
      <c r="B294" s="106"/>
      <c r="C294" s="108"/>
      <c r="D294" s="106"/>
      <c r="E294" s="108"/>
      <c r="F294" s="106">
        <v>3.0</v>
      </c>
      <c r="G294" s="86" t="s">
        <v>590</v>
      </c>
      <c r="H294" s="86" t="s">
        <v>591</v>
      </c>
      <c r="I294" s="86" t="s">
        <v>186</v>
      </c>
      <c r="J294" s="106">
        <v>3331.41</v>
      </c>
      <c r="K294" s="133">
        <f t="shared" si="784"/>
        <v>16168.41</v>
      </c>
      <c r="L294" s="110">
        <f t="shared" si="779"/>
        <v>56221</v>
      </c>
      <c r="M294" s="106">
        <v>837.0</v>
      </c>
      <c r="N294" s="89">
        <v>9069.0</v>
      </c>
      <c r="O294" s="164">
        <v>3000.0</v>
      </c>
      <c r="P294" s="89">
        <v>13607.0</v>
      </c>
      <c r="Q294" s="164">
        <v>3000.0</v>
      </c>
      <c r="R294" s="89">
        <v>14775.0</v>
      </c>
      <c r="S294" s="164">
        <v>3000.0</v>
      </c>
      <c r="T294" s="89">
        <v>9385.0</v>
      </c>
      <c r="U294" s="164">
        <v>3000.0</v>
      </c>
      <c r="V294" s="89">
        <v>9385.0</v>
      </c>
      <c r="W294" s="111"/>
      <c r="X294" s="93">
        <f>7184.929+4119.127</f>
        <v>11304.056</v>
      </c>
      <c r="Y294" s="111">
        <v>1160.0</v>
      </c>
      <c r="Z294" s="93">
        <f>5529.039+4587.791</f>
        <v>10116.83</v>
      </c>
      <c r="AA294" s="111">
        <v>1397.0</v>
      </c>
      <c r="AB294" s="93">
        <f>4430.973+7194.978</f>
        <v>11625.951</v>
      </c>
      <c r="AC294" s="111">
        <v>797.0</v>
      </c>
      <c r="AD294" s="93">
        <v>9551.876</v>
      </c>
      <c r="AE294" s="108"/>
      <c r="AF294" s="96"/>
      <c r="AG294" s="113">
        <f t="shared" ref="AG294:AP294" si="797">IFERROR(W294/M294,0)*100</f>
        <v>0</v>
      </c>
      <c r="AH294" s="98">
        <f t="shared" si="797"/>
        <v>124.6450105</v>
      </c>
      <c r="AI294" s="113">
        <f t="shared" si="797"/>
        <v>38.66666667</v>
      </c>
      <c r="AJ294" s="98">
        <f t="shared" si="797"/>
        <v>74.3501874</v>
      </c>
      <c r="AK294" s="113">
        <f t="shared" si="797"/>
        <v>46.56666667</v>
      </c>
      <c r="AL294" s="98">
        <f t="shared" si="797"/>
        <v>78.68663959</v>
      </c>
      <c r="AM294" s="113">
        <f t="shared" si="797"/>
        <v>26.56666667</v>
      </c>
      <c r="AN294" s="98">
        <f t="shared" si="797"/>
        <v>101.778114</v>
      </c>
      <c r="AO294" s="113">
        <f t="shared" si="797"/>
        <v>0</v>
      </c>
      <c r="AP294" s="98">
        <f t="shared" si="797"/>
        <v>0</v>
      </c>
      <c r="AQ294" s="113">
        <f t="shared" ref="AQ294:AR294" si="798">W294+Y294+AA294+AC294+AE294</f>
        <v>3354</v>
      </c>
      <c r="AR294" s="114">
        <f t="shared" si="798"/>
        <v>42598.713</v>
      </c>
      <c r="AS294" s="114">
        <f t="shared" ref="AS294:AT294" si="799">AQ294/K294*100</f>
        <v>20.74415481</v>
      </c>
      <c r="AT294" s="114">
        <f t="shared" si="799"/>
        <v>75.77010903</v>
      </c>
      <c r="AU294" s="115" t="s">
        <v>290</v>
      </c>
      <c r="AV294" s="116" t="s">
        <v>556</v>
      </c>
      <c r="AW294" s="117"/>
      <c r="AX294" s="118">
        <f t="shared" ref="AX294:AY294" si="800">AG294+AI294+AK294+AM294+AO294</f>
        <v>111.8</v>
      </c>
      <c r="AY294" s="118">
        <f t="shared" si="800"/>
        <v>379.4599515</v>
      </c>
      <c r="AZ294" s="117"/>
    </row>
    <row r="295" ht="15.75" customHeight="1">
      <c r="A295" s="105"/>
      <c r="B295" s="106"/>
      <c r="C295" s="108"/>
      <c r="D295" s="106"/>
      <c r="E295" s="108"/>
      <c r="F295" s="106"/>
      <c r="G295" s="86"/>
      <c r="H295" s="86" t="s">
        <v>592</v>
      </c>
      <c r="I295" s="86" t="s">
        <v>564</v>
      </c>
      <c r="J295" s="106">
        <v>296752.0</v>
      </c>
      <c r="K295" s="109">
        <f t="shared" si="784"/>
        <v>383052</v>
      </c>
      <c r="L295" s="128"/>
      <c r="M295" s="106">
        <v>6300.0</v>
      </c>
      <c r="N295" s="89"/>
      <c r="O295" s="164">
        <v>20000.0</v>
      </c>
      <c r="P295" s="89"/>
      <c r="Q295" s="164">
        <v>20000.0</v>
      </c>
      <c r="R295" s="89"/>
      <c r="S295" s="164">
        <v>20000.0</v>
      </c>
      <c r="T295" s="89"/>
      <c r="U295" s="164">
        <v>20000.0</v>
      </c>
      <c r="V295" s="129"/>
      <c r="W295" s="111"/>
      <c r="X295" s="93"/>
      <c r="Y295" s="111">
        <v>14264.0</v>
      </c>
      <c r="Z295" s="93"/>
      <c r="AA295" s="111">
        <v>12517.0</v>
      </c>
      <c r="AB295" s="93"/>
      <c r="AC295" s="111">
        <v>14274.0</v>
      </c>
      <c r="AD295" s="93"/>
      <c r="AE295" s="108"/>
      <c r="AF295" s="96"/>
      <c r="AG295" s="113">
        <f t="shared" ref="AG295:AP295" si="801">IFERROR(W295/M295,0)*100</f>
        <v>0</v>
      </c>
      <c r="AH295" s="98">
        <f t="shared" si="801"/>
        <v>0</v>
      </c>
      <c r="AI295" s="113">
        <f t="shared" si="801"/>
        <v>71.32</v>
      </c>
      <c r="AJ295" s="98">
        <f t="shared" si="801"/>
        <v>0</v>
      </c>
      <c r="AK295" s="113">
        <f t="shared" si="801"/>
        <v>62.585</v>
      </c>
      <c r="AL295" s="98">
        <f t="shared" si="801"/>
        <v>0</v>
      </c>
      <c r="AM295" s="113">
        <f t="shared" si="801"/>
        <v>71.37</v>
      </c>
      <c r="AN295" s="98">
        <f t="shared" si="801"/>
        <v>0</v>
      </c>
      <c r="AO295" s="113">
        <f t="shared" si="801"/>
        <v>0</v>
      </c>
      <c r="AP295" s="98">
        <f t="shared" si="801"/>
        <v>0</v>
      </c>
      <c r="AQ295" s="113">
        <f t="shared" ref="AQ295:AR295" si="802">W295+Y295+AA295+AC295+AE295</f>
        <v>41055</v>
      </c>
      <c r="AR295" s="114">
        <f t="shared" si="802"/>
        <v>0</v>
      </c>
      <c r="AS295" s="114">
        <f>AQ295/K295*100</f>
        <v>10.71786598</v>
      </c>
      <c r="AT295" s="128" t="s">
        <v>89</v>
      </c>
      <c r="AU295" s="115"/>
      <c r="AV295" s="116"/>
      <c r="AW295" s="117"/>
      <c r="AX295" s="118">
        <f t="shared" ref="AX295:AY295" si="803">AG295+AI295+AK295+AM295+AO295</f>
        <v>205.275</v>
      </c>
      <c r="AY295" s="118">
        <f t="shared" si="803"/>
        <v>0</v>
      </c>
      <c r="AZ295" s="117"/>
    </row>
    <row r="296" ht="15.75" customHeight="1">
      <c r="A296" s="105"/>
      <c r="B296" s="106"/>
      <c r="C296" s="108"/>
      <c r="D296" s="106"/>
      <c r="E296" s="108"/>
      <c r="F296" s="106">
        <v>4.0</v>
      </c>
      <c r="G296" s="86" t="s">
        <v>593</v>
      </c>
      <c r="H296" s="86" t="s">
        <v>594</v>
      </c>
      <c r="I296" s="86" t="s">
        <v>595</v>
      </c>
      <c r="J296" s="106">
        <v>54000.0</v>
      </c>
      <c r="K296" s="109">
        <f t="shared" si="784"/>
        <v>321500</v>
      </c>
      <c r="L296" s="110">
        <f>N296+P296+R296+T296+V296</f>
        <v>9030</v>
      </c>
      <c r="M296" s="106">
        <v>53500.0</v>
      </c>
      <c r="N296" s="89">
        <v>1106.0</v>
      </c>
      <c r="O296" s="106">
        <v>53500.0</v>
      </c>
      <c r="P296" s="89">
        <v>4606.0</v>
      </c>
      <c r="Q296" s="106">
        <v>53500.0</v>
      </c>
      <c r="R296" s="89">
        <v>1106.0</v>
      </c>
      <c r="S296" s="106">
        <v>53500.0</v>
      </c>
      <c r="T296" s="89">
        <v>1106.0</v>
      </c>
      <c r="U296" s="106">
        <v>53500.0</v>
      </c>
      <c r="V296" s="89">
        <v>1106.0</v>
      </c>
      <c r="W296" s="111"/>
      <c r="X296" s="93">
        <v>0.0</v>
      </c>
      <c r="Y296" s="111">
        <v>0.0</v>
      </c>
      <c r="Z296" s="93">
        <v>0.0</v>
      </c>
      <c r="AA296" s="111">
        <v>0.0</v>
      </c>
      <c r="AB296" s="93">
        <v>0.0</v>
      </c>
      <c r="AC296" s="111"/>
      <c r="AD296" s="93">
        <v>423.821</v>
      </c>
      <c r="AE296" s="108"/>
      <c r="AF296" s="96"/>
      <c r="AG296" s="113">
        <f t="shared" ref="AG296:AP296" si="804">IFERROR(W296/M296,0)*100</f>
        <v>0</v>
      </c>
      <c r="AH296" s="98">
        <f t="shared" si="804"/>
        <v>0</v>
      </c>
      <c r="AI296" s="113">
        <f t="shared" si="804"/>
        <v>0</v>
      </c>
      <c r="AJ296" s="98">
        <f t="shared" si="804"/>
        <v>0</v>
      </c>
      <c r="AK296" s="113">
        <f t="shared" si="804"/>
        <v>0</v>
      </c>
      <c r="AL296" s="98">
        <f t="shared" si="804"/>
        <v>0</v>
      </c>
      <c r="AM296" s="113">
        <f t="shared" si="804"/>
        <v>0</v>
      </c>
      <c r="AN296" s="98">
        <f t="shared" si="804"/>
        <v>38.32016275</v>
      </c>
      <c r="AO296" s="113">
        <f t="shared" si="804"/>
        <v>0</v>
      </c>
      <c r="AP296" s="98">
        <f t="shared" si="804"/>
        <v>0</v>
      </c>
      <c r="AQ296" s="113">
        <f>IFERROR(AX296/K296,0)*100</f>
        <v>0</v>
      </c>
      <c r="AR296" s="108"/>
      <c r="AS296" s="108"/>
      <c r="AT296" s="108"/>
      <c r="AU296" s="115" t="s">
        <v>290</v>
      </c>
      <c r="AV296" s="116"/>
      <c r="AW296" s="117"/>
      <c r="AX296" s="118">
        <f t="shared" ref="AX296:AY296" si="805">AG296+AI296+AK296+AM296+AO296</f>
        <v>0</v>
      </c>
      <c r="AY296" s="118">
        <f t="shared" si="805"/>
        <v>38.32016275</v>
      </c>
      <c r="AZ296" s="117"/>
    </row>
    <row r="297" ht="15.75" customHeight="1">
      <c r="A297" s="119"/>
      <c r="B297" s="106"/>
      <c r="C297" s="108"/>
      <c r="D297" s="106"/>
      <c r="E297" s="108"/>
      <c r="F297" s="106">
        <v>5.0</v>
      </c>
      <c r="G297" s="86" t="s">
        <v>596</v>
      </c>
      <c r="H297" s="108" t="s">
        <v>597</v>
      </c>
      <c r="I297" s="108" t="s">
        <v>558</v>
      </c>
      <c r="J297" s="106">
        <v>5600.0</v>
      </c>
      <c r="K297" s="133">
        <f t="shared" si="784"/>
        <v>13621.36</v>
      </c>
      <c r="L297" s="108"/>
      <c r="M297" s="106">
        <v>1021.36</v>
      </c>
      <c r="N297" s="89">
        <v>0.0</v>
      </c>
      <c r="O297" s="164">
        <v>1750.0</v>
      </c>
      <c r="P297" s="89">
        <v>0.0</v>
      </c>
      <c r="Q297" s="111">
        <v>1750.0</v>
      </c>
      <c r="R297" s="89">
        <v>0.0</v>
      </c>
      <c r="S297" s="106">
        <v>1750.0</v>
      </c>
      <c r="T297" s="89">
        <v>0.0</v>
      </c>
      <c r="U297" s="106">
        <v>1750.0</v>
      </c>
      <c r="V297" s="120">
        <v>0.0</v>
      </c>
      <c r="W297" s="111"/>
      <c r="X297" s="93">
        <v>0.0</v>
      </c>
      <c r="Y297" s="111">
        <v>1496.0</v>
      </c>
      <c r="Z297" s="93">
        <v>0.0</v>
      </c>
      <c r="AA297" s="111">
        <v>2073.0</v>
      </c>
      <c r="AB297" s="93"/>
      <c r="AC297" s="111">
        <v>5456.0</v>
      </c>
      <c r="AD297" s="93">
        <v>0.0</v>
      </c>
      <c r="AE297" s="108"/>
      <c r="AF297" s="96"/>
      <c r="AG297" s="113">
        <f t="shared" ref="AG297:AP297" si="806">IFERROR(W297/M297,0)*100</f>
        <v>0</v>
      </c>
      <c r="AH297" s="98">
        <f t="shared" si="806"/>
        <v>0</v>
      </c>
      <c r="AI297" s="113">
        <f t="shared" si="806"/>
        <v>85.48571429</v>
      </c>
      <c r="AJ297" s="98">
        <f t="shared" si="806"/>
        <v>0</v>
      </c>
      <c r="AK297" s="113">
        <f t="shared" si="806"/>
        <v>118.4571429</v>
      </c>
      <c r="AL297" s="98">
        <f t="shared" si="806"/>
        <v>0</v>
      </c>
      <c r="AM297" s="113">
        <f t="shared" si="806"/>
        <v>311.7714286</v>
      </c>
      <c r="AN297" s="98">
        <f t="shared" si="806"/>
        <v>0</v>
      </c>
      <c r="AO297" s="113">
        <f t="shared" si="806"/>
        <v>0</v>
      </c>
      <c r="AP297" s="98">
        <f t="shared" si="806"/>
        <v>0</v>
      </c>
      <c r="AQ297" s="113">
        <f t="shared" ref="AQ297:AR297" si="807">W297+Y297+AA297+AC297+AE297</f>
        <v>9025</v>
      </c>
      <c r="AR297" s="114">
        <f t="shared" si="807"/>
        <v>0</v>
      </c>
      <c r="AS297" s="114">
        <f>AQ297/K297*100</f>
        <v>66.25623286</v>
      </c>
      <c r="AT297" s="128" t="s">
        <v>89</v>
      </c>
      <c r="AU297" s="115" t="s">
        <v>290</v>
      </c>
      <c r="AV297" s="116"/>
      <c r="AW297" s="117"/>
      <c r="AX297" s="118">
        <f t="shared" ref="AX297:AY297" si="808">AG297+AI297+AK297+AM297+AO297</f>
        <v>515.7142857</v>
      </c>
      <c r="AY297" s="118">
        <f t="shared" si="808"/>
        <v>0</v>
      </c>
      <c r="AZ297" s="117"/>
    </row>
    <row r="298" ht="15.75" customHeight="1">
      <c r="A298" s="119"/>
      <c r="B298" s="106"/>
      <c r="C298" s="108"/>
      <c r="D298" s="106"/>
      <c r="E298" s="108"/>
      <c r="F298" s="106"/>
      <c r="G298" s="86"/>
      <c r="H298" s="108"/>
      <c r="I298" s="108" t="s">
        <v>598</v>
      </c>
      <c r="J298" s="106">
        <v>3331.41</v>
      </c>
      <c r="K298" s="133">
        <f t="shared" si="784"/>
        <v>3331.41</v>
      </c>
      <c r="L298" s="108"/>
      <c r="M298" s="106"/>
      <c r="N298" s="89"/>
      <c r="O298" s="164"/>
      <c r="P298" s="89"/>
      <c r="Q298" s="111"/>
      <c r="R298" s="89"/>
      <c r="S298" s="106"/>
      <c r="T298" s="89"/>
      <c r="U298" s="106"/>
      <c r="V298" s="120"/>
      <c r="W298" s="107"/>
      <c r="X298" s="93"/>
      <c r="Y298" s="107"/>
      <c r="Z298" s="93"/>
      <c r="AA298" s="107"/>
      <c r="AB298" s="93"/>
      <c r="AC298" s="107"/>
      <c r="AD298" s="93"/>
      <c r="AE298" s="108"/>
      <c r="AF298" s="96"/>
      <c r="AG298" s="113"/>
      <c r="AH298" s="98"/>
      <c r="AI298" s="113"/>
      <c r="AJ298" s="98"/>
      <c r="AK298" s="113"/>
      <c r="AL298" s="98"/>
      <c r="AM298" s="113"/>
      <c r="AN298" s="98"/>
      <c r="AO298" s="113"/>
      <c r="AP298" s="98"/>
      <c r="AQ298" s="113"/>
      <c r="AR298" s="108"/>
      <c r="AS298" s="108"/>
      <c r="AT298" s="108"/>
      <c r="AU298" s="115"/>
      <c r="AV298" s="116"/>
      <c r="AW298" s="117"/>
      <c r="AX298" s="118"/>
      <c r="AY298" s="118"/>
      <c r="AZ298" s="117"/>
    </row>
    <row r="299" ht="15.75" customHeight="1">
      <c r="A299" s="119"/>
      <c r="B299" s="106"/>
      <c r="C299" s="108"/>
      <c r="D299" s="106"/>
      <c r="E299" s="108"/>
      <c r="F299" s="106"/>
      <c r="G299" s="86"/>
      <c r="H299" s="108" t="s">
        <v>599</v>
      </c>
      <c r="I299" s="108" t="s">
        <v>600</v>
      </c>
      <c r="J299" s="106">
        <v>0.0</v>
      </c>
      <c r="K299" s="109">
        <f t="shared" si="784"/>
        <v>15</v>
      </c>
      <c r="L299" s="108"/>
      <c r="M299" s="106">
        <v>3.0</v>
      </c>
      <c r="N299" s="89"/>
      <c r="O299" s="106">
        <v>3.0</v>
      </c>
      <c r="P299" s="89"/>
      <c r="Q299" s="111">
        <v>3.0</v>
      </c>
      <c r="R299" s="89"/>
      <c r="S299" s="106">
        <v>3.0</v>
      </c>
      <c r="T299" s="89"/>
      <c r="U299" s="106">
        <v>3.0</v>
      </c>
      <c r="V299" s="157"/>
      <c r="W299" s="111"/>
      <c r="X299" s="93"/>
      <c r="Y299" s="111">
        <v>0.0</v>
      </c>
      <c r="Z299" s="93"/>
      <c r="AA299" s="111">
        <v>1.0</v>
      </c>
      <c r="AB299" s="93"/>
      <c r="AC299" s="111">
        <v>0.0</v>
      </c>
      <c r="AD299" s="93"/>
      <c r="AE299" s="108"/>
      <c r="AF299" s="96"/>
      <c r="AG299" s="113">
        <f t="shared" ref="AG299:AP299" si="809">IFERROR(W299/M299,0)*100</f>
        <v>0</v>
      </c>
      <c r="AH299" s="98">
        <f t="shared" si="809"/>
        <v>0</v>
      </c>
      <c r="AI299" s="113">
        <f t="shared" si="809"/>
        <v>0</v>
      </c>
      <c r="AJ299" s="98">
        <f t="shared" si="809"/>
        <v>0</v>
      </c>
      <c r="AK299" s="113">
        <f t="shared" si="809"/>
        <v>33.33333333</v>
      </c>
      <c r="AL299" s="98">
        <f t="shared" si="809"/>
        <v>0</v>
      </c>
      <c r="AM299" s="113">
        <f t="shared" si="809"/>
        <v>0</v>
      </c>
      <c r="AN299" s="98">
        <f t="shared" si="809"/>
        <v>0</v>
      </c>
      <c r="AO299" s="113">
        <f t="shared" si="809"/>
        <v>0</v>
      </c>
      <c r="AP299" s="98">
        <f t="shared" si="809"/>
        <v>0</v>
      </c>
      <c r="AQ299" s="113">
        <f t="shared" ref="AQ299:AR299" si="810">W299+Y299+AA299+AC299+AE299</f>
        <v>1</v>
      </c>
      <c r="AR299" s="114">
        <f t="shared" si="810"/>
        <v>0</v>
      </c>
      <c r="AS299" s="114">
        <f>AQ299/K299*100</f>
        <v>6.666666667</v>
      </c>
      <c r="AT299" s="128" t="s">
        <v>89</v>
      </c>
      <c r="AU299" s="115"/>
      <c r="AV299" s="116"/>
      <c r="AW299" s="117"/>
      <c r="AX299" s="118">
        <f t="shared" ref="AX299:AY299" si="811">AG299+AI299+AK299+AM299+AO299</f>
        <v>33.33333333</v>
      </c>
      <c r="AY299" s="118">
        <f t="shared" si="811"/>
        <v>0</v>
      </c>
      <c r="AZ299" s="117"/>
    </row>
    <row r="300" ht="15.75" customHeight="1">
      <c r="A300" s="105"/>
      <c r="B300" s="106"/>
      <c r="C300" s="108"/>
      <c r="D300" s="106">
        <v>3.0</v>
      </c>
      <c r="E300" s="108" t="s">
        <v>601</v>
      </c>
      <c r="F300" s="106">
        <v>1.0</v>
      </c>
      <c r="G300" s="86" t="s">
        <v>602</v>
      </c>
      <c r="H300" s="86" t="s">
        <v>603</v>
      </c>
      <c r="I300" s="86" t="s">
        <v>98</v>
      </c>
      <c r="J300" s="106">
        <v>102.0</v>
      </c>
      <c r="K300" s="109">
        <f t="shared" si="784"/>
        <v>302</v>
      </c>
      <c r="L300" s="110">
        <f t="shared" ref="L300:L301" si="815">N300+P300+R300+T300+V300</f>
        <v>64991</v>
      </c>
      <c r="M300" s="106">
        <v>40.0</v>
      </c>
      <c r="N300" s="89">
        <v>24261.0</v>
      </c>
      <c r="O300" s="106">
        <v>40.0</v>
      </c>
      <c r="P300" s="89">
        <v>16506.0</v>
      </c>
      <c r="Q300" s="106">
        <v>40.0</v>
      </c>
      <c r="R300" s="89">
        <v>16719.0</v>
      </c>
      <c r="S300" s="106">
        <v>40.0</v>
      </c>
      <c r="T300" s="89">
        <v>3796.0</v>
      </c>
      <c r="U300" s="106">
        <v>40.0</v>
      </c>
      <c r="V300" s="91">
        <v>3709.0</v>
      </c>
      <c r="W300" s="111">
        <v>40.0</v>
      </c>
      <c r="X300" s="112">
        <v>298.157</v>
      </c>
      <c r="Y300" s="111">
        <v>40.0</v>
      </c>
      <c r="Z300" s="112">
        <v>91.186</v>
      </c>
      <c r="AA300" s="111">
        <v>40.0</v>
      </c>
      <c r="AB300" s="112">
        <f>232.643+0</f>
        <v>232.643</v>
      </c>
      <c r="AC300" s="111">
        <v>40.0</v>
      </c>
      <c r="AD300" s="112">
        <v>2981.152</v>
      </c>
      <c r="AE300" s="108"/>
      <c r="AF300" s="96"/>
      <c r="AG300" s="113">
        <f t="shared" ref="AG300:AP300" si="812">IFERROR(W300/M300,0)*100</f>
        <v>100</v>
      </c>
      <c r="AH300" s="98">
        <f t="shared" si="812"/>
        <v>1.228955938</v>
      </c>
      <c r="AI300" s="113">
        <f t="shared" si="812"/>
        <v>100</v>
      </c>
      <c r="AJ300" s="98">
        <f t="shared" si="812"/>
        <v>0.5524415364</v>
      </c>
      <c r="AK300" s="113">
        <f t="shared" si="812"/>
        <v>100</v>
      </c>
      <c r="AL300" s="98">
        <f t="shared" si="812"/>
        <v>1.391488725</v>
      </c>
      <c r="AM300" s="113">
        <f t="shared" si="812"/>
        <v>100</v>
      </c>
      <c r="AN300" s="98">
        <f t="shared" si="812"/>
        <v>78.53403583</v>
      </c>
      <c r="AO300" s="113">
        <f t="shared" si="812"/>
        <v>0</v>
      </c>
      <c r="AP300" s="98">
        <f t="shared" si="812"/>
        <v>0</v>
      </c>
      <c r="AQ300" s="113">
        <f t="shared" ref="AQ300:AR300" si="813">W300+Y300+AA300+AC300+AE300</f>
        <v>160</v>
      </c>
      <c r="AR300" s="114">
        <f t="shared" si="813"/>
        <v>3603.138</v>
      </c>
      <c r="AS300" s="114">
        <f>AQ300/(K300-J300)*100</f>
        <v>80</v>
      </c>
      <c r="AT300" s="114">
        <f>AR300/L300*100</f>
        <v>5.544056869</v>
      </c>
      <c r="AU300" s="115" t="s">
        <v>556</v>
      </c>
      <c r="AV300" s="186" t="s">
        <v>604</v>
      </c>
      <c r="AW300" s="117"/>
      <c r="AX300" s="118">
        <f t="shared" ref="AX300:AY300" si="814">AG300+AI300+AK300+AM300+AO300</f>
        <v>400</v>
      </c>
      <c r="AY300" s="118">
        <f t="shared" si="814"/>
        <v>81.70692203</v>
      </c>
      <c r="AZ300" s="117"/>
    </row>
    <row r="301" ht="15.75" customHeight="1">
      <c r="A301" s="200"/>
      <c r="B301" s="201"/>
      <c r="C301" s="202"/>
      <c r="D301" s="201"/>
      <c r="E301" s="202"/>
      <c r="F301" s="106">
        <v>2.0</v>
      </c>
      <c r="G301" s="86" t="s">
        <v>605</v>
      </c>
      <c r="H301" s="86" t="s">
        <v>606</v>
      </c>
      <c r="I301" s="86" t="s">
        <v>607</v>
      </c>
      <c r="J301" s="106">
        <v>74.0</v>
      </c>
      <c r="K301" s="109">
        <f t="shared" si="784"/>
        <v>142</v>
      </c>
      <c r="L301" s="110">
        <f t="shared" si="815"/>
        <v>6240</v>
      </c>
      <c r="M301" s="106">
        <v>5.0</v>
      </c>
      <c r="N301" s="89">
        <v>1690.0</v>
      </c>
      <c r="O301" s="106">
        <v>19.0</v>
      </c>
      <c r="P301" s="89">
        <v>1100.0</v>
      </c>
      <c r="Q301" s="111">
        <v>21.0</v>
      </c>
      <c r="R301" s="89">
        <v>1150.0</v>
      </c>
      <c r="S301" s="106">
        <v>11.0</v>
      </c>
      <c r="T301" s="89">
        <v>1150.0</v>
      </c>
      <c r="U301" s="106">
        <v>12.0</v>
      </c>
      <c r="V301" s="89">
        <v>1150.0</v>
      </c>
      <c r="W301" s="111">
        <v>2.0</v>
      </c>
      <c r="X301" s="112">
        <v>718.079</v>
      </c>
      <c r="Y301" s="111">
        <v>24.0</v>
      </c>
      <c r="Z301" s="112">
        <v>1124.602</v>
      </c>
      <c r="AA301" s="111"/>
      <c r="AB301" s="112">
        <v>1101.704</v>
      </c>
      <c r="AC301" s="111">
        <v>17.0</v>
      </c>
      <c r="AD301" s="112">
        <v>801.099</v>
      </c>
      <c r="AE301" s="202"/>
      <c r="AF301" s="203"/>
      <c r="AG301" s="113">
        <f t="shared" ref="AG301:AP301" si="816">IFERROR(W301/M301,0)*100</f>
        <v>40</v>
      </c>
      <c r="AH301" s="98">
        <f t="shared" si="816"/>
        <v>42.48988166</v>
      </c>
      <c r="AI301" s="113">
        <f t="shared" si="816"/>
        <v>126.3157895</v>
      </c>
      <c r="AJ301" s="98">
        <f t="shared" si="816"/>
        <v>102.2365455</v>
      </c>
      <c r="AK301" s="113">
        <f t="shared" si="816"/>
        <v>0</v>
      </c>
      <c r="AL301" s="98">
        <f t="shared" si="816"/>
        <v>95.80034783</v>
      </c>
      <c r="AM301" s="113">
        <f t="shared" si="816"/>
        <v>154.5454545</v>
      </c>
      <c r="AN301" s="98">
        <f t="shared" si="816"/>
        <v>69.66078261</v>
      </c>
      <c r="AO301" s="113">
        <f t="shared" si="816"/>
        <v>0</v>
      </c>
      <c r="AP301" s="98">
        <f t="shared" si="816"/>
        <v>0</v>
      </c>
      <c r="AQ301" s="113">
        <f t="shared" ref="AQ301:AR301" si="817">W301+Y301+AA301+AC301+AE301</f>
        <v>43</v>
      </c>
      <c r="AR301" s="114">
        <f t="shared" si="817"/>
        <v>3745.484</v>
      </c>
      <c r="AS301" s="114">
        <f t="shared" ref="AS301:AT301" si="818">AQ301/K301*100</f>
        <v>30.28169014</v>
      </c>
      <c r="AT301" s="114">
        <f t="shared" si="818"/>
        <v>60.02378205</v>
      </c>
      <c r="AU301" s="115" t="s">
        <v>556</v>
      </c>
      <c r="AV301" s="116"/>
      <c r="AW301" s="117"/>
      <c r="AX301" s="118">
        <f t="shared" ref="AX301:AY301" si="819">AG301+AI301+AK301+AM301+AO301</f>
        <v>320.861244</v>
      </c>
      <c r="AY301" s="118">
        <f t="shared" si="819"/>
        <v>310.1875575</v>
      </c>
      <c r="AZ301" s="204"/>
    </row>
    <row r="302" ht="15.75" customHeight="1">
      <c r="A302" s="200"/>
      <c r="B302" s="201"/>
      <c r="C302" s="202"/>
      <c r="D302" s="201"/>
      <c r="E302" s="202"/>
      <c r="F302" s="106"/>
      <c r="G302" s="86"/>
      <c r="H302" s="86"/>
      <c r="I302" s="86" t="s">
        <v>608</v>
      </c>
      <c r="J302" s="106">
        <v>30.0</v>
      </c>
      <c r="K302" s="106">
        <v>30.0</v>
      </c>
      <c r="L302" s="165"/>
      <c r="M302" s="106"/>
      <c r="N302" s="89"/>
      <c r="O302" s="106"/>
      <c r="P302" s="89"/>
      <c r="Q302" s="111"/>
      <c r="R302" s="89"/>
      <c r="S302" s="106"/>
      <c r="T302" s="89"/>
      <c r="U302" s="106"/>
      <c r="V302" s="89"/>
      <c r="W302" s="111"/>
      <c r="X302" s="112"/>
      <c r="Y302" s="111"/>
      <c r="Z302" s="112"/>
      <c r="AA302" s="111"/>
      <c r="AB302" s="112"/>
      <c r="AC302" s="111"/>
      <c r="AD302" s="112"/>
      <c r="AE302" s="108"/>
      <c r="AF302" s="96"/>
      <c r="AG302" s="113"/>
      <c r="AH302" s="98"/>
      <c r="AI302" s="113"/>
      <c r="AJ302" s="98"/>
      <c r="AK302" s="113"/>
      <c r="AL302" s="98"/>
      <c r="AM302" s="113"/>
      <c r="AN302" s="98"/>
      <c r="AO302" s="113"/>
      <c r="AP302" s="98"/>
      <c r="AQ302" s="113"/>
      <c r="AR302" s="202"/>
      <c r="AS302" s="202"/>
      <c r="AT302" s="202"/>
      <c r="AU302" s="115"/>
      <c r="AV302" s="116"/>
      <c r="AW302" s="117"/>
      <c r="AX302" s="118"/>
      <c r="AY302" s="118"/>
      <c r="AZ302" s="204"/>
    </row>
    <row r="303" ht="15.75" customHeight="1">
      <c r="A303" s="200"/>
      <c r="B303" s="201"/>
      <c r="C303" s="202"/>
      <c r="D303" s="201"/>
      <c r="E303" s="202"/>
      <c r="F303" s="106"/>
      <c r="G303" s="86"/>
      <c r="H303" s="86"/>
      <c r="I303" s="86" t="s">
        <v>609</v>
      </c>
      <c r="J303" s="106">
        <v>39.0</v>
      </c>
      <c r="K303" s="106">
        <v>39.0</v>
      </c>
      <c r="L303" s="128"/>
      <c r="M303" s="106"/>
      <c r="N303" s="89"/>
      <c r="O303" s="106"/>
      <c r="P303" s="89"/>
      <c r="Q303" s="111"/>
      <c r="R303" s="89"/>
      <c r="S303" s="106"/>
      <c r="T303" s="89"/>
      <c r="U303" s="106"/>
      <c r="V303" s="89"/>
      <c r="W303" s="111"/>
      <c r="X303" s="112"/>
      <c r="Y303" s="111"/>
      <c r="Z303" s="112"/>
      <c r="AA303" s="111"/>
      <c r="AB303" s="112"/>
      <c r="AC303" s="111"/>
      <c r="AD303" s="112"/>
      <c r="AE303" s="108"/>
      <c r="AF303" s="96"/>
      <c r="AG303" s="113"/>
      <c r="AH303" s="98"/>
      <c r="AI303" s="113"/>
      <c r="AJ303" s="98"/>
      <c r="AK303" s="113"/>
      <c r="AL303" s="98"/>
      <c r="AM303" s="113"/>
      <c r="AN303" s="98"/>
      <c r="AO303" s="113"/>
      <c r="AP303" s="98"/>
      <c r="AQ303" s="113"/>
      <c r="AR303" s="202"/>
      <c r="AS303" s="202"/>
      <c r="AT303" s="202"/>
      <c r="AU303" s="115"/>
      <c r="AV303" s="116"/>
      <c r="AW303" s="117"/>
      <c r="AX303" s="118"/>
      <c r="AY303" s="118"/>
      <c r="AZ303" s="204"/>
    </row>
    <row r="304" ht="15.75" customHeight="1">
      <c r="A304" s="119"/>
      <c r="B304" s="106"/>
      <c r="C304" s="108"/>
      <c r="D304" s="106"/>
      <c r="E304" s="108"/>
      <c r="F304" s="106">
        <v>3.0</v>
      </c>
      <c r="G304" s="86" t="s">
        <v>610</v>
      </c>
      <c r="H304" s="108" t="s">
        <v>611</v>
      </c>
      <c r="I304" s="108" t="s">
        <v>98</v>
      </c>
      <c r="J304" s="106">
        <v>53.0</v>
      </c>
      <c r="K304" s="109">
        <f t="shared" ref="K304:K308" si="824">M304+O304+Q304+S304+U304+J304</f>
        <v>118</v>
      </c>
      <c r="L304" s="110">
        <f>N304+P304+R304+T304+V304</f>
        <v>177870</v>
      </c>
      <c r="M304" s="106">
        <v>12.0</v>
      </c>
      <c r="N304" s="89">
        <v>59605.0</v>
      </c>
      <c r="O304" s="106">
        <v>12.0</v>
      </c>
      <c r="P304" s="89">
        <v>29400.0</v>
      </c>
      <c r="Q304" s="111">
        <v>12.0</v>
      </c>
      <c r="R304" s="89">
        <v>27927.0</v>
      </c>
      <c r="S304" s="106">
        <v>14.0</v>
      </c>
      <c r="T304" s="89">
        <v>29955.0</v>
      </c>
      <c r="U304" s="106">
        <v>15.0</v>
      </c>
      <c r="V304" s="120">
        <v>30983.0</v>
      </c>
      <c r="W304" s="111">
        <v>4.0</v>
      </c>
      <c r="X304" s="112">
        <v>13465.968</v>
      </c>
      <c r="Y304" s="111">
        <v>7.0</v>
      </c>
      <c r="Z304" s="112">
        <v>25906.486</v>
      </c>
      <c r="AA304" s="111">
        <v>5.0</v>
      </c>
      <c r="AB304" s="112">
        <v>13754.539</v>
      </c>
      <c r="AC304" s="111">
        <v>15.0</v>
      </c>
      <c r="AD304" s="112">
        <v>3825.16</v>
      </c>
      <c r="AE304" s="108"/>
      <c r="AF304" s="96"/>
      <c r="AG304" s="113">
        <f t="shared" ref="AG304:AP304" si="820">IFERROR(W304/M304,0)*100</f>
        <v>33.33333333</v>
      </c>
      <c r="AH304" s="98">
        <f t="shared" si="820"/>
        <v>22.59201074</v>
      </c>
      <c r="AI304" s="113">
        <f t="shared" si="820"/>
        <v>58.33333333</v>
      </c>
      <c r="AJ304" s="98">
        <f t="shared" si="820"/>
        <v>88.11729932</v>
      </c>
      <c r="AK304" s="113">
        <f t="shared" si="820"/>
        <v>41.66666667</v>
      </c>
      <c r="AL304" s="98">
        <f t="shared" si="820"/>
        <v>49.25175995</v>
      </c>
      <c r="AM304" s="113">
        <f t="shared" si="820"/>
        <v>107.1428571</v>
      </c>
      <c r="AN304" s="98">
        <f t="shared" si="820"/>
        <v>12.76968787</v>
      </c>
      <c r="AO304" s="113">
        <f t="shared" si="820"/>
        <v>0</v>
      </c>
      <c r="AP304" s="98">
        <f t="shared" si="820"/>
        <v>0</v>
      </c>
      <c r="AQ304" s="113">
        <f t="shared" ref="AQ304:AR304" si="821">W304+Y304+AA304+AC304+AE304</f>
        <v>31</v>
      </c>
      <c r="AR304" s="114">
        <f t="shared" si="821"/>
        <v>56952.153</v>
      </c>
      <c r="AS304" s="114">
        <f t="shared" ref="AS304:AT304" si="822">AQ304/K304*100</f>
        <v>26.27118644</v>
      </c>
      <c r="AT304" s="114">
        <f t="shared" si="822"/>
        <v>32.01897622</v>
      </c>
      <c r="AU304" s="115" t="s">
        <v>556</v>
      </c>
      <c r="AV304" s="116"/>
      <c r="AW304" s="117"/>
      <c r="AX304" s="118">
        <f t="shared" ref="AX304:AY304" si="823">AG304+AI304+AK304+AM304+AO304</f>
        <v>240.4761905</v>
      </c>
      <c r="AY304" s="118">
        <f t="shared" si="823"/>
        <v>172.7307579</v>
      </c>
      <c r="AZ304" s="117"/>
    </row>
    <row r="305" ht="15.75" customHeight="1">
      <c r="A305" s="119"/>
      <c r="B305" s="106"/>
      <c r="C305" s="108"/>
      <c r="D305" s="106"/>
      <c r="E305" s="108"/>
      <c r="F305" s="106"/>
      <c r="G305" s="86"/>
      <c r="H305" s="108" t="s">
        <v>612</v>
      </c>
      <c r="I305" s="108" t="s">
        <v>98</v>
      </c>
      <c r="J305" s="106">
        <v>84.0</v>
      </c>
      <c r="K305" s="109">
        <f t="shared" si="824"/>
        <v>121</v>
      </c>
      <c r="L305" s="108"/>
      <c r="M305" s="106">
        <v>9.0</v>
      </c>
      <c r="N305" s="89"/>
      <c r="O305" s="106">
        <v>7.0</v>
      </c>
      <c r="P305" s="89"/>
      <c r="Q305" s="111">
        <v>7.0</v>
      </c>
      <c r="R305" s="89"/>
      <c r="S305" s="106">
        <v>7.0</v>
      </c>
      <c r="T305" s="89"/>
      <c r="U305" s="106">
        <v>7.0</v>
      </c>
      <c r="V305" s="157"/>
      <c r="W305" s="111">
        <v>22.0</v>
      </c>
      <c r="X305" s="112"/>
      <c r="Y305" s="111">
        <v>25.0</v>
      </c>
      <c r="Z305" s="112"/>
      <c r="AA305" s="111">
        <v>26.0</v>
      </c>
      <c r="AB305" s="112"/>
      <c r="AC305" s="111">
        <v>5.0</v>
      </c>
      <c r="AD305" s="112"/>
      <c r="AE305" s="108"/>
      <c r="AF305" s="96"/>
      <c r="AG305" s="113">
        <f t="shared" ref="AG305:AP305" si="825">IFERROR(W305/M305,0)*100</f>
        <v>244.4444444</v>
      </c>
      <c r="AH305" s="98">
        <f t="shared" si="825"/>
        <v>0</v>
      </c>
      <c r="AI305" s="113">
        <f t="shared" si="825"/>
        <v>357.1428571</v>
      </c>
      <c r="AJ305" s="98">
        <f t="shared" si="825"/>
        <v>0</v>
      </c>
      <c r="AK305" s="113">
        <f t="shared" si="825"/>
        <v>371.4285714</v>
      </c>
      <c r="AL305" s="98">
        <f t="shared" si="825"/>
        <v>0</v>
      </c>
      <c r="AM305" s="113">
        <f t="shared" si="825"/>
        <v>71.42857143</v>
      </c>
      <c r="AN305" s="98">
        <f t="shared" si="825"/>
        <v>0</v>
      </c>
      <c r="AO305" s="113">
        <f t="shared" si="825"/>
        <v>0</v>
      </c>
      <c r="AP305" s="98">
        <f t="shared" si="825"/>
        <v>0</v>
      </c>
      <c r="AQ305" s="113">
        <f t="shared" ref="AQ305:AR305" si="826">W305+Y305+AA305+AC305+AE305</f>
        <v>78</v>
      </c>
      <c r="AR305" s="114">
        <f t="shared" si="826"/>
        <v>0</v>
      </c>
      <c r="AS305" s="114">
        <f t="shared" ref="AS305:AS306" si="830">AQ305/K305*100</f>
        <v>64.46280992</v>
      </c>
      <c r="AT305" s="128" t="s">
        <v>89</v>
      </c>
      <c r="AU305" s="115"/>
      <c r="AV305" s="116"/>
      <c r="AW305" s="117"/>
      <c r="AX305" s="118">
        <f t="shared" ref="AX305:AY305" si="827">AG305+AI305+AK305+AM305+AO305</f>
        <v>1044.444444</v>
      </c>
      <c r="AY305" s="118">
        <f t="shared" si="827"/>
        <v>0</v>
      </c>
      <c r="AZ305" s="117"/>
    </row>
    <row r="306" ht="15.75" customHeight="1">
      <c r="A306" s="200"/>
      <c r="B306" s="201"/>
      <c r="C306" s="202"/>
      <c r="D306" s="201"/>
      <c r="E306" s="202"/>
      <c r="F306" s="106">
        <v>4.0</v>
      </c>
      <c r="G306" s="108" t="s">
        <v>613</v>
      </c>
      <c r="H306" s="86" t="s">
        <v>614</v>
      </c>
      <c r="I306" s="86" t="s">
        <v>117</v>
      </c>
      <c r="J306" s="111"/>
      <c r="K306" s="109">
        <f t="shared" si="824"/>
        <v>43</v>
      </c>
      <c r="L306" s="110">
        <f>N306+P306+R306+T306+V306</f>
        <v>64991</v>
      </c>
      <c r="M306" s="106">
        <v>3.0</v>
      </c>
      <c r="N306" s="89">
        <v>24261.0</v>
      </c>
      <c r="O306" s="106">
        <v>10.0</v>
      </c>
      <c r="P306" s="89">
        <v>16506.0</v>
      </c>
      <c r="Q306" s="111">
        <v>10.0</v>
      </c>
      <c r="R306" s="89">
        <v>16719.0</v>
      </c>
      <c r="S306" s="106">
        <v>10.0</v>
      </c>
      <c r="T306" s="89">
        <v>3796.0</v>
      </c>
      <c r="U306" s="106">
        <v>10.0</v>
      </c>
      <c r="V306" s="89">
        <v>3709.0</v>
      </c>
      <c r="W306" s="111">
        <v>2.0</v>
      </c>
      <c r="X306" s="112">
        <v>308.43</v>
      </c>
      <c r="Y306" s="111">
        <v>4.0</v>
      </c>
      <c r="Z306" s="112">
        <v>945.36</v>
      </c>
      <c r="AA306" s="111"/>
      <c r="AB306" s="112">
        <v>845.716</v>
      </c>
      <c r="AC306" s="111">
        <v>5.0</v>
      </c>
      <c r="AD306" s="112">
        <v>522.033</v>
      </c>
      <c r="AE306" s="202"/>
      <c r="AF306" s="203"/>
      <c r="AG306" s="113">
        <f t="shared" ref="AG306:AP306" si="828">IFERROR(W306/M306,0)*100</f>
        <v>66.66666667</v>
      </c>
      <c r="AH306" s="98">
        <f t="shared" si="828"/>
        <v>1.271299617</v>
      </c>
      <c r="AI306" s="113">
        <f t="shared" si="828"/>
        <v>40</v>
      </c>
      <c r="AJ306" s="98">
        <f t="shared" si="828"/>
        <v>5.727371865</v>
      </c>
      <c r="AK306" s="113">
        <f t="shared" si="828"/>
        <v>0</v>
      </c>
      <c r="AL306" s="98">
        <f t="shared" si="828"/>
        <v>5.058412584</v>
      </c>
      <c r="AM306" s="113">
        <f t="shared" si="828"/>
        <v>50</v>
      </c>
      <c r="AN306" s="98">
        <f t="shared" si="828"/>
        <v>13.75218651</v>
      </c>
      <c r="AO306" s="113">
        <f t="shared" si="828"/>
        <v>0</v>
      </c>
      <c r="AP306" s="98">
        <f t="shared" si="828"/>
        <v>0</v>
      </c>
      <c r="AQ306" s="113">
        <f t="shared" ref="AQ306:AR306" si="829">W306+Y306+AA306+AC306+AE306</f>
        <v>11</v>
      </c>
      <c r="AR306" s="114">
        <f t="shared" si="829"/>
        <v>2621.539</v>
      </c>
      <c r="AS306" s="114">
        <f t="shared" si="830"/>
        <v>25.58139535</v>
      </c>
      <c r="AT306" s="114">
        <f>AR306/L306*100</f>
        <v>4.033695435</v>
      </c>
      <c r="AU306" s="115" t="s">
        <v>556</v>
      </c>
      <c r="AV306" s="116"/>
      <c r="AW306" s="117"/>
      <c r="AX306" s="118">
        <f t="shared" ref="AX306:AY306" si="831">AG306+AI306+AK306+AM306+AO306</f>
        <v>156.6666667</v>
      </c>
      <c r="AY306" s="118">
        <f t="shared" si="831"/>
        <v>25.80927058</v>
      </c>
      <c r="AZ306" s="204"/>
    </row>
    <row r="307" ht="15.75" customHeight="1">
      <c r="A307" s="200"/>
      <c r="B307" s="201"/>
      <c r="C307" s="202"/>
      <c r="D307" s="201"/>
      <c r="E307" s="202"/>
      <c r="F307" s="106"/>
      <c r="G307" s="108"/>
      <c r="H307" s="86"/>
      <c r="I307" s="86" t="s">
        <v>615</v>
      </c>
      <c r="J307" s="106">
        <v>8516.0</v>
      </c>
      <c r="K307" s="109">
        <f t="shared" si="824"/>
        <v>16716</v>
      </c>
      <c r="L307" s="128"/>
      <c r="M307" s="106">
        <v>200.0</v>
      </c>
      <c r="N307" s="89"/>
      <c r="O307" s="106">
        <v>2000.0</v>
      </c>
      <c r="P307" s="89"/>
      <c r="Q307" s="111">
        <v>2000.0</v>
      </c>
      <c r="R307" s="89"/>
      <c r="S307" s="106">
        <v>2000.0</v>
      </c>
      <c r="T307" s="89"/>
      <c r="U307" s="106">
        <v>2000.0</v>
      </c>
      <c r="V307" s="89"/>
      <c r="W307" s="205"/>
      <c r="X307" s="112"/>
      <c r="Y307" s="205"/>
      <c r="Z307" s="112"/>
      <c r="AA307" s="205"/>
      <c r="AB307" s="112"/>
      <c r="AC307" s="205"/>
      <c r="AD307" s="112"/>
      <c r="AE307" s="202"/>
      <c r="AF307" s="203"/>
      <c r="AG307" s="113"/>
      <c r="AH307" s="98"/>
      <c r="AI307" s="113"/>
      <c r="AJ307" s="98"/>
      <c r="AK307" s="113"/>
      <c r="AL307" s="98"/>
      <c r="AM307" s="113"/>
      <c r="AN307" s="98"/>
      <c r="AO307" s="113"/>
      <c r="AP307" s="98"/>
      <c r="AQ307" s="113"/>
      <c r="AR307" s="202"/>
      <c r="AS307" s="202"/>
      <c r="AT307" s="202"/>
      <c r="AU307" s="115"/>
      <c r="AV307" s="116"/>
      <c r="AW307" s="117"/>
      <c r="AX307" s="118"/>
      <c r="AY307" s="118"/>
      <c r="AZ307" s="204"/>
    </row>
    <row r="308" ht="15.75" customHeight="1">
      <c r="A308" s="200"/>
      <c r="B308" s="201"/>
      <c r="C308" s="202"/>
      <c r="D308" s="201"/>
      <c r="E308" s="202"/>
      <c r="F308" s="106">
        <v>5.0</v>
      </c>
      <c r="G308" s="108" t="s">
        <v>616</v>
      </c>
      <c r="H308" s="86" t="s">
        <v>617</v>
      </c>
      <c r="I308" s="86" t="s">
        <v>98</v>
      </c>
      <c r="J308" s="106">
        <v>14.0</v>
      </c>
      <c r="K308" s="109">
        <f t="shared" si="824"/>
        <v>99</v>
      </c>
      <c r="L308" s="159">
        <f>N308+P308+R308+T308+V308</f>
        <v>150041</v>
      </c>
      <c r="M308" s="106">
        <v>17.0</v>
      </c>
      <c r="N308" s="89">
        <v>19941.0</v>
      </c>
      <c r="O308" s="106">
        <v>17.0</v>
      </c>
      <c r="P308" s="89">
        <v>32700.0</v>
      </c>
      <c r="Q308" s="106">
        <v>17.0</v>
      </c>
      <c r="R308" s="89">
        <v>32250.0</v>
      </c>
      <c r="S308" s="106">
        <v>17.0</v>
      </c>
      <c r="T308" s="89">
        <v>32800.0</v>
      </c>
      <c r="U308" s="106">
        <v>17.0</v>
      </c>
      <c r="V308" s="91">
        <v>32350.0</v>
      </c>
      <c r="W308" s="111">
        <v>16.0</v>
      </c>
      <c r="X308" s="112">
        <v>9580.606</v>
      </c>
      <c r="Y308" s="111">
        <v>16.0</v>
      </c>
      <c r="Z308" s="112">
        <v>10790.114</v>
      </c>
      <c r="AA308" s="111">
        <v>16.0</v>
      </c>
      <c r="AB308" s="112">
        <v>3160.528</v>
      </c>
      <c r="AC308" s="111">
        <v>16.0</v>
      </c>
      <c r="AD308" s="112">
        <v>11538.684</v>
      </c>
      <c r="AE308" s="202"/>
      <c r="AF308" s="203"/>
      <c r="AG308" s="113">
        <f t="shared" ref="AG308:AP308" si="832">IFERROR(W308/M308,0)*100</f>
        <v>94.11764706</v>
      </c>
      <c r="AH308" s="98">
        <f t="shared" si="832"/>
        <v>48.04476205</v>
      </c>
      <c r="AI308" s="113">
        <f t="shared" si="832"/>
        <v>94.11764706</v>
      </c>
      <c r="AJ308" s="98">
        <f t="shared" si="832"/>
        <v>32.99729052</v>
      </c>
      <c r="AK308" s="113">
        <f t="shared" si="832"/>
        <v>94.11764706</v>
      </c>
      <c r="AL308" s="98">
        <f t="shared" si="832"/>
        <v>9.800086822</v>
      </c>
      <c r="AM308" s="113">
        <f t="shared" si="832"/>
        <v>94.11764706</v>
      </c>
      <c r="AN308" s="98">
        <f t="shared" si="832"/>
        <v>35.17891463</v>
      </c>
      <c r="AO308" s="113">
        <f t="shared" si="832"/>
        <v>0</v>
      </c>
      <c r="AP308" s="98">
        <f t="shared" si="832"/>
        <v>0</v>
      </c>
      <c r="AQ308" s="113">
        <f t="shared" ref="AQ308:AR308" si="833">W308+Y308+AA308+AC308+AE308</f>
        <v>64</v>
      </c>
      <c r="AR308" s="114">
        <f t="shared" si="833"/>
        <v>35069.932</v>
      </c>
      <c r="AS308" s="114">
        <f t="shared" ref="AS308:AT308" si="834">AQ308/K308*100</f>
        <v>64.64646465</v>
      </c>
      <c r="AT308" s="114">
        <f t="shared" si="834"/>
        <v>23.37356589</v>
      </c>
      <c r="AU308" s="115" t="s">
        <v>556</v>
      </c>
      <c r="AV308" s="116"/>
      <c r="AW308" s="117"/>
      <c r="AX308" s="118">
        <f t="shared" ref="AX308:AY308" si="835">AG308+AI308+AK308+AM308+AO308</f>
        <v>376.4705882</v>
      </c>
      <c r="AY308" s="118">
        <f t="shared" si="835"/>
        <v>126.021054</v>
      </c>
      <c r="AZ308" s="204"/>
    </row>
    <row r="309" ht="15.75" customHeight="1">
      <c r="A309" s="200"/>
      <c r="B309" s="201"/>
      <c r="C309" s="202"/>
      <c r="D309" s="201"/>
      <c r="E309" s="202"/>
      <c r="F309" s="106"/>
      <c r="G309" s="108"/>
      <c r="H309" s="86" t="s">
        <v>618</v>
      </c>
      <c r="I309" s="86" t="s">
        <v>98</v>
      </c>
      <c r="J309" s="106">
        <v>2.0</v>
      </c>
      <c r="K309" s="106">
        <v>2.0</v>
      </c>
      <c r="L309" s="128"/>
      <c r="M309" s="106">
        <v>2.0</v>
      </c>
      <c r="N309" s="89"/>
      <c r="O309" s="106">
        <v>2.0</v>
      </c>
      <c r="P309" s="89"/>
      <c r="Q309" s="111">
        <v>2.0</v>
      </c>
      <c r="R309" s="89"/>
      <c r="S309" s="106">
        <v>2.0</v>
      </c>
      <c r="T309" s="89"/>
      <c r="U309" s="106">
        <v>2.0</v>
      </c>
      <c r="V309" s="129"/>
      <c r="W309" s="111">
        <v>7.0</v>
      </c>
      <c r="X309" s="112"/>
      <c r="Y309" s="111">
        <v>2.0</v>
      </c>
      <c r="Z309" s="112"/>
      <c r="AA309" s="111"/>
      <c r="AB309" s="112"/>
      <c r="AC309" s="111">
        <v>2.0</v>
      </c>
      <c r="AD309" s="112"/>
      <c r="AE309" s="202"/>
      <c r="AF309" s="203"/>
      <c r="AG309" s="113">
        <f t="shared" ref="AG309:AP309" si="836">IFERROR(W309/M309,0)*100</f>
        <v>350</v>
      </c>
      <c r="AH309" s="98">
        <f t="shared" si="836"/>
        <v>0</v>
      </c>
      <c r="AI309" s="113">
        <f t="shared" si="836"/>
        <v>100</v>
      </c>
      <c r="AJ309" s="98">
        <f t="shared" si="836"/>
        <v>0</v>
      </c>
      <c r="AK309" s="113">
        <f t="shared" si="836"/>
        <v>0</v>
      </c>
      <c r="AL309" s="98">
        <f t="shared" si="836"/>
        <v>0</v>
      </c>
      <c r="AM309" s="113">
        <f t="shared" si="836"/>
        <v>100</v>
      </c>
      <c r="AN309" s="98">
        <f t="shared" si="836"/>
        <v>0</v>
      </c>
      <c r="AO309" s="113">
        <f t="shared" si="836"/>
        <v>0</v>
      </c>
      <c r="AP309" s="98">
        <f t="shared" si="836"/>
        <v>0</v>
      </c>
      <c r="AQ309" s="124">
        <v>2.0</v>
      </c>
      <c r="AR309" s="114">
        <f>X309+Z309+AB309+AD309+AF309</f>
        <v>0</v>
      </c>
      <c r="AS309" s="114">
        <f>AQ309/K309*100</f>
        <v>100</v>
      </c>
      <c r="AT309" s="128" t="s">
        <v>89</v>
      </c>
      <c r="AU309" s="115"/>
      <c r="AV309" s="116"/>
      <c r="AW309" s="117"/>
      <c r="AX309" s="118">
        <f t="shared" ref="AX309:AY309" si="837">AG309+AI309+AK309+AM309+AO309</f>
        <v>550</v>
      </c>
      <c r="AY309" s="118">
        <f t="shared" si="837"/>
        <v>0</v>
      </c>
      <c r="AZ309" s="204"/>
    </row>
    <row r="310" ht="58.5" customHeight="1">
      <c r="A310" s="206"/>
      <c r="B310" s="168" t="s">
        <v>619</v>
      </c>
      <c r="C310" s="71"/>
      <c r="D310" s="71"/>
      <c r="E310" s="71"/>
      <c r="F310" s="71"/>
      <c r="G310" s="71"/>
      <c r="H310" s="35"/>
      <c r="I310" s="72"/>
      <c r="J310" s="169"/>
      <c r="K310" s="169"/>
      <c r="L310" s="175"/>
      <c r="M310" s="169"/>
      <c r="N310" s="172"/>
      <c r="O310" s="169"/>
      <c r="P310" s="172"/>
      <c r="Q310" s="173"/>
      <c r="R310" s="172"/>
      <c r="S310" s="169"/>
      <c r="T310" s="172"/>
      <c r="U310" s="169"/>
      <c r="V310" s="175"/>
      <c r="W310" s="173"/>
      <c r="X310" s="174"/>
      <c r="Y310" s="173"/>
      <c r="Z310" s="174"/>
      <c r="AA310" s="173"/>
      <c r="AB310" s="174"/>
      <c r="AC310" s="173"/>
      <c r="AD310" s="174"/>
      <c r="AE310" s="175"/>
      <c r="AF310" s="175"/>
      <c r="AG310" s="176">
        <f t="shared" ref="AG310:AP310" si="838">IFERROR(W310/M310,0)*100</f>
        <v>0</v>
      </c>
      <c r="AH310" s="176">
        <f t="shared" si="838"/>
        <v>0</v>
      </c>
      <c r="AI310" s="176">
        <f t="shared" si="838"/>
        <v>0</v>
      </c>
      <c r="AJ310" s="176">
        <f t="shared" si="838"/>
        <v>0</v>
      </c>
      <c r="AK310" s="176">
        <f t="shared" si="838"/>
        <v>0</v>
      </c>
      <c r="AL310" s="176">
        <f t="shared" si="838"/>
        <v>0</v>
      </c>
      <c r="AM310" s="176">
        <f t="shared" si="838"/>
        <v>0</v>
      </c>
      <c r="AN310" s="176">
        <f t="shared" si="838"/>
        <v>0</v>
      </c>
      <c r="AO310" s="177">
        <f t="shared" si="838"/>
        <v>0</v>
      </c>
      <c r="AP310" s="177">
        <f t="shared" si="838"/>
        <v>0</v>
      </c>
      <c r="AQ310" s="176">
        <f t="shared" ref="AQ310:AR310" si="839">(AQ311+AQ312+AQ313+AQ314+AQ315+AQ316+AQ317+AQ318+AQ319+AQ320+AQ324+AQ325+AQ326+AQ327+AQ328+AQ329+AQ330+AQ331+AQ332+AQ333+AQ334+AQ335+AQ336+AQ337+AQ338+AQ339+AQ340+AQ341+AQ342+AQ343+AQ344+AQ345+AQ346+AQ347+AQ348+AQ349+AQ350+AQ351+AQ352+AQ353+AQ354+AQ355+AQ356+AQ357+AQ358+AQ359+AQ360+AQ361+AQ362+AQ363+AQ364+AQ365+AQ366+AQ367+AQ368+AQ369+AQ370+AQ371+AQ372+AQ373+AQ374+AQ375+AQ376+AQ377+AQ378+AQ379+AQ380+AQ381+AQ382+AQ383+AQ384+AQ385+AQ386+AQ387+AQ388+AQ389+AQ390+AQ391+AQ392+AQ393+AQ394+AQ395+AQ396+AQ397+AQ398+AQ399+AQ400+AQ401+AQ402+AQ403+AQ404+AQ405+AQ406+AQ407+AQ408+AQ409+AQ410+AQ411+AQ412+AQ413+AQ414+AQ415+AQ416+AQ417+AQ418+AQ419+AQ420+AQ422+AQ423+AQ424+AQ425+AQ426+AQ427+AQ428+AQ429+AQ430+AQ431+AQ432+AQ433+AQ434+AQ435+AQ436+AQ437+AQ438+AQ439+AQ440+AQ441+AQ442+AQ443+AQ444+AQ445+AQ446+AQ447+AQ448+AQ449+AQ450+AQ451+AQ452+AQ453+AQ454)/150</f>
        <v>3256.315807</v>
      </c>
      <c r="AR310" s="176">
        <f t="shared" si="839"/>
        <v>10091.11809</v>
      </c>
      <c r="AS310" s="176">
        <f t="shared" ref="AS310:AT310" si="840">SUM(AS311:AS454)/150</f>
        <v>46.97230912</v>
      </c>
      <c r="AT310" s="176">
        <f t="shared" si="840"/>
        <v>134.7049848</v>
      </c>
      <c r="AU310" s="207"/>
      <c r="AV310" s="179"/>
      <c r="AW310" s="4"/>
      <c r="AX310" s="103">
        <f t="shared" ref="AX310:AY310" si="841">AG310+AI310+AK310+AM310+AO310</f>
        <v>0</v>
      </c>
      <c r="AY310" s="103">
        <f t="shared" si="841"/>
        <v>0</v>
      </c>
      <c r="AZ310" s="104"/>
    </row>
    <row r="311" ht="15.75" customHeight="1">
      <c r="A311" s="200"/>
      <c r="B311" s="106">
        <v>1.0</v>
      </c>
      <c r="C311" s="108" t="s">
        <v>620</v>
      </c>
      <c r="D311" s="106">
        <v>1.0</v>
      </c>
      <c r="E311" s="108" t="s">
        <v>621</v>
      </c>
      <c r="F311" s="106">
        <v>1.0</v>
      </c>
      <c r="G311" s="86" t="s">
        <v>622</v>
      </c>
      <c r="H311" s="86" t="s">
        <v>623</v>
      </c>
      <c r="I311" s="86" t="s">
        <v>211</v>
      </c>
      <c r="J311" s="106">
        <v>5.0</v>
      </c>
      <c r="K311" s="109">
        <f t="shared" ref="K311:K315" si="846">M311+O311+Q311+S311+U311+J311</f>
        <v>15</v>
      </c>
      <c r="L311" s="110">
        <f t="shared" ref="L311:L315" si="847">N311+P311+R311+T311+V311</f>
        <v>350</v>
      </c>
      <c r="M311" s="106">
        <v>2.0</v>
      </c>
      <c r="N311" s="89">
        <v>70.0</v>
      </c>
      <c r="O311" s="106">
        <v>2.0</v>
      </c>
      <c r="P311" s="89">
        <v>70.0</v>
      </c>
      <c r="Q311" s="111">
        <v>2.0</v>
      </c>
      <c r="R311" s="89">
        <v>70.0</v>
      </c>
      <c r="S311" s="106">
        <v>2.0</v>
      </c>
      <c r="T311" s="89">
        <v>70.0</v>
      </c>
      <c r="U311" s="106">
        <v>2.0</v>
      </c>
      <c r="V311" s="91">
        <v>70.0</v>
      </c>
      <c r="W311" s="111">
        <v>2.0</v>
      </c>
      <c r="X311" s="112">
        <v>49.216</v>
      </c>
      <c r="Y311" s="111">
        <v>2.0</v>
      </c>
      <c r="Z311" s="112">
        <v>25.932</v>
      </c>
      <c r="AA311" s="111">
        <v>2.0</v>
      </c>
      <c r="AB311" s="112">
        <v>44.72</v>
      </c>
      <c r="AC311" s="111">
        <v>2.0</v>
      </c>
      <c r="AD311" s="112">
        <v>5.016</v>
      </c>
      <c r="AE311" s="202"/>
      <c r="AF311" s="203"/>
      <c r="AG311" s="113">
        <f t="shared" ref="AG311:AP311" si="842">IFERROR(W311/M311,0)*100</f>
        <v>100</v>
      </c>
      <c r="AH311" s="98">
        <f t="shared" si="842"/>
        <v>70.30857143</v>
      </c>
      <c r="AI311" s="113">
        <f t="shared" si="842"/>
        <v>100</v>
      </c>
      <c r="AJ311" s="98">
        <f t="shared" si="842"/>
        <v>37.04571429</v>
      </c>
      <c r="AK311" s="113">
        <f t="shared" si="842"/>
        <v>100</v>
      </c>
      <c r="AL311" s="98">
        <f t="shared" si="842"/>
        <v>63.88571429</v>
      </c>
      <c r="AM311" s="113">
        <f t="shared" si="842"/>
        <v>100</v>
      </c>
      <c r="AN311" s="98">
        <f t="shared" si="842"/>
        <v>7.165714286</v>
      </c>
      <c r="AO311" s="113">
        <f t="shared" si="842"/>
        <v>0</v>
      </c>
      <c r="AP311" s="98">
        <f t="shared" si="842"/>
        <v>0</v>
      </c>
      <c r="AQ311" s="113">
        <f t="shared" ref="AQ311:AR311" si="843">W311+Y311+AA311+AC311+AE311</f>
        <v>8</v>
      </c>
      <c r="AR311" s="114">
        <f t="shared" si="843"/>
        <v>124.884</v>
      </c>
      <c r="AS311" s="114">
        <f t="shared" ref="AS311:AT311" si="844">AQ311/K311*100</f>
        <v>53.33333333</v>
      </c>
      <c r="AT311" s="114">
        <f t="shared" si="844"/>
        <v>35.68114286</v>
      </c>
      <c r="AU311" s="115" t="s">
        <v>285</v>
      </c>
      <c r="AV311" s="116"/>
      <c r="AW311" s="118"/>
      <c r="AX311" s="118">
        <f t="shared" ref="AX311:AY311" si="845">AG311+AI311+AK311+AM311+AO311</f>
        <v>400</v>
      </c>
      <c r="AY311" s="118">
        <f t="shared" si="845"/>
        <v>178.4057143</v>
      </c>
      <c r="AZ311" s="204"/>
    </row>
    <row r="312" ht="15.75" customHeight="1">
      <c r="A312" s="200"/>
      <c r="B312" s="201"/>
      <c r="C312" s="202"/>
      <c r="D312" s="201"/>
      <c r="E312" s="202"/>
      <c r="F312" s="106">
        <v>2.0</v>
      </c>
      <c r="G312" s="86" t="s">
        <v>624</v>
      </c>
      <c r="H312" s="86" t="s">
        <v>623</v>
      </c>
      <c r="I312" s="86" t="s">
        <v>211</v>
      </c>
      <c r="J312" s="106">
        <v>0.0</v>
      </c>
      <c r="K312" s="109">
        <f t="shared" si="846"/>
        <v>10</v>
      </c>
      <c r="L312" s="110">
        <f t="shared" si="847"/>
        <v>320</v>
      </c>
      <c r="M312" s="106">
        <v>2.0</v>
      </c>
      <c r="N312" s="89">
        <v>60.0</v>
      </c>
      <c r="O312" s="106">
        <v>2.0</v>
      </c>
      <c r="P312" s="89">
        <v>62.0</v>
      </c>
      <c r="Q312" s="111">
        <v>2.0</v>
      </c>
      <c r="R312" s="89">
        <v>64.0</v>
      </c>
      <c r="S312" s="106">
        <v>2.0</v>
      </c>
      <c r="T312" s="89">
        <v>66.0</v>
      </c>
      <c r="U312" s="106">
        <v>2.0</v>
      </c>
      <c r="V312" s="91">
        <v>68.0</v>
      </c>
      <c r="W312" s="111"/>
      <c r="X312" s="112">
        <v>0.0</v>
      </c>
      <c r="Y312" s="111"/>
      <c r="Z312" s="112">
        <v>0.0</v>
      </c>
      <c r="AA312" s="111"/>
      <c r="AB312" s="112">
        <v>0.0</v>
      </c>
      <c r="AC312" s="111"/>
      <c r="AD312" s="112">
        <v>0.0</v>
      </c>
      <c r="AE312" s="202"/>
      <c r="AF312" s="203"/>
      <c r="AG312" s="113">
        <f t="shared" ref="AG312:AP312" si="848">IFERROR(W312/M312,0)*100</f>
        <v>0</v>
      </c>
      <c r="AH312" s="98">
        <f t="shared" si="848"/>
        <v>0</v>
      </c>
      <c r="AI312" s="113">
        <f t="shared" si="848"/>
        <v>0</v>
      </c>
      <c r="AJ312" s="98">
        <f t="shared" si="848"/>
        <v>0</v>
      </c>
      <c r="AK312" s="113">
        <f t="shared" si="848"/>
        <v>0</v>
      </c>
      <c r="AL312" s="98">
        <f t="shared" si="848"/>
        <v>0</v>
      </c>
      <c r="AM312" s="113">
        <f t="shared" si="848"/>
        <v>0</v>
      </c>
      <c r="AN312" s="98">
        <f t="shared" si="848"/>
        <v>0</v>
      </c>
      <c r="AO312" s="113">
        <f t="shared" si="848"/>
        <v>0</v>
      </c>
      <c r="AP312" s="98">
        <f t="shared" si="848"/>
        <v>0</v>
      </c>
      <c r="AQ312" s="113">
        <f>IFERROR(AX312/K312,0)*100</f>
        <v>0</v>
      </c>
      <c r="AR312" s="202"/>
      <c r="AS312" s="202"/>
      <c r="AT312" s="202"/>
      <c r="AU312" s="115" t="s">
        <v>285</v>
      </c>
      <c r="AV312" s="116"/>
      <c r="AW312" s="117"/>
      <c r="AX312" s="118">
        <f t="shared" ref="AX312:AY312" si="849">AG312+AI312+AK312+AM312+AO312</f>
        <v>0</v>
      </c>
      <c r="AY312" s="118">
        <f t="shared" si="849"/>
        <v>0</v>
      </c>
      <c r="AZ312" s="204"/>
    </row>
    <row r="313" ht="15.75" customHeight="1">
      <c r="A313" s="200"/>
      <c r="B313" s="201"/>
      <c r="C313" s="202"/>
      <c r="D313" s="201"/>
      <c r="E313" s="202"/>
      <c r="F313" s="106">
        <v>3.0</v>
      </c>
      <c r="G313" s="86" t="s">
        <v>625</v>
      </c>
      <c r="H313" s="86" t="s">
        <v>623</v>
      </c>
      <c r="I313" s="86" t="s">
        <v>211</v>
      </c>
      <c r="J313" s="106">
        <v>0.0</v>
      </c>
      <c r="K313" s="109">
        <f t="shared" si="846"/>
        <v>10</v>
      </c>
      <c r="L313" s="110">
        <f t="shared" si="847"/>
        <v>297</v>
      </c>
      <c r="M313" s="106">
        <v>2.0</v>
      </c>
      <c r="N313" s="89">
        <v>56.0</v>
      </c>
      <c r="O313" s="106">
        <v>2.0</v>
      </c>
      <c r="P313" s="89">
        <v>58.0</v>
      </c>
      <c r="Q313" s="111">
        <v>2.0</v>
      </c>
      <c r="R313" s="89">
        <v>59.0</v>
      </c>
      <c r="S313" s="106">
        <v>2.0</v>
      </c>
      <c r="T313" s="89">
        <v>61.0</v>
      </c>
      <c r="U313" s="106">
        <v>2.0</v>
      </c>
      <c r="V313" s="91">
        <v>63.0</v>
      </c>
      <c r="W313" s="111">
        <v>2.0</v>
      </c>
      <c r="X313" s="112">
        <v>25.783</v>
      </c>
      <c r="Y313" s="111">
        <v>2.0</v>
      </c>
      <c r="Z313" s="112">
        <v>9.366</v>
      </c>
      <c r="AA313" s="111">
        <v>2.0</v>
      </c>
      <c r="AB313" s="112">
        <v>19.406</v>
      </c>
      <c r="AC313" s="111">
        <v>2.0</v>
      </c>
      <c r="AD313" s="112">
        <v>29.186</v>
      </c>
      <c r="AE313" s="202"/>
      <c r="AF313" s="203"/>
      <c r="AG313" s="113">
        <f t="shared" ref="AG313:AP313" si="850">IFERROR(W313/M313,0)*100</f>
        <v>100</v>
      </c>
      <c r="AH313" s="98">
        <f t="shared" si="850"/>
        <v>46.04107143</v>
      </c>
      <c r="AI313" s="113">
        <f t="shared" si="850"/>
        <v>100</v>
      </c>
      <c r="AJ313" s="98">
        <f t="shared" si="850"/>
        <v>16.14827586</v>
      </c>
      <c r="AK313" s="113">
        <f t="shared" si="850"/>
        <v>100</v>
      </c>
      <c r="AL313" s="98">
        <f t="shared" si="850"/>
        <v>32.89152542</v>
      </c>
      <c r="AM313" s="113">
        <f t="shared" si="850"/>
        <v>100</v>
      </c>
      <c r="AN313" s="98">
        <f t="shared" si="850"/>
        <v>47.84590164</v>
      </c>
      <c r="AO313" s="113">
        <f t="shared" si="850"/>
        <v>0</v>
      </c>
      <c r="AP313" s="98">
        <f t="shared" si="850"/>
        <v>0</v>
      </c>
      <c r="AQ313" s="113">
        <f t="shared" ref="AQ313:AR313" si="851">W313+Y313+AA313+AC313+AE313</f>
        <v>8</v>
      </c>
      <c r="AR313" s="114">
        <f t="shared" si="851"/>
        <v>83.741</v>
      </c>
      <c r="AS313" s="114">
        <f t="shared" ref="AS313:AT313" si="852">AQ313/K313*100</f>
        <v>80</v>
      </c>
      <c r="AT313" s="114">
        <f t="shared" si="852"/>
        <v>28.1956229</v>
      </c>
      <c r="AU313" s="115" t="s">
        <v>285</v>
      </c>
      <c r="AV313" s="116"/>
      <c r="AW313" s="117"/>
      <c r="AX313" s="118">
        <f t="shared" ref="AX313:AY313" si="853">AG313+AI313+AK313+AM313+AO313</f>
        <v>400</v>
      </c>
      <c r="AY313" s="118">
        <f t="shared" si="853"/>
        <v>142.9267744</v>
      </c>
      <c r="AZ313" s="204"/>
    </row>
    <row r="314" ht="15.75" customHeight="1">
      <c r="A314" s="119"/>
      <c r="B314" s="106"/>
      <c r="C314" s="108"/>
      <c r="D314" s="106"/>
      <c r="E314" s="108"/>
      <c r="F314" s="106">
        <v>4.0</v>
      </c>
      <c r="G314" s="86" t="s">
        <v>626</v>
      </c>
      <c r="H314" s="108" t="s">
        <v>627</v>
      </c>
      <c r="I314" s="108" t="s">
        <v>43</v>
      </c>
      <c r="J314" s="106">
        <v>4.0</v>
      </c>
      <c r="K314" s="109">
        <f t="shared" si="846"/>
        <v>44</v>
      </c>
      <c r="L314" s="110">
        <f t="shared" si="847"/>
        <v>837</v>
      </c>
      <c r="M314" s="106">
        <v>8.0</v>
      </c>
      <c r="N314" s="89">
        <v>158.0</v>
      </c>
      <c r="O314" s="106">
        <v>4.0</v>
      </c>
      <c r="P314" s="89">
        <v>163.0</v>
      </c>
      <c r="Q314" s="111">
        <v>4.0</v>
      </c>
      <c r="R314" s="89">
        <v>167.0</v>
      </c>
      <c r="S314" s="106">
        <v>4.0</v>
      </c>
      <c r="T314" s="89">
        <v>172.0</v>
      </c>
      <c r="U314" s="106">
        <v>20.0</v>
      </c>
      <c r="V314" s="120">
        <v>177.0</v>
      </c>
      <c r="W314" s="111">
        <v>0.0</v>
      </c>
      <c r="X314" s="112">
        <v>0.0</v>
      </c>
      <c r="Y314" s="111"/>
      <c r="Z314" s="112">
        <v>0.0</v>
      </c>
      <c r="AA314" s="111">
        <v>1.0</v>
      </c>
      <c r="AB314" s="112">
        <v>12.153</v>
      </c>
      <c r="AC314" s="111"/>
      <c r="AD314" s="112">
        <v>0.0</v>
      </c>
      <c r="AE314" s="108"/>
      <c r="AF314" s="96"/>
      <c r="AG314" s="113">
        <f t="shared" ref="AG314:AP314" si="854">IFERROR(W314/M314,0)*100</f>
        <v>0</v>
      </c>
      <c r="AH314" s="98">
        <f t="shared" si="854"/>
        <v>0</v>
      </c>
      <c r="AI314" s="113">
        <f t="shared" si="854"/>
        <v>0</v>
      </c>
      <c r="AJ314" s="98">
        <f t="shared" si="854"/>
        <v>0</v>
      </c>
      <c r="AK314" s="113">
        <f t="shared" si="854"/>
        <v>25</v>
      </c>
      <c r="AL314" s="98">
        <f t="shared" si="854"/>
        <v>7.277245509</v>
      </c>
      <c r="AM314" s="113">
        <f t="shared" si="854"/>
        <v>0</v>
      </c>
      <c r="AN314" s="98">
        <f t="shared" si="854"/>
        <v>0</v>
      </c>
      <c r="AO314" s="113">
        <f t="shared" si="854"/>
        <v>0</v>
      </c>
      <c r="AP314" s="98">
        <f t="shared" si="854"/>
        <v>0</v>
      </c>
      <c r="AQ314" s="113">
        <f t="shared" ref="AQ314:AR314" si="855">W314+Y314+AA314+AC314+AE314</f>
        <v>1</v>
      </c>
      <c r="AR314" s="114">
        <f t="shared" si="855"/>
        <v>12.153</v>
      </c>
      <c r="AS314" s="114">
        <f t="shared" ref="AS314:AT314" si="856">AQ314/K314*100</f>
        <v>2.272727273</v>
      </c>
      <c r="AT314" s="114">
        <f t="shared" si="856"/>
        <v>1.451971326</v>
      </c>
      <c r="AU314" s="115" t="s">
        <v>285</v>
      </c>
      <c r="AV314" s="116"/>
      <c r="AW314" s="117"/>
      <c r="AX314" s="118">
        <f t="shared" ref="AX314:AY314" si="857">AG314+AI314+AK314+AM314+AO314</f>
        <v>25</v>
      </c>
      <c r="AY314" s="118">
        <f t="shared" si="857"/>
        <v>7.277245509</v>
      </c>
      <c r="AZ314" s="117"/>
    </row>
    <row r="315" ht="15.75" customHeight="1">
      <c r="A315" s="200"/>
      <c r="B315" s="201"/>
      <c r="C315" s="202"/>
      <c r="D315" s="201"/>
      <c r="E315" s="202"/>
      <c r="F315" s="106">
        <v>5.0</v>
      </c>
      <c r="G315" s="86" t="s">
        <v>628</v>
      </c>
      <c r="H315" s="86" t="s">
        <v>629</v>
      </c>
      <c r="I315" s="86" t="s">
        <v>211</v>
      </c>
      <c r="J315" s="106">
        <v>119.0</v>
      </c>
      <c r="K315" s="109">
        <f t="shared" si="846"/>
        <v>213</v>
      </c>
      <c r="L315" s="110">
        <f t="shared" si="847"/>
        <v>10334</v>
      </c>
      <c r="M315" s="106">
        <v>9.0</v>
      </c>
      <c r="N315" s="89">
        <v>1522.0</v>
      </c>
      <c r="O315" s="106">
        <v>10.0</v>
      </c>
      <c r="P315" s="89">
        <v>2003.0</v>
      </c>
      <c r="Q315" s="111">
        <v>10.0</v>
      </c>
      <c r="R315" s="89">
        <v>2369.0</v>
      </c>
      <c r="S315" s="106">
        <v>9.0</v>
      </c>
      <c r="T315" s="89">
        <v>1452.0</v>
      </c>
      <c r="U315" s="106">
        <v>56.0</v>
      </c>
      <c r="V315" s="120">
        <v>2988.0</v>
      </c>
      <c r="W315" s="111">
        <v>49.0</v>
      </c>
      <c r="X315" s="112">
        <f>950.755+17.695+12.796+16.348+12.406+14.942+13.663+15+17.601+11.99+10.497+27.115+11.798+11.746+8.864+12.906+19.764</f>
        <v>1185.886</v>
      </c>
      <c r="Y315" s="111">
        <v>10.0</v>
      </c>
      <c r="Z315" s="112">
        <f>1063.128+17.695+12.796+16.348+12.59+14.942+13.663+14.9+18.489+12.6+10.497+30.381+11.82+11.746+8.864+12.906+19.764</f>
        <v>1303.129</v>
      </c>
      <c r="AA315" s="111">
        <v>10.0</v>
      </c>
      <c r="AB315" s="112">
        <f>1069.909+18.494+30.831+12.6+16.732+19.764+19.499+12.805+14.025+11.018+12.59+14.883+9.307+11.743+13.6+17.181+15.281</f>
        <v>1320.262</v>
      </c>
      <c r="AC315" s="111">
        <v>9.0</v>
      </c>
      <c r="AD315" s="112">
        <f>794.347+18.461+11.331+13.599+14.999+16.732+14.025+15.281+31.962+24.6+11.018+29.112+14.998+11.39+9.307+12.805+19.764</f>
        <v>1063.731</v>
      </c>
      <c r="AE315" s="202"/>
      <c r="AF315" s="203"/>
      <c r="AG315" s="113">
        <f t="shared" ref="AG315:AP315" si="858">IFERROR(W315/M315,0)*100</f>
        <v>544.4444444</v>
      </c>
      <c r="AH315" s="98">
        <f t="shared" si="858"/>
        <v>77.91629435</v>
      </c>
      <c r="AI315" s="113">
        <f t="shared" si="858"/>
        <v>100</v>
      </c>
      <c r="AJ315" s="98">
        <f t="shared" si="858"/>
        <v>65.05886171</v>
      </c>
      <c r="AK315" s="113">
        <f t="shared" si="858"/>
        <v>100</v>
      </c>
      <c r="AL315" s="98">
        <f t="shared" si="858"/>
        <v>55.73077248</v>
      </c>
      <c r="AM315" s="113">
        <f t="shared" si="858"/>
        <v>100</v>
      </c>
      <c r="AN315" s="98">
        <f t="shared" si="858"/>
        <v>73.25971074</v>
      </c>
      <c r="AO315" s="113">
        <f t="shared" si="858"/>
        <v>0</v>
      </c>
      <c r="AP315" s="98">
        <f t="shared" si="858"/>
        <v>0</v>
      </c>
      <c r="AQ315" s="113">
        <f t="shared" ref="AQ315:AR315" si="859">W315+Y315+AA315+AC315+AE315</f>
        <v>78</v>
      </c>
      <c r="AR315" s="114">
        <f t="shared" si="859"/>
        <v>4873.008</v>
      </c>
      <c r="AS315" s="114">
        <f t="shared" ref="AS315:AT315" si="860">AQ315/K315*100</f>
        <v>36.61971831</v>
      </c>
      <c r="AT315" s="114">
        <f t="shared" si="860"/>
        <v>47.15509967</v>
      </c>
      <c r="AU315" s="115" t="s">
        <v>285</v>
      </c>
      <c r="AV315" s="186" t="s">
        <v>630</v>
      </c>
      <c r="AW315" s="117"/>
      <c r="AX315" s="118">
        <f t="shared" ref="AX315:AY315" si="861">AG315+AI315+AK315+AM315+AO315</f>
        <v>844.4444444</v>
      </c>
      <c r="AY315" s="118">
        <f t="shared" si="861"/>
        <v>271.9656393</v>
      </c>
      <c r="AZ315" s="204"/>
    </row>
    <row r="316" ht="15.75" customHeight="1">
      <c r="A316" s="200"/>
      <c r="B316" s="201"/>
      <c r="C316" s="202"/>
      <c r="D316" s="201"/>
      <c r="E316" s="202"/>
      <c r="F316" s="106"/>
      <c r="G316" s="86"/>
      <c r="H316" s="86" t="s">
        <v>631</v>
      </c>
      <c r="I316" s="86" t="s">
        <v>72</v>
      </c>
      <c r="J316" s="138" t="s">
        <v>632</v>
      </c>
      <c r="K316" s="138">
        <v>99.0</v>
      </c>
      <c r="L316" s="143"/>
      <c r="M316" s="138">
        <v>95.0</v>
      </c>
      <c r="N316" s="144"/>
      <c r="O316" s="138">
        <v>96.0</v>
      </c>
      <c r="P316" s="144"/>
      <c r="Q316" s="138">
        <v>97.0</v>
      </c>
      <c r="R316" s="144"/>
      <c r="S316" s="138">
        <v>98.0</v>
      </c>
      <c r="T316" s="144"/>
      <c r="U316" s="138">
        <v>99.0</v>
      </c>
      <c r="V316" s="129"/>
      <c r="W316" s="124">
        <v>97.85</v>
      </c>
      <c r="X316" s="182"/>
      <c r="Y316" s="124">
        <v>98.96</v>
      </c>
      <c r="Z316" s="182"/>
      <c r="AA316" s="124">
        <v>98.77</v>
      </c>
      <c r="AB316" s="182"/>
      <c r="AC316" s="124">
        <v>98.0</v>
      </c>
      <c r="AD316" s="182"/>
      <c r="AE316" s="202"/>
      <c r="AF316" s="203"/>
      <c r="AG316" s="113">
        <f t="shared" ref="AG316:AP316" si="862">IFERROR(W316/M316,0)*100</f>
        <v>103</v>
      </c>
      <c r="AH316" s="98">
        <f t="shared" si="862"/>
        <v>0</v>
      </c>
      <c r="AI316" s="113">
        <f t="shared" si="862"/>
        <v>103.0833333</v>
      </c>
      <c r="AJ316" s="98">
        <f t="shared" si="862"/>
        <v>0</v>
      </c>
      <c r="AK316" s="113">
        <f t="shared" si="862"/>
        <v>101.8247423</v>
      </c>
      <c r="AL316" s="98">
        <f t="shared" si="862"/>
        <v>0</v>
      </c>
      <c r="AM316" s="113">
        <f t="shared" si="862"/>
        <v>100</v>
      </c>
      <c r="AN316" s="98">
        <f t="shared" si="862"/>
        <v>0</v>
      </c>
      <c r="AO316" s="113">
        <f t="shared" si="862"/>
        <v>0</v>
      </c>
      <c r="AP316" s="98">
        <f t="shared" si="862"/>
        <v>0</v>
      </c>
      <c r="AQ316" s="143">
        <v>98.0</v>
      </c>
      <c r="AR316" s="114">
        <f t="shared" ref="AR316:AR319" si="865">X316+Z316+AB316+AD316+AF316</f>
        <v>0</v>
      </c>
      <c r="AS316" s="114">
        <f t="shared" ref="AS316:AS320" si="866">AQ316/K316*100</f>
        <v>98.98989899</v>
      </c>
      <c r="AT316" s="128" t="s">
        <v>89</v>
      </c>
      <c r="AU316" s="115"/>
      <c r="AV316" s="186"/>
      <c r="AW316" s="117"/>
      <c r="AX316" s="118">
        <f t="shared" ref="AX316:AY316" si="863">AG316+AI316+AK316+AM316+AO316</f>
        <v>407.9080756</v>
      </c>
      <c r="AY316" s="118">
        <f t="shared" si="863"/>
        <v>0</v>
      </c>
      <c r="AZ316" s="204"/>
    </row>
    <row r="317" ht="15.75" customHeight="1">
      <c r="A317" s="200"/>
      <c r="B317" s="201"/>
      <c r="C317" s="202"/>
      <c r="D317" s="201"/>
      <c r="E317" s="202"/>
      <c r="F317" s="106"/>
      <c r="G317" s="86"/>
      <c r="H317" s="86" t="s">
        <v>633</v>
      </c>
      <c r="I317" s="86" t="s">
        <v>72</v>
      </c>
      <c r="J317" s="138" t="s">
        <v>634</v>
      </c>
      <c r="K317" s="138">
        <v>98.0</v>
      </c>
      <c r="L317" s="143"/>
      <c r="M317" s="138">
        <v>94.0</v>
      </c>
      <c r="N317" s="144"/>
      <c r="O317" s="138">
        <v>95.0</v>
      </c>
      <c r="P317" s="144"/>
      <c r="Q317" s="138">
        <v>96.0</v>
      </c>
      <c r="R317" s="144"/>
      <c r="S317" s="138">
        <v>97.0</v>
      </c>
      <c r="T317" s="144"/>
      <c r="U317" s="138">
        <v>98.0</v>
      </c>
      <c r="V317" s="129"/>
      <c r="W317" s="124">
        <v>100.0</v>
      </c>
      <c r="X317" s="182"/>
      <c r="Y317" s="124">
        <v>100.0</v>
      </c>
      <c r="Z317" s="182"/>
      <c r="AA317" s="124">
        <v>95.76</v>
      </c>
      <c r="AB317" s="182"/>
      <c r="AC317" s="124">
        <v>0.0</v>
      </c>
      <c r="AD317" s="182"/>
      <c r="AE317" s="202"/>
      <c r="AF317" s="203"/>
      <c r="AG317" s="113">
        <f t="shared" ref="AG317:AP317" si="864">IFERROR(W317/M317,0)*100</f>
        <v>106.3829787</v>
      </c>
      <c r="AH317" s="98">
        <f t="shared" si="864"/>
        <v>0</v>
      </c>
      <c r="AI317" s="113">
        <f t="shared" si="864"/>
        <v>105.2631579</v>
      </c>
      <c r="AJ317" s="98">
        <f t="shared" si="864"/>
        <v>0</v>
      </c>
      <c r="AK317" s="113">
        <f t="shared" si="864"/>
        <v>99.75</v>
      </c>
      <c r="AL317" s="98">
        <f t="shared" si="864"/>
        <v>0</v>
      </c>
      <c r="AM317" s="113">
        <f t="shared" si="864"/>
        <v>0</v>
      </c>
      <c r="AN317" s="98">
        <f t="shared" si="864"/>
        <v>0</v>
      </c>
      <c r="AO317" s="113">
        <f t="shared" si="864"/>
        <v>0</v>
      </c>
      <c r="AP317" s="98">
        <f t="shared" si="864"/>
        <v>0</v>
      </c>
      <c r="AQ317" s="143">
        <v>0.0</v>
      </c>
      <c r="AR317" s="114">
        <f t="shared" si="865"/>
        <v>0</v>
      </c>
      <c r="AS317" s="114">
        <f t="shared" si="866"/>
        <v>0</v>
      </c>
      <c r="AT317" s="128" t="s">
        <v>89</v>
      </c>
      <c r="AU317" s="115"/>
      <c r="AV317" s="186"/>
      <c r="AW317" s="117"/>
      <c r="AX317" s="118">
        <f t="shared" ref="AX317:AY317" si="867">AG317+AI317+AK317+AM317+AO317</f>
        <v>311.3961366</v>
      </c>
      <c r="AY317" s="118">
        <f t="shared" si="867"/>
        <v>0</v>
      </c>
      <c r="AZ317" s="204"/>
    </row>
    <row r="318" ht="15.75" customHeight="1">
      <c r="A318" s="200"/>
      <c r="B318" s="201"/>
      <c r="C318" s="202"/>
      <c r="D318" s="201"/>
      <c r="E318" s="202"/>
      <c r="F318" s="106"/>
      <c r="G318" s="86"/>
      <c r="H318" s="86" t="s">
        <v>635</v>
      </c>
      <c r="I318" s="86" t="s">
        <v>72</v>
      </c>
      <c r="J318" s="138">
        <v>89.0</v>
      </c>
      <c r="K318" s="138">
        <v>94.0</v>
      </c>
      <c r="L318" s="143"/>
      <c r="M318" s="138">
        <v>90.0</v>
      </c>
      <c r="N318" s="144"/>
      <c r="O318" s="138">
        <v>91.0</v>
      </c>
      <c r="P318" s="144"/>
      <c r="Q318" s="138">
        <v>92.0</v>
      </c>
      <c r="R318" s="144"/>
      <c r="S318" s="138">
        <v>93.0</v>
      </c>
      <c r="T318" s="144"/>
      <c r="U318" s="138">
        <v>94.0</v>
      </c>
      <c r="V318" s="129"/>
      <c r="W318" s="124">
        <v>96.81</v>
      </c>
      <c r="X318" s="182"/>
      <c r="Y318" s="124">
        <v>97.2</v>
      </c>
      <c r="Z318" s="182"/>
      <c r="AA318" s="124">
        <v>98.72</v>
      </c>
      <c r="AB318" s="182"/>
      <c r="AC318" s="124">
        <v>93.0</v>
      </c>
      <c r="AD318" s="182"/>
      <c r="AE318" s="202"/>
      <c r="AF318" s="203"/>
      <c r="AG318" s="113">
        <f t="shared" ref="AG318:AP318" si="868">IFERROR(W318/M318,0)*100</f>
        <v>107.5666667</v>
      </c>
      <c r="AH318" s="98">
        <f t="shared" si="868"/>
        <v>0</v>
      </c>
      <c r="AI318" s="113">
        <f t="shared" si="868"/>
        <v>106.8131868</v>
      </c>
      <c r="AJ318" s="98">
        <f t="shared" si="868"/>
        <v>0</v>
      </c>
      <c r="AK318" s="113">
        <f t="shared" si="868"/>
        <v>107.3043478</v>
      </c>
      <c r="AL318" s="98">
        <f t="shared" si="868"/>
        <v>0</v>
      </c>
      <c r="AM318" s="113">
        <f t="shared" si="868"/>
        <v>100</v>
      </c>
      <c r="AN318" s="98">
        <f t="shared" si="868"/>
        <v>0</v>
      </c>
      <c r="AO318" s="113">
        <f t="shared" si="868"/>
        <v>0</v>
      </c>
      <c r="AP318" s="98">
        <f t="shared" si="868"/>
        <v>0</v>
      </c>
      <c r="AQ318" s="143">
        <v>93.0</v>
      </c>
      <c r="AR318" s="114">
        <f t="shared" si="865"/>
        <v>0</v>
      </c>
      <c r="AS318" s="114">
        <f t="shared" si="866"/>
        <v>98.93617021</v>
      </c>
      <c r="AT318" s="128" t="s">
        <v>89</v>
      </c>
      <c r="AU318" s="115"/>
      <c r="AV318" s="186"/>
      <c r="AW318" s="117"/>
      <c r="AX318" s="118">
        <f t="shared" ref="AX318:AY318" si="869">AG318+AI318+AK318+AM318+AO318</f>
        <v>421.6842013</v>
      </c>
      <c r="AY318" s="118">
        <f t="shared" si="869"/>
        <v>0</v>
      </c>
      <c r="AZ318" s="204"/>
    </row>
    <row r="319" ht="15.75" customHeight="1">
      <c r="A319" s="200"/>
      <c r="B319" s="201"/>
      <c r="C319" s="202"/>
      <c r="D319" s="201"/>
      <c r="E319" s="202"/>
      <c r="F319" s="106"/>
      <c r="G319" s="86"/>
      <c r="H319" s="86" t="s">
        <v>636</v>
      </c>
      <c r="I319" s="86" t="s">
        <v>72</v>
      </c>
      <c r="J319" s="138" t="s">
        <v>637</v>
      </c>
      <c r="K319" s="138">
        <v>50.0</v>
      </c>
      <c r="L319" s="143"/>
      <c r="M319" s="138">
        <v>30.0</v>
      </c>
      <c r="N319" s="144"/>
      <c r="O319" s="138">
        <v>35.0</v>
      </c>
      <c r="P319" s="144"/>
      <c r="Q319" s="138">
        <v>40.0</v>
      </c>
      <c r="R319" s="144"/>
      <c r="S319" s="138">
        <v>54.0</v>
      </c>
      <c r="T319" s="144"/>
      <c r="U319" s="138">
        <v>50.0</v>
      </c>
      <c r="V319" s="129"/>
      <c r="W319" s="124">
        <v>29.58</v>
      </c>
      <c r="X319" s="182"/>
      <c r="Y319" s="124">
        <v>31.25</v>
      </c>
      <c r="Z319" s="182"/>
      <c r="AA319" s="124">
        <v>32.21</v>
      </c>
      <c r="AB319" s="182"/>
      <c r="AC319" s="124">
        <v>45.0</v>
      </c>
      <c r="AD319" s="182"/>
      <c r="AE319" s="202"/>
      <c r="AF319" s="203"/>
      <c r="AG319" s="113">
        <f t="shared" ref="AG319:AP319" si="870">IFERROR(W319/M319,0)*100</f>
        <v>98.6</v>
      </c>
      <c r="AH319" s="98">
        <f t="shared" si="870"/>
        <v>0</v>
      </c>
      <c r="AI319" s="113">
        <f t="shared" si="870"/>
        <v>89.28571429</v>
      </c>
      <c r="AJ319" s="98">
        <f t="shared" si="870"/>
        <v>0</v>
      </c>
      <c r="AK319" s="113">
        <f t="shared" si="870"/>
        <v>80.525</v>
      </c>
      <c r="AL319" s="98">
        <f t="shared" si="870"/>
        <v>0</v>
      </c>
      <c r="AM319" s="113">
        <f t="shared" si="870"/>
        <v>83.33333333</v>
      </c>
      <c r="AN319" s="98">
        <f t="shared" si="870"/>
        <v>0</v>
      </c>
      <c r="AO319" s="113">
        <f t="shared" si="870"/>
        <v>0</v>
      </c>
      <c r="AP319" s="98">
        <f t="shared" si="870"/>
        <v>0</v>
      </c>
      <c r="AQ319" s="143">
        <f>AC319</f>
        <v>45</v>
      </c>
      <c r="AR319" s="114">
        <f t="shared" si="865"/>
        <v>0</v>
      </c>
      <c r="AS319" s="114">
        <f t="shared" si="866"/>
        <v>90</v>
      </c>
      <c r="AT319" s="128" t="s">
        <v>89</v>
      </c>
      <c r="AU319" s="115"/>
      <c r="AV319" s="186"/>
      <c r="AW319" s="117"/>
      <c r="AX319" s="118">
        <f t="shared" ref="AX319:AY319" si="871">AG319+AI319+AK319+AM319+AO319</f>
        <v>351.7440476</v>
      </c>
      <c r="AY319" s="118">
        <f t="shared" si="871"/>
        <v>0</v>
      </c>
      <c r="AZ319" s="204"/>
    </row>
    <row r="320" ht="15.75" customHeight="1">
      <c r="A320" s="200"/>
      <c r="B320" s="201"/>
      <c r="C320" s="202"/>
      <c r="D320" s="201"/>
      <c r="E320" s="202"/>
      <c r="F320" s="106"/>
      <c r="G320" s="86"/>
      <c r="H320" s="86" t="s">
        <v>638</v>
      </c>
      <c r="I320" s="86" t="s">
        <v>211</v>
      </c>
      <c r="J320" s="106">
        <v>4.0</v>
      </c>
      <c r="K320" s="109">
        <f>M320+O320+Q320+S320+U320+J320</f>
        <v>16</v>
      </c>
      <c r="L320" s="128"/>
      <c r="M320" s="106">
        <v>2.0</v>
      </c>
      <c r="N320" s="89"/>
      <c r="O320" s="106">
        <v>3.0</v>
      </c>
      <c r="P320" s="89"/>
      <c r="Q320" s="111">
        <v>2.0</v>
      </c>
      <c r="R320" s="89"/>
      <c r="S320" s="106">
        <v>2.0</v>
      </c>
      <c r="T320" s="89"/>
      <c r="U320" s="106">
        <v>3.0</v>
      </c>
      <c r="V320" s="129"/>
      <c r="W320" s="111">
        <v>2.0</v>
      </c>
      <c r="X320" s="112"/>
      <c r="Y320" s="111">
        <v>2.0</v>
      </c>
      <c r="Z320" s="112"/>
      <c r="AA320" s="111">
        <v>2.0</v>
      </c>
      <c r="AB320" s="112"/>
      <c r="AC320" s="111">
        <v>1.0</v>
      </c>
      <c r="AD320" s="112"/>
      <c r="AE320" s="202"/>
      <c r="AF320" s="203"/>
      <c r="AG320" s="113">
        <f t="shared" ref="AG320:AP320" si="872">IFERROR(W320/M320,0)*100</f>
        <v>100</v>
      </c>
      <c r="AH320" s="98">
        <f t="shared" si="872"/>
        <v>0</v>
      </c>
      <c r="AI320" s="113">
        <f t="shared" si="872"/>
        <v>66.66666667</v>
      </c>
      <c r="AJ320" s="98">
        <f t="shared" si="872"/>
        <v>0</v>
      </c>
      <c r="AK320" s="113">
        <f t="shared" si="872"/>
        <v>100</v>
      </c>
      <c r="AL320" s="98">
        <f t="shared" si="872"/>
        <v>0</v>
      </c>
      <c r="AM320" s="113">
        <f t="shared" si="872"/>
        <v>50</v>
      </c>
      <c r="AN320" s="98">
        <f t="shared" si="872"/>
        <v>0</v>
      </c>
      <c r="AO320" s="113">
        <f t="shared" si="872"/>
        <v>0</v>
      </c>
      <c r="AP320" s="98">
        <f t="shared" si="872"/>
        <v>0</v>
      </c>
      <c r="AQ320" s="113">
        <f t="shared" ref="AQ320:AR320" si="873">W320+Y320+AA320+AC320+AE320</f>
        <v>7</v>
      </c>
      <c r="AR320" s="114">
        <f t="shared" si="873"/>
        <v>0</v>
      </c>
      <c r="AS320" s="114">
        <f t="shared" si="866"/>
        <v>43.75</v>
      </c>
      <c r="AT320" s="128" t="s">
        <v>89</v>
      </c>
      <c r="AU320" s="115"/>
      <c r="AV320" s="186"/>
      <c r="AW320" s="117"/>
      <c r="AX320" s="118">
        <f t="shared" ref="AX320:AY320" si="874">AG320+AI320+AK320+AM320+AO320</f>
        <v>316.6666667</v>
      </c>
      <c r="AY320" s="118">
        <f t="shared" si="874"/>
        <v>0</v>
      </c>
      <c r="AZ320" s="204"/>
    </row>
    <row r="321" ht="15.75" customHeight="1">
      <c r="A321" s="200"/>
      <c r="B321" s="201"/>
      <c r="C321" s="202"/>
      <c r="D321" s="201"/>
      <c r="E321" s="202"/>
      <c r="F321" s="106"/>
      <c r="G321" s="86"/>
      <c r="H321" s="86" t="s">
        <v>639</v>
      </c>
      <c r="I321" s="86"/>
      <c r="J321" s="106" t="s">
        <v>640</v>
      </c>
      <c r="K321" s="106" t="s">
        <v>640</v>
      </c>
      <c r="L321" s="128"/>
      <c r="M321" s="106" t="s">
        <v>640</v>
      </c>
      <c r="N321" s="89"/>
      <c r="O321" s="106" t="s">
        <v>640</v>
      </c>
      <c r="P321" s="89"/>
      <c r="Q321" s="111" t="s">
        <v>640</v>
      </c>
      <c r="R321" s="89"/>
      <c r="S321" s="106" t="s">
        <v>640</v>
      </c>
      <c r="T321" s="89"/>
      <c r="U321" s="106" t="s">
        <v>640</v>
      </c>
      <c r="V321" s="129"/>
      <c r="W321" s="111" t="s">
        <v>640</v>
      </c>
      <c r="X321" s="112"/>
      <c r="Y321" s="111"/>
      <c r="Z321" s="112"/>
      <c r="AA321" s="111" t="s">
        <v>640</v>
      </c>
      <c r="AB321" s="112"/>
      <c r="AC321" s="111" t="s">
        <v>640</v>
      </c>
      <c r="AD321" s="112"/>
      <c r="AE321" s="202"/>
      <c r="AF321" s="203"/>
      <c r="AG321" s="113">
        <f t="shared" ref="AG321:AP321" si="875">IFERROR(W321/M321,0)*100</f>
        <v>0</v>
      </c>
      <c r="AH321" s="98">
        <f t="shared" si="875"/>
        <v>0</v>
      </c>
      <c r="AI321" s="113">
        <f t="shared" si="875"/>
        <v>0</v>
      </c>
      <c r="AJ321" s="98">
        <f t="shared" si="875"/>
        <v>0</v>
      </c>
      <c r="AK321" s="113">
        <f t="shared" si="875"/>
        <v>0</v>
      </c>
      <c r="AL321" s="98">
        <f t="shared" si="875"/>
        <v>0</v>
      </c>
      <c r="AM321" s="113">
        <f t="shared" si="875"/>
        <v>0</v>
      </c>
      <c r="AN321" s="98">
        <f t="shared" si="875"/>
        <v>0</v>
      </c>
      <c r="AO321" s="113">
        <f t="shared" si="875"/>
        <v>0</v>
      </c>
      <c r="AP321" s="98">
        <f t="shared" si="875"/>
        <v>0</v>
      </c>
      <c r="AQ321" s="124" t="s">
        <v>640</v>
      </c>
      <c r="AR321" s="114">
        <f t="shared" ref="AR321:AR323" si="878">X321+Z321+AB321+AD321+AF321</f>
        <v>0</v>
      </c>
      <c r="AS321" s="114">
        <v>100.0</v>
      </c>
      <c r="AT321" s="128" t="s">
        <v>89</v>
      </c>
      <c r="AU321" s="115"/>
      <c r="AV321" s="186"/>
      <c r="AW321" s="117"/>
      <c r="AX321" s="118">
        <f t="shared" ref="AX321:AY321" si="876">AG321+AI321+AK321+AM321+AO321</f>
        <v>0</v>
      </c>
      <c r="AY321" s="118">
        <f t="shared" si="876"/>
        <v>0</v>
      </c>
      <c r="AZ321" s="204"/>
    </row>
    <row r="322" ht="15.75" customHeight="1">
      <c r="A322" s="200"/>
      <c r="B322" s="201"/>
      <c r="C322" s="202"/>
      <c r="D322" s="201"/>
      <c r="E322" s="202"/>
      <c r="F322" s="106"/>
      <c r="G322" s="86"/>
      <c r="H322" s="86" t="s">
        <v>641</v>
      </c>
      <c r="I322" s="86"/>
      <c r="J322" s="106" t="s">
        <v>640</v>
      </c>
      <c r="K322" s="106" t="s">
        <v>640</v>
      </c>
      <c r="L322" s="128"/>
      <c r="M322" s="106" t="s">
        <v>640</v>
      </c>
      <c r="N322" s="89"/>
      <c r="O322" s="106" t="s">
        <v>640</v>
      </c>
      <c r="P322" s="89"/>
      <c r="Q322" s="111" t="s">
        <v>640</v>
      </c>
      <c r="R322" s="89"/>
      <c r="S322" s="106" t="s">
        <v>640</v>
      </c>
      <c r="T322" s="89"/>
      <c r="U322" s="106" t="s">
        <v>640</v>
      </c>
      <c r="V322" s="129"/>
      <c r="W322" s="111"/>
      <c r="X322" s="112"/>
      <c r="Y322" s="111"/>
      <c r="Z322" s="112"/>
      <c r="AA322" s="111"/>
      <c r="AB322" s="112"/>
      <c r="AC322" s="111" t="s">
        <v>640</v>
      </c>
      <c r="AD322" s="112"/>
      <c r="AE322" s="202"/>
      <c r="AF322" s="203"/>
      <c r="AG322" s="113">
        <f t="shared" ref="AG322:AP322" si="877">IFERROR(W322/M322,0)*100</f>
        <v>0</v>
      </c>
      <c r="AH322" s="98">
        <f t="shared" si="877"/>
        <v>0</v>
      </c>
      <c r="AI322" s="113">
        <f t="shared" si="877"/>
        <v>0</v>
      </c>
      <c r="AJ322" s="98">
        <f t="shared" si="877"/>
        <v>0</v>
      </c>
      <c r="AK322" s="113">
        <f t="shared" si="877"/>
        <v>0</v>
      </c>
      <c r="AL322" s="98">
        <f t="shared" si="877"/>
        <v>0</v>
      </c>
      <c r="AM322" s="113">
        <f t="shared" si="877"/>
        <v>0</v>
      </c>
      <c r="AN322" s="98">
        <f t="shared" si="877"/>
        <v>0</v>
      </c>
      <c r="AO322" s="113">
        <f t="shared" si="877"/>
        <v>0</v>
      </c>
      <c r="AP322" s="98">
        <f t="shared" si="877"/>
        <v>0</v>
      </c>
      <c r="AQ322" s="124" t="s">
        <v>640</v>
      </c>
      <c r="AR322" s="114">
        <f t="shared" si="878"/>
        <v>0</v>
      </c>
      <c r="AS322" s="114">
        <v>100.0</v>
      </c>
      <c r="AT322" s="128" t="s">
        <v>89</v>
      </c>
      <c r="AU322" s="115"/>
      <c r="AV322" s="186"/>
      <c r="AW322" s="117"/>
      <c r="AX322" s="118">
        <f t="shared" ref="AX322:AY322" si="879">AG322+AI322+AK322+AM322+AO322</f>
        <v>0</v>
      </c>
      <c r="AY322" s="118">
        <f t="shared" si="879"/>
        <v>0</v>
      </c>
      <c r="AZ322" s="204"/>
    </row>
    <row r="323" ht="15.75" customHeight="1">
      <c r="A323" s="200"/>
      <c r="B323" s="201"/>
      <c r="C323" s="202"/>
      <c r="D323" s="201"/>
      <c r="E323" s="202"/>
      <c r="F323" s="106"/>
      <c r="G323" s="86"/>
      <c r="H323" s="86" t="s">
        <v>642</v>
      </c>
      <c r="I323" s="86"/>
      <c r="J323" s="106" t="s">
        <v>640</v>
      </c>
      <c r="K323" s="106" t="s">
        <v>640</v>
      </c>
      <c r="L323" s="128"/>
      <c r="M323" s="106" t="s">
        <v>640</v>
      </c>
      <c r="N323" s="89"/>
      <c r="O323" s="106" t="s">
        <v>640</v>
      </c>
      <c r="P323" s="89"/>
      <c r="Q323" s="111" t="s">
        <v>640</v>
      </c>
      <c r="R323" s="89"/>
      <c r="S323" s="106" t="s">
        <v>640</v>
      </c>
      <c r="T323" s="89"/>
      <c r="U323" s="106" t="s">
        <v>640</v>
      </c>
      <c r="V323" s="129"/>
      <c r="W323" s="111"/>
      <c r="X323" s="112"/>
      <c r="Y323" s="111"/>
      <c r="Z323" s="112"/>
      <c r="AA323" s="111"/>
      <c r="AB323" s="112"/>
      <c r="AC323" s="111" t="s">
        <v>640</v>
      </c>
      <c r="AD323" s="112"/>
      <c r="AE323" s="202"/>
      <c r="AF323" s="203"/>
      <c r="AG323" s="113">
        <f t="shared" ref="AG323:AP323" si="880">IFERROR(W323/M323,0)*100</f>
        <v>0</v>
      </c>
      <c r="AH323" s="98">
        <f t="shared" si="880"/>
        <v>0</v>
      </c>
      <c r="AI323" s="113">
        <f t="shared" si="880"/>
        <v>0</v>
      </c>
      <c r="AJ323" s="98">
        <f t="shared" si="880"/>
        <v>0</v>
      </c>
      <c r="AK323" s="113">
        <f t="shared" si="880"/>
        <v>0</v>
      </c>
      <c r="AL323" s="98">
        <f t="shared" si="880"/>
        <v>0</v>
      </c>
      <c r="AM323" s="113">
        <f t="shared" si="880"/>
        <v>0</v>
      </c>
      <c r="AN323" s="98">
        <f t="shared" si="880"/>
        <v>0</v>
      </c>
      <c r="AO323" s="113">
        <f t="shared" si="880"/>
        <v>0</v>
      </c>
      <c r="AP323" s="98">
        <f t="shared" si="880"/>
        <v>0</v>
      </c>
      <c r="AQ323" s="124" t="s">
        <v>640</v>
      </c>
      <c r="AR323" s="114">
        <f t="shared" si="878"/>
        <v>0</v>
      </c>
      <c r="AS323" s="114">
        <v>100.0</v>
      </c>
      <c r="AT323" s="128" t="s">
        <v>89</v>
      </c>
      <c r="AU323" s="115"/>
      <c r="AV323" s="186"/>
      <c r="AW323" s="117"/>
      <c r="AX323" s="118">
        <f t="shared" ref="AX323:AY323" si="881">AG323+AI323+AK323+AM323+AO323</f>
        <v>0</v>
      </c>
      <c r="AY323" s="118">
        <f t="shared" si="881"/>
        <v>0</v>
      </c>
      <c r="AZ323" s="204"/>
    </row>
    <row r="324" ht="15.75" customHeight="1">
      <c r="A324" s="200"/>
      <c r="B324" s="201"/>
      <c r="C324" s="202"/>
      <c r="D324" s="201"/>
      <c r="E324" s="202"/>
      <c r="F324" s="106">
        <v>6.0</v>
      </c>
      <c r="G324" s="86" t="s">
        <v>643</v>
      </c>
      <c r="H324" s="86" t="s">
        <v>623</v>
      </c>
      <c r="I324" s="86" t="s">
        <v>211</v>
      </c>
      <c r="J324" s="106">
        <v>5.0</v>
      </c>
      <c r="K324" s="109">
        <f t="shared" ref="K324:K325" si="885">M324+O324+Q324+S324+U324+J324</f>
        <v>21</v>
      </c>
      <c r="L324" s="110">
        <f t="shared" ref="L324:L326" si="886">N324+P324+R324+T324+V324</f>
        <v>2887</v>
      </c>
      <c r="M324" s="106">
        <v>3.0</v>
      </c>
      <c r="N324" s="89">
        <v>706.0</v>
      </c>
      <c r="O324" s="106">
        <v>3.0</v>
      </c>
      <c r="P324" s="89">
        <v>974.0</v>
      </c>
      <c r="Q324" s="111">
        <v>3.0</v>
      </c>
      <c r="R324" s="89">
        <v>394.0</v>
      </c>
      <c r="S324" s="106">
        <v>3.0</v>
      </c>
      <c r="T324" s="89">
        <v>402.0</v>
      </c>
      <c r="U324" s="106">
        <v>4.0</v>
      </c>
      <c r="V324" s="91">
        <v>411.0</v>
      </c>
      <c r="W324" s="111"/>
      <c r="X324" s="112">
        <v>446.602</v>
      </c>
      <c r="Y324" s="111"/>
      <c r="Z324" s="112">
        <v>274.372</v>
      </c>
      <c r="AA324" s="111"/>
      <c r="AB324" s="112">
        <v>158.465</v>
      </c>
      <c r="AC324" s="111"/>
      <c r="AD324" s="112">
        <v>83.64</v>
      </c>
      <c r="AE324" s="202"/>
      <c r="AF324" s="203"/>
      <c r="AG324" s="113">
        <f t="shared" ref="AG324:AP324" si="882">IFERROR(W324/M324,0)*100</f>
        <v>0</v>
      </c>
      <c r="AH324" s="98">
        <f t="shared" si="882"/>
        <v>63.25807365</v>
      </c>
      <c r="AI324" s="113">
        <f t="shared" si="882"/>
        <v>0</v>
      </c>
      <c r="AJ324" s="98">
        <f t="shared" si="882"/>
        <v>28.16960986</v>
      </c>
      <c r="AK324" s="113">
        <f t="shared" si="882"/>
        <v>0</v>
      </c>
      <c r="AL324" s="98">
        <f t="shared" si="882"/>
        <v>40.21954315</v>
      </c>
      <c r="AM324" s="113">
        <f t="shared" si="882"/>
        <v>0</v>
      </c>
      <c r="AN324" s="98">
        <f t="shared" si="882"/>
        <v>20.80597015</v>
      </c>
      <c r="AO324" s="113">
        <f t="shared" si="882"/>
        <v>0</v>
      </c>
      <c r="AP324" s="98">
        <f t="shared" si="882"/>
        <v>0</v>
      </c>
      <c r="AQ324" s="113">
        <f t="shared" ref="AQ324:AR324" si="883">W324+Y324+AA324+AC324+AE324</f>
        <v>0</v>
      </c>
      <c r="AR324" s="114">
        <f t="shared" si="883"/>
        <v>963.079</v>
      </c>
      <c r="AS324" s="114">
        <f t="shared" ref="AS324:AS328" si="889">AQ324/K324*100</f>
        <v>0</v>
      </c>
      <c r="AT324" s="128" t="s">
        <v>89</v>
      </c>
      <c r="AU324" s="115" t="s">
        <v>285</v>
      </c>
      <c r="AV324" s="116"/>
      <c r="AW324" s="117"/>
      <c r="AX324" s="118">
        <f t="shared" ref="AX324:AY324" si="884">AG324+AI324+AK324+AM324+AO324</f>
        <v>0</v>
      </c>
      <c r="AY324" s="118">
        <f t="shared" si="884"/>
        <v>152.4531968</v>
      </c>
      <c r="AZ324" s="204"/>
    </row>
    <row r="325" ht="15.75" customHeight="1">
      <c r="A325" s="200"/>
      <c r="B325" s="201"/>
      <c r="C325" s="202"/>
      <c r="D325" s="201"/>
      <c r="E325" s="202"/>
      <c r="F325" s="106">
        <v>7.0</v>
      </c>
      <c r="G325" s="86" t="s">
        <v>644</v>
      </c>
      <c r="H325" s="86" t="s">
        <v>623</v>
      </c>
      <c r="I325" s="86" t="s">
        <v>211</v>
      </c>
      <c r="J325" s="106">
        <v>5.0</v>
      </c>
      <c r="K325" s="109">
        <f t="shared" si="885"/>
        <v>24</v>
      </c>
      <c r="L325" s="110">
        <f t="shared" si="886"/>
        <v>2155</v>
      </c>
      <c r="M325" s="106">
        <v>3.0</v>
      </c>
      <c r="N325" s="89">
        <v>352.0</v>
      </c>
      <c r="O325" s="106">
        <v>4.0</v>
      </c>
      <c r="P325" s="89">
        <v>438.0</v>
      </c>
      <c r="Q325" s="111">
        <v>4.0</v>
      </c>
      <c r="R325" s="89">
        <v>446.0</v>
      </c>
      <c r="S325" s="106">
        <v>4.0</v>
      </c>
      <c r="T325" s="89">
        <v>455.0</v>
      </c>
      <c r="U325" s="106">
        <v>4.0</v>
      </c>
      <c r="V325" s="91">
        <v>464.0</v>
      </c>
      <c r="W325" s="111"/>
      <c r="X325" s="112">
        <v>204.519</v>
      </c>
      <c r="Y325" s="111"/>
      <c r="Z325" s="112">
        <v>126.599</v>
      </c>
      <c r="AA325" s="111"/>
      <c r="AB325" s="112">
        <v>76.25</v>
      </c>
      <c r="AC325" s="111"/>
      <c r="AD325" s="112">
        <v>60.473</v>
      </c>
      <c r="AE325" s="202"/>
      <c r="AF325" s="203"/>
      <c r="AG325" s="113">
        <f t="shared" ref="AG325:AP325" si="887">IFERROR(W325/M325,0)*100</f>
        <v>0</v>
      </c>
      <c r="AH325" s="98">
        <f t="shared" si="887"/>
        <v>58.10198864</v>
      </c>
      <c r="AI325" s="113">
        <f t="shared" si="887"/>
        <v>0</v>
      </c>
      <c r="AJ325" s="98">
        <f t="shared" si="887"/>
        <v>28.90388128</v>
      </c>
      <c r="AK325" s="113">
        <f t="shared" si="887"/>
        <v>0</v>
      </c>
      <c r="AL325" s="98">
        <f t="shared" si="887"/>
        <v>17.09641256</v>
      </c>
      <c r="AM325" s="113">
        <f t="shared" si="887"/>
        <v>0</v>
      </c>
      <c r="AN325" s="98">
        <f t="shared" si="887"/>
        <v>13.29076923</v>
      </c>
      <c r="AO325" s="113">
        <f t="shared" si="887"/>
        <v>0</v>
      </c>
      <c r="AP325" s="98">
        <f t="shared" si="887"/>
        <v>0</v>
      </c>
      <c r="AQ325" s="113">
        <f t="shared" ref="AQ325:AR325" si="888">W325+Y325+AA325+AC325+AE325</f>
        <v>0</v>
      </c>
      <c r="AR325" s="114">
        <f t="shared" si="888"/>
        <v>467.841</v>
      </c>
      <c r="AS325" s="114">
        <f t="shared" si="889"/>
        <v>0</v>
      </c>
      <c r="AT325" s="128" t="s">
        <v>89</v>
      </c>
      <c r="AU325" s="115" t="s">
        <v>285</v>
      </c>
      <c r="AV325" s="116"/>
      <c r="AW325" s="117"/>
      <c r="AX325" s="118">
        <f t="shared" ref="AX325:AY325" si="890">AG325+AI325+AK325+AM325+AO325</f>
        <v>0</v>
      </c>
      <c r="AY325" s="118">
        <f t="shared" si="890"/>
        <v>117.3930517</v>
      </c>
      <c r="AZ325" s="204"/>
    </row>
    <row r="326" ht="15.75" customHeight="1">
      <c r="A326" s="119"/>
      <c r="B326" s="106"/>
      <c r="C326" s="108"/>
      <c r="D326" s="106">
        <v>2.0</v>
      </c>
      <c r="E326" s="108" t="s">
        <v>645</v>
      </c>
      <c r="F326" s="106">
        <v>1.0</v>
      </c>
      <c r="G326" s="86" t="s">
        <v>646</v>
      </c>
      <c r="H326" s="108" t="s">
        <v>647</v>
      </c>
      <c r="I326" s="108" t="s">
        <v>72</v>
      </c>
      <c r="J326" s="106">
        <v>6.53</v>
      </c>
      <c r="K326" s="133">
        <v>8.48</v>
      </c>
      <c r="L326" s="110">
        <f t="shared" si="886"/>
        <v>48598</v>
      </c>
      <c r="M326" s="106">
        <v>7.72</v>
      </c>
      <c r="N326" s="89">
        <v>6589.0</v>
      </c>
      <c r="O326" s="138">
        <v>7.73</v>
      </c>
      <c r="P326" s="89">
        <v>14760.0</v>
      </c>
      <c r="Q326" s="124">
        <v>7.94</v>
      </c>
      <c r="R326" s="89">
        <v>8535.0</v>
      </c>
      <c r="S326" s="106">
        <v>8.27</v>
      </c>
      <c r="T326" s="89">
        <v>9036.0</v>
      </c>
      <c r="U326" s="106">
        <v>8.48</v>
      </c>
      <c r="V326" s="166">
        <v>9678.0</v>
      </c>
      <c r="W326" s="124">
        <v>13.32</v>
      </c>
      <c r="X326" s="93">
        <f>3099.331+3546.181</f>
        <v>6645.512</v>
      </c>
      <c r="Y326" s="124">
        <v>5.43</v>
      </c>
      <c r="Z326" s="93">
        <f>1538.028+2856.8</f>
        <v>4394.828</v>
      </c>
      <c r="AA326" s="124">
        <v>9.27</v>
      </c>
      <c r="AB326" s="93">
        <f>1650.752+2806.566+166.438</f>
        <v>4623.756</v>
      </c>
      <c r="AC326" s="124">
        <v>14.1</v>
      </c>
      <c r="AD326" s="93">
        <f>709.717+2053.019+0</f>
        <v>2762.736</v>
      </c>
      <c r="AE326" s="108"/>
      <c r="AF326" s="96"/>
      <c r="AG326" s="113">
        <f t="shared" ref="AG326:AP326" si="891">IFERROR(W326/M326,0)*100</f>
        <v>172.5388601</v>
      </c>
      <c r="AH326" s="98">
        <f t="shared" si="891"/>
        <v>100.8576719</v>
      </c>
      <c r="AI326" s="113">
        <f t="shared" si="891"/>
        <v>70.2457956</v>
      </c>
      <c r="AJ326" s="98">
        <f t="shared" si="891"/>
        <v>29.77525745</v>
      </c>
      <c r="AK326" s="113">
        <f t="shared" si="891"/>
        <v>116.7506297</v>
      </c>
      <c r="AL326" s="98">
        <f t="shared" si="891"/>
        <v>54.17405975</v>
      </c>
      <c r="AM326" s="113">
        <f t="shared" si="891"/>
        <v>170.4957678</v>
      </c>
      <c r="AN326" s="98">
        <f t="shared" si="891"/>
        <v>30.5747676</v>
      </c>
      <c r="AO326" s="113">
        <f t="shared" si="891"/>
        <v>0</v>
      </c>
      <c r="AP326" s="98">
        <f t="shared" si="891"/>
        <v>0</v>
      </c>
      <c r="AQ326" s="124">
        <v>14.1</v>
      </c>
      <c r="AR326" s="114">
        <f t="shared" ref="AR326:AR328" si="894">X326+Z326+AB326+AD326+AF326</f>
        <v>18426.832</v>
      </c>
      <c r="AS326" s="114">
        <f t="shared" si="889"/>
        <v>166.2735849</v>
      </c>
      <c r="AT326" s="114">
        <f>AR326/L326*100</f>
        <v>37.91685255</v>
      </c>
      <c r="AU326" s="115" t="s">
        <v>648</v>
      </c>
      <c r="AV326" s="116" t="s">
        <v>649</v>
      </c>
      <c r="AW326" s="117"/>
      <c r="AX326" s="118">
        <f t="shared" ref="AX326:AY326" si="892">AG326+AI326+AK326+AM326+AO326</f>
        <v>530.0310533</v>
      </c>
      <c r="AY326" s="118">
        <f t="shared" si="892"/>
        <v>215.3817567</v>
      </c>
      <c r="AZ326" s="117"/>
    </row>
    <row r="327" ht="15.75" customHeight="1">
      <c r="A327" s="119"/>
      <c r="B327" s="106"/>
      <c r="C327" s="108"/>
      <c r="D327" s="106"/>
      <c r="E327" s="108"/>
      <c r="F327" s="106"/>
      <c r="G327" s="86"/>
      <c r="H327" s="108" t="s">
        <v>650</v>
      </c>
      <c r="I327" s="108" t="s">
        <v>72</v>
      </c>
      <c r="J327" s="138">
        <v>0.2</v>
      </c>
      <c r="K327" s="138">
        <v>1.0</v>
      </c>
      <c r="L327" s="136"/>
      <c r="M327" s="138">
        <v>0.5</v>
      </c>
      <c r="N327" s="144"/>
      <c r="O327" s="138">
        <v>0.7</v>
      </c>
      <c r="P327" s="144"/>
      <c r="Q327" s="138">
        <v>0.8</v>
      </c>
      <c r="R327" s="144"/>
      <c r="S327" s="138">
        <v>0.9</v>
      </c>
      <c r="T327" s="144"/>
      <c r="U327" s="138">
        <v>1.0</v>
      </c>
      <c r="V327" s="157"/>
      <c r="W327" s="124">
        <v>1.83</v>
      </c>
      <c r="X327" s="93"/>
      <c r="Y327" s="124">
        <v>-1.2</v>
      </c>
      <c r="Z327" s="93"/>
      <c r="AA327" s="124">
        <v>3.34</v>
      </c>
      <c r="AB327" s="93"/>
      <c r="AC327" s="124">
        <v>-2.59</v>
      </c>
      <c r="AD327" s="93"/>
      <c r="AE327" s="108"/>
      <c r="AF327" s="96"/>
      <c r="AG327" s="113">
        <f t="shared" ref="AG327:AP327" si="893">IFERROR(W327/M327,0)*100</f>
        <v>366</v>
      </c>
      <c r="AH327" s="98">
        <f t="shared" si="893"/>
        <v>0</v>
      </c>
      <c r="AI327" s="113">
        <f t="shared" si="893"/>
        <v>-171.4285714</v>
      </c>
      <c r="AJ327" s="98">
        <f t="shared" si="893"/>
        <v>0</v>
      </c>
      <c r="AK327" s="113">
        <f t="shared" si="893"/>
        <v>417.5</v>
      </c>
      <c r="AL327" s="98">
        <f t="shared" si="893"/>
        <v>0</v>
      </c>
      <c r="AM327" s="113">
        <f t="shared" si="893"/>
        <v>-287.7777778</v>
      </c>
      <c r="AN327" s="98">
        <f t="shared" si="893"/>
        <v>0</v>
      </c>
      <c r="AO327" s="113">
        <f t="shared" si="893"/>
        <v>0</v>
      </c>
      <c r="AP327" s="98">
        <f t="shared" si="893"/>
        <v>0</v>
      </c>
      <c r="AQ327" s="124">
        <v>-2.59</v>
      </c>
      <c r="AR327" s="114">
        <f t="shared" si="894"/>
        <v>0</v>
      </c>
      <c r="AS327" s="114">
        <f t="shared" si="889"/>
        <v>-259</v>
      </c>
      <c r="AT327" s="128" t="s">
        <v>89</v>
      </c>
      <c r="AU327" s="115"/>
      <c r="AV327" s="116"/>
      <c r="AW327" s="117"/>
      <c r="AX327" s="118">
        <f t="shared" ref="AX327:AY327" si="895">AG327+AI327+AK327+AM327+AO327</f>
        <v>324.2936508</v>
      </c>
      <c r="AY327" s="118">
        <f t="shared" si="895"/>
        <v>0</v>
      </c>
      <c r="AZ327" s="117"/>
    </row>
    <row r="328" ht="15.75" customHeight="1">
      <c r="A328" s="119"/>
      <c r="B328" s="106"/>
      <c r="C328" s="108"/>
      <c r="D328" s="106"/>
      <c r="E328" s="108"/>
      <c r="F328" s="106"/>
      <c r="G328" s="86"/>
      <c r="H328" s="108" t="s">
        <v>651</v>
      </c>
      <c r="I328" s="108" t="s">
        <v>72</v>
      </c>
      <c r="J328" s="138">
        <v>3.0</v>
      </c>
      <c r="K328" s="138">
        <v>8.0</v>
      </c>
      <c r="L328" s="136"/>
      <c r="M328" s="138">
        <v>4.0</v>
      </c>
      <c r="N328" s="144"/>
      <c r="O328" s="138">
        <v>5.0</v>
      </c>
      <c r="P328" s="144"/>
      <c r="Q328" s="138">
        <v>6.0</v>
      </c>
      <c r="R328" s="144"/>
      <c r="S328" s="138">
        <v>7.0</v>
      </c>
      <c r="T328" s="144"/>
      <c r="U328" s="138">
        <v>8.0</v>
      </c>
      <c r="V328" s="157"/>
      <c r="W328" s="124">
        <v>3.92</v>
      </c>
      <c r="X328" s="93"/>
      <c r="Y328" s="124">
        <v>4.29</v>
      </c>
      <c r="Z328" s="93"/>
      <c r="AA328" s="124">
        <v>3.34</v>
      </c>
      <c r="AB328" s="93"/>
      <c r="AC328" s="124">
        <v>3.54</v>
      </c>
      <c r="AD328" s="93"/>
      <c r="AE328" s="108"/>
      <c r="AF328" s="96"/>
      <c r="AG328" s="113">
        <f t="shared" ref="AG328:AP328" si="896">IFERROR(W328/M328,0)*100</f>
        <v>98</v>
      </c>
      <c r="AH328" s="98">
        <f t="shared" si="896"/>
        <v>0</v>
      </c>
      <c r="AI328" s="113">
        <f t="shared" si="896"/>
        <v>85.8</v>
      </c>
      <c r="AJ328" s="98">
        <f t="shared" si="896"/>
        <v>0</v>
      </c>
      <c r="AK328" s="113">
        <f t="shared" si="896"/>
        <v>55.66666667</v>
      </c>
      <c r="AL328" s="98">
        <f t="shared" si="896"/>
        <v>0</v>
      </c>
      <c r="AM328" s="113">
        <f t="shared" si="896"/>
        <v>50.57142857</v>
      </c>
      <c r="AN328" s="98">
        <f t="shared" si="896"/>
        <v>0</v>
      </c>
      <c r="AO328" s="113">
        <f t="shared" si="896"/>
        <v>0</v>
      </c>
      <c r="AP328" s="98">
        <f t="shared" si="896"/>
        <v>0</v>
      </c>
      <c r="AQ328" s="124">
        <v>3.54</v>
      </c>
      <c r="AR328" s="114">
        <f t="shared" si="894"/>
        <v>0</v>
      </c>
      <c r="AS328" s="114">
        <f t="shared" si="889"/>
        <v>44.25</v>
      </c>
      <c r="AT328" s="128" t="s">
        <v>89</v>
      </c>
      <c r="AU328" s="115"/>
      <c r="AV328" s="116"/>
      <c r="AW328" s="117"/>
      <c r="AX328" s="118">
        <f t="shared" ref="AX328:AY328" si="897">AG328+AI328+AK328+AM328+AO328</f>
        <v>290.0380952</v>
      </c>
      <c r="AY328" s="118">
        <f t="shared" si="897"/>
        <v>0</v>
      </c>
      <c r="AZ328" s="117"/>
    </row>
    <row r="329" ht="15.75" customHeight="1">
      <c r="A329" s="119"/>
      <c r="B329" s="106"/>
      <c r="C329" s="108"/>
      <c r="D329" s="106"/>
      <c r="E329" s="108"/>
      <c r="F329" s="106"/>
      <c r="G329" s="86"/>
      <c r="H329" s="108" t="s">
        <v>652</v>
      </c>
      <c r="I329" s="108" t="s">
        <v>211</v>
      </c>
      <c r="J329" s="106">
        <v>5.0</v>
      </c>
      <c r="K329" s="109">
        <f>M329+O329+Q329+S329+U329+J329</f>
        <v>10</v>
      </c>
      <c r="L329" s="108"/>
      <c r="M329" s="106">
        <v>1.0</v>
      </c>
      <c r="N329" s="89"/>
      <c r="O329" s="106">
        <v>1.0</v>
      </c>
      <c r="P329" s="89"/>
      <c r="Q329" s="111">
        <v>1.0</v>
      </c>
      <c r="R329" s="89"/>
      <c r="S329" s="106">
        <v>1.0</v>
      </c>
      <c r="T329" s="89"/>
      <c r="U329" s="106">
        <v>1.0</v>
      </c>
      <c r="V329" s="157"/>
      <c r="W329" s="111">
        <v>1.0</v>
      </c>
      <c r="X329" s="93"/>
      <c r="Y329" s="111">
        <v>1.0</v>
      </c>
      <c r="Z329" s="93"/>
      <c r="AA329" s="111">
        <v>1.0</v>
      </c>
      <c r="AB329" s="93"/>
      <c r="AC329" s="111">
        <v>0.0</v>
      </c>
      <c r="AD329" s="93"/>
      <c r="AE329" s="108"/>
      <c r="AF329" s="96"/>
      <c r="AG329" s="113">
        <f t="shared" ref="AG329:AP329" si="898">IFERROR(W329/M329,0)*100</f>
        <v>100</v>
      </c>
      <c r="AH329" s="98">
        <f t="shared" si="898"/>
        <v>0</v>
      </c>
      <c r="AI329" s="113">
        <f t="shared" si="898"/>
        <v>100</v>
      </c>
      <c r="AJ329" s="98">
        <f t="shared" si="898"/>
        <v>0</v>
      </c>
      <c r="AK329" s="113">
        <f t="shared" si="898"/>
        <v>100</v>
      </c>
      <c r="AL329" s="98">
        <f t="shared" si="898"/>
        <v>0</v>
      </c>
      <c r="AM329" s="113">
        <f t="shared" si="898"/>
        <v>0</v>
      </c>
      <c r="AN329" s="98">
        <f t="shared" si="898"/>
        <v>0</v>
      </c>
      <c r="AO329" s="113">
        <f t="shared" si="898"/>
        <v>0</v>
      </c>
      <c r="AP329" s="98">
        <f t="shared" si="898"/>
        <v>0</v>
      </c>
      <c r="AQ329" s="113">
        <f t="shared" ref="AQ329:AR329" si="899">W329+Y329+AA329+AC329+AE329</f>
        <v>3</v>
      </c>
      <c r="AR329" s="114">
        <f t="shared" si="899"/>
        <v>0</v>
      </c>
      <c r="AS329" s="114">
        <v>100.0</v>
      </c>
      <c r="AT329" s="128" t="s">
        <v>89</v>
      </c>
      <c r="AU329" s="115"/>
      <c r="AV329" s="116"/>
      <c r="AW329" s="117"/>
      <c r="AX329" s="118">
        <f t="shared" ref="AX329:AY329" si="900">AG329+AI329+AK329+AM329+AO329</f>
        <v>300</v>
      </c>
      <c r="AY329" s="118">
        <f t="shared" si="900"/>
        <v>0</v>
      </c>
      <c r="AZ329" s="117"/>
    </row>
    <row r="330" ht="15.75" customHeight="1">
      <c r="A330" s="119"/>
      <c r="B330" s="106"/>
      <c r="C330" s="108"/>
      <c r="D330" s="106"/>
      <c r="E330" s="108"/>
      <c r="F330" s="106"/>
      <c r="G330" s="86"/>
      <c r="H330" s="108" t="s">
        <v>653</v>
      </c>
      <c r="I330" s="106" t="s">
        <v>654</v>
      </c>
      <c r="J330" s="106" t="s">
        <v>654</v>
      </c>
      <c r="K330" s="106" t="s">
        <v>654</v>
      </c>
      <c r="L330" s="108"/>
      <c r="M330" s="106" t="s">
        <v>654</v>
      </c>
      <c r="N330" s="89"/>
      <c r="O330" s="106" t="s">
        <v>654</v>
      </c>
      <c r="P330" s="89"/>
      <c r="Q330" s="111" t="s">
        <v>654</v>
      </c>
      <c r="R330" s="89"/>
      <c r="S330" s="106" t="s">
        <v>654</v>
      </c>
      <c r="T330" s="89"/>
      <c r="U330" s="106" t="s">
        <v>654</v>
      </c>
      <c r="V330" s="157"/>
      <c r="W330" s="111" t="s">
        <v>654</v>
      </c>
      <c r="X330" s="93"/>
      <c r="Y330" s="111" t="s">
        <v>654</v>
      </c>
      <c r="Z330" s="93"/>
      <c r="AA330" s="111" t="s">
        <v>654</v>
      </c>
      <c r="AB330" s="93"/>
      <c r="AC330" s="111" t="s">
        <v>654</v>
      </c>
      <c r="AD330" s="93"/>
      <c r="AE330" s="108"/>
      <c r="AF330" s="96"/>
      <c r="AG330" s="113">
        <f t="shared" ref="AG330:AP330" si="901">IFERROR(W330/M330,0)*100</f>
        <v>0</v>
      </c>
      <c r="AH330" s="98">
        <f t="shared" si="901"/>
        <v>0</v>
      </c>
      <c r="AI330" s="113">
        <f t="shared" si="901"/>
        <v>0</v>
      </c>
      <c r="AJ330" s="98">
        <f t="shared" si="901"/>
        <v>0</v>
      </c>
      <c r="AK330" s="113">
        <f t="shared" si="901"/>
        <v>0</v>
      </c>
      <c r="AL330" s="98">
        <f t="shared" si="901"/>
        <v>0</v>
      </c>
      <c r="AM330" s="113">
        <f t="shared" si="901"/>
        <v>0</v>
      </c>
      <c r="AN330" s="98">
        <f t="shared" si="901"/>
        <v>0</v>
      </c>
      <c r="AO330" s="113">
        <f t="shared" si="901"/>
        <v>0</v>
      </c>
      <c r="AP330" s="98">
        <f t="shared" si="901"/>
        <v>0</v>
      </c>
      <c r="AQ330" s="113">
        <f t="shared" ref="AQ330:AQ331" si="904">IFERROR(AX330/K330,0)*100</f>
        <v>0</v>
      </c>
      <c r="AR330" s="108"/>
      <c r="AS330" s="108"/>
      <c r="AT330" s="108"/>
      <c r="AU330" s="115"/>
      <c r="AV330" s="116"/>
      <c r="AW330" s="117"/>
      <c r="AX330" s="118">
        <f t="shared" ref="AX330:AY330" si="902">AG330+AI330+AK330+AM330+AO330</f>
        <v>0</v>
      </c>
      <c r="AY330" s="118">
        <f t="shared" si="902"/>
        <v>0</v>
      </c>
      <c r="AZ330" s="117"/>
    </row>
    <row r="331" ht="15.75" customHeight="1">
      <c r="A331" s="119"/>
      <c r="B331" s="106"/>
      <c r="C331" s="108"/>
      <c r="D331" s="106"/>
      <c r="E331" s="108"/>
      <c r="F331" s="106"/>
      <c r="G331" s="86"/>
      <c r="H331" s="108" t="s">
        <v>655</v>
      </c>
      <c r="I331" s="106" t="s">
        <v>656</v>
      </c>
      <c r="J331" s="106" t="s">
        <v>657</v>
      </c>
      <c r="K331" s="106" t="s">
        <v>656</v>
      </c>
      <c r="L331" s="108"/>
      <c r="M331" s="106" t="s">
        <v>656</v>
      </c>
      <c r="N331" s="89"/>
      <c r="O331" s="208" t="s">
        <v>658</v>
      </c>
      <c r="P331" s="89"/>
      <c r="Q331" s="111" t="s">
        <v>656</v>
      </c>
      <c r="R331" s="89"/>
      <c r="S331" s="106" t="s">
        <v>656</v>
      </c>
      <c r="T331" s="89"/>
      <c r="U331" s="106" t="s">
        <v>656</v>
      </c>
      <c r="V331" s="157"/>
      <c r="W331" s="111" t="s">
        <v>656</v>
      </c>
      <c r="X331" s="93"/>
      <c r="Y331" s="111" t="s">
        <v>656</v>
      </c>
      <c r="Z331" s="93"/>
      <c r="AA331" s="111" t="s">
        <v>656</v>
      </c>
      <c r="AB331" s="93"/>
      <c r="AC331" s="111" t="s">
        <v>656</v>
      </c>
      <c r="AD331" s="93"/>
      <c r="AE331" s="108"/>
      <c r="AF331" s="96"/>
      <c r="AG331" s="113">
        <f t="shared" ref="AG331:AP331" si="903">IFERROR(W331/M331,0)*100</f>
        <v>0</v>
      </c>
      <c r="AH331" s="98">
        <f t="shared" si="903"/>
        <v>0</v>
      </c>
      <c r="AI331" s="113">
        <f t="shared" si="903"/>
        <v>0</v>
      </c>
      <c r="AJ331" s="98">
        <f t="shared" si="903"/>
        <v>0</v>
      </c>
      <c r="AK331" s="113">
        <f t="shared" si="903"/>
        <v>0</v>
      </c>
      <c r="AL331" s="98">
        <f t="shared" si="903"/>
        <v>0</v>
      </c>
      <c r="AM331" s="113">
        <f t="shared" si="903"/>
        <v>0</v>
      </c>
      <c r="AN331" s="98">
        <f t="shared" si="903"/>
        <v>0</v>
      </c>
      <c r="AO331" s="113">
        <f t="shared" si="903"/>
        <v>0</v>
      </c>
      <c r="AP331" s="98">
        <f t="shared" si="903"/>
        <v>0</v>
      </c>
      <c r="AQ331" s="113">
        <f t="shared" si="904"/>
        <v>0</v>
      </c>
      <c r="AR331" s="108"/>
      <c r="AS331" s="108"/>
      <c r="AT331" s="108"/>
      <c r="AU331" s="115"/>
      <c r="AV331" s="116"/>
      <c r="AW331" s="117"/>
      <c r="AX331" s="118">
        <f t="shared" ref="AX331:AY331" si="905">AG331+AI331+AK331+AM331+AO331</f>
        <v>0</v>
      </c>
      <c r="AY331" s="118">
        <f t="shared" si="905"/>
        <v>0</v>
      </c>
      <c r="AZ331" s="117"/>
    </row>
    <row r="332" ht="15.75" customHeight="1">
      <c r="A332" s="119"/>
      <c r="B332" s="106"/>
      <c r="C332" s="108"/>
      <c r="D332" s="106"/>
      <c r="E332" s="108"/>
      <c r="F332" s="106"/>
      <c r="G332" s="86"/>
      <c r="H332" s="108" t="s">
        <v>659</v>
      </c>
      <c r="I332" s="108" t="s">
        <v>211</v>
      </c>
      <c r="J332" s="106">
        <v>5.0</v>
      </c>
      <c r="K332" s="109">
        <f>M332+O332+Q332+S332+U332+J332</f>
        <v>10</v>
      </c>
      <c r="L332" s="108"/>
      <c r="M332" s="106">
        <v>1.0</v>
      </c>
      <c r="N332" s="89"/>
      <c r="O332" s="106">
        <v>1.0</v>
      </c>
      <c r="P332" s="89"/>
      <c r="Q332" s="111">
        <v>1.0</v>
      </c>
      <c r="R332" s="89"/>
      <c r="S332" s="106">
        <v>1.0</v>
      </c>
      <c r="T332" s="89"/>
      <c r="U332" s="106">
        <v>1.0</v>
      </c>
      <c r="V332" s="157"/>
      <c r="W332" s="111">
        <v>1.0</v>
      </c>
      <c r="X332" s="93"/>
      <c r="Y332" s="111">
        <v>1.0</v>
      </c>
      <c r="Z332" s="93"/>
      <c r="AA332" s="111">
        <v>1.0</v>
      </c>
      <c r="AB332" s="93"/>
      <c r="AC332" s="111">
        <v>1.0</v>
      </c>
      <c r="AD332" s="93"/>
      <c r="AE332" s="108"/>
      <c r="AF332" s="96"/>
      <c r="AG332" s="113">
        <f t="shared" ref="AG332:AP332" si="906">IFERROR(W332/M332,0)*100</f>
        <v>100</v>
      </c>
      <c r="AH332" s="98">
        <f t="shared" si="906"/>
        <v>0</v>
      </c>
      <c r="AI332" s="113">
        <f t="shared" si="906"/>
        <v>100</v>
      </c>
      <c r="AJ332" s="98">
        <f t="shared" si="906"/>
        <v>0</v>
      </c>
      <c r="AK332" s="113">
        <f t="shared" si="906"/>
        <v>100</v>
      </c>
      <c r="AL332" s="98">
        <f t="shared" si="906"/>
        <v>0</v>
      </c>
      <c r="AM332" s="113">
        <f t="shared" si="906"/>
        <v>100</v>
      </c>
      <c r="AN332" s="98">
        <f t="shared" si="906"/>
        <v>0</v>
      </c>
      <c r="AO332" s="113">
        <f t="shared" si="906"/>
        <v>0</v>
      </c>
      <c r="AP332" s="98">
        <f t="shared" si="906"/>
        <v>0</v>
      </c>
      <c r="AQ332" s="113">
        <f t="shared" ref="AQ332:AR332" si="907">W332+Y332+AA332+AC332+AE332</f>
        <v>4</v>
      </c>
      <c r="AR332" s="114">
        <f t="shared" si="907"/>
        <v>0</v>
      </c>
      <c r="AS332" s="114">
        <f t="shared" ref="AS332:AS341" si="910">AQ332/K332*100</f>
        <v>40</v>
      </c>
      <c r="AT332" s="128" t="s">
        <v>89</v>
      </c>
      <c r="AU332" s="115"/>
      <c r="AV332" s="116"/>
      <c r="AW332" s="117"/>
      <c r="AX332" s="118">
        <f t="shared" ref="AX332:AY332" si="908">AG332+AI332+AK332+AM332+AO332</f>
        <v>400</v>
      </c>
      <c r="AY332" s="118">
        <f t="shared" si="908"/>
        <v>0</v>
      </c>
      <c r="AZ332" s="117"/>
    </row>
    <row r="333" ht="15.75" customHeight="1">
      <c r="A333" s="119"/>
      <c r="B333" s="106"/>
      <c r="C333" s="108"/>
      <c r="D333" s="106"/>
      <c r="E333" s="108"/>
      <c r="F333" s="106"/>
      <c r="G333" s="86"/>
      <c r="H333" s="108" t="s">
        <v>660</v>
      </c>
      <c r="I333" s="108" t="s">
        <v>72</v>
      </c>
      <c r="J333" s="106">
        <v>90.0</v>
      </c>
      <c r="K333" s="106">
        <v>100.0</v>
      </c>
      <c r="L333" s="108"/>
      <c r="M333" s="106">
        <v>95.0</v>
      </c>
      <c r="N333" s="89"/>
      <c r="O333" s="106">
        <v>95.0</v>
      </c>
      <c r="P333" s="89"/>
      <c r="Q333" s="111">
        <v>95.0</v>
      </c>
      <c r="R333" s="89"/>
      <c r="S333" s="106">
        <v>95.0</v>
      </c>
      <c r="T333" s="89"/>
      <c r="U333" s="106">
        <v>100.0</v>
      </c>
      <c r="V333" s="157"/>
      <c r="W333" s="111">
        <v>95.0</v>
      </c>
      <c r="X333" s="141"/>
      <c r="Y333" s="111">
        <v>95.0</v>
      </c>
      <c r="Z333" s="141"/>
      <c r="AA333" s="111">
        <v>95.0</v>
      </c>
      <c r="AB333" s="93"/>
      <c r="AC333" s="111">
        <v>95.0</v>
      </c>
      <c r="AD333" s="93"/>
      <c r="AE333" s="108"/>
      <c r="AF333" s="96"/>
      <c r="AG333" s="113">
        <f t="shared" ref="AG333:AP333" si="909">IFERROR(W333/M333,0)*100</f>
        <v>100</v>
      </c>
      <c r="AH333" s="98">
        <f t="shared" si="909"/>
        <v>0</v>
      </c>
      <c r="AI333" s="113">
        <f t="shared" si="909"/>
        <v>100</v>
      </c>
      <c r="AJ333" s="98">
        <f t="shared" si="909"/>
        <v>0</v>
      </c>
      <c r="AK333" s="113">
        <f t="shared" si="909"/>
        <v>100</v>
      </c>
      <c r="AL333" s="98">
        <f t="shared" si="909"/>
        <v>0</v>
      </c>
      <c r="AM333" s="113">
        <f t="shared" si="909"/>
        <v>100</v>
      </c>
      <c r="AN333" s="98">
        <f t="shared" si="909"/>
        <v>0</v>
      </c>
      <c r="AO333" s="113">
        <f t="shared" si="909"/>
        <v>0</v>
      </c>
      <c r="AP333" s="98">
        <f t="shared" si="909"/>
        <v>0</v>
      </c>
      <c r="AQ333" s="124">
        <v>95.0</v>
      </c>
      <c r="AR333" s="114">
        <f>X333+Z333+AB333+AD333+AF333</f>
        <v>0</v>
      </c>
      <c r="AS333" s="114">
        <f t="shared" si="910"/>
        <v>95</v>
      </c>
      <c r="AT333" s="128" t="s">
        <v>89</v>
      </c>
      <c r="AU333" s="115"/>
      <c r="AV333" s="116"/>
      <c r="AW333" s="117"/>
      <c r="AX333" s="118">
        <f t="shared" ref="AX333:AY333" si="911">AG333+AI333+AK333+AM333+AO333</f>
        <v>400</v>
      </c>
      <c r="AY333" s="118">
        <f t="shared" si="911"/>
        <v>0</v>
      </c>
      <c r="AZ333" s="117"/>
    </row>
    <row r="334" ht="15.75" customHeight="1">
      <c r="A334" s="200"/>
      <c r="B334" s="201"/>
      <c r="C334" s="202"/>
      <c r="D334" s="201"/>
      <c r="E334" s="202"/>
      <c r="F334" s="106">
        <v>2.0</v>
      </c>
      <c r="G334" s="86" t="s">
        <v>661</v>
      </c>
      <c r="H334" s="86" t="s">
        <v>662</v>
      </c>
      <c r="I334" s="86" t="s">
        <v>117</v>
      </c>
      <c r="J334" s="106">
        <v>20.0</v>
      </c>
      <c r="K334" s="109">
        <f>M334+O334+Q334+S334+U334+J334</f>
        <v>40</v>
      </c>
      <c r="L334" s="110">
        <f>N334+P334+R334+T334+V334</f>
        <v>3675</v>
      </c>
      <c r="M334" s="106">
        <v>4.0</v>
      </c>
      <c r="N334" s="89">
        <v>454.0</v>
      </c>
      <c r="O334" s="106">
        <v>4.0</v>
      </c>
      <c r="P334" s="89">
        <v>884.0</v>
      </c>
      <c r="Q334" s="111">
        <v>4.0</v>
      </c>
      <c r="R334" s="89">
        <v>756.0</v>
      </c>
      <c r="S334" s="106">
        <v>4.0</v>
      </c>
      <c r="T334" s="89">
        <v>779.0</v>
      </c>
      <c r="U334" s="106">
        <v>4.0</v>
      </c>
      <c r="V334" s="129">
        <v>802.0</v>
      </c>
      <c r="W334" s="111">
        <v>4.0</v>
      </c>
      <c r="X334" s="93">
        <v>436.163</v>
      </c>
      <c r="Y334" s="111">
        <v>4.0</v>
      </c>
      <c r="Z334" s="93">
        <v>541.787</v>
      </c>
      <c r="AA334" s="111">
        <v>2.0</v>
      </c>
      <c r="AB334" s="93">
        <v>517.373</v>
      </c>
      <c r="AC334" s="111">
        <v>2.0</v>
      </c>
      <c r="AD334" s="93">
        <v>534.918</v>
      </c>
      <c r="AE334" s="202"/>
      <c r="AF334" s="203"/>
      <c r="AG334" s="113">
        <f t="shared" ref="AG334:AP334" si="912">IFERROR(W334/M334,0)*100</f>
        <v>100</v>
      </c>
      <c r="AH334" s="98">
        <f t="shared" si="912"/>
        <v>96.07114537</v>
      </c>
      <c r="AI334" s="113">
        <f t="shared" si="912"/>
        <v>100</v>
      </c>
      <c r="AJ334" s="98">
        <f t="shared" si="912"/>
        <v>61.28812217</v>
      </c>
      <c r="AK334" s="113">
        <f t="shared" si="912"/>
        <v>50</v>
      </c>
      <c r="AL334" s="98">
        <f t="shared" si="912"/>
        <v>68.43558201</v>
      </c>
      <c r="AM334" s="113">
        <f t="shared" si="912"/>
        <v>50</v>
      </c>
      <c r="AN334" s="98">
        <f t="shared" si="912"/>
        <v>68.66726573</v>
      </c>
      <c r="AO334" s="113">
        <f t="shared" si="912"/>
        <v>0</v>
      </c>
      <c r="AP334" s="98">
        <f t="shared" si="912"/>
        <v>0</v>
      </c>
      <c r="AQ334" s="113">
        <f t="shared" ref="AQ334:AR334" si="913">W334+Y334+AA334+AC334+AE334</f>
        <v>12</v>
      </c>
      <c r="AR334" s="114">
        <f t="shared" si="913"/>
        <v>2030.241</v>
      </c>
      <c r="AS334" s="114">
        <f t="shared" si="910"/>
        <v>30</v>
      </c>
      <c r="AT334" s="114">
        <f>AR334/L334*100</f>
        <v>55.24465306</v>
      </c>
      <c r="AU334" s="115" t="s">
        <v>648</v>
      </c>
      <c r="AV334" s="116"/>
      <c r="AW334" s="117"/>
      <c r="AX334" s="118">
        <f t="shared" ref="AX334:AY334" si="914">AG334+AI334+AK334+AM334+AO334</f>
        <v>300</v>
      </c>
      <c r="AY334" s="118">
        <f t="shared" si="914"/>
        <v>294.4621153</v>
      </c>
      <c r="AZ334" s="204"/>
    </row>
    <row r="335" ht="15.75" customHeight="1">
      <c r="A335" s="200"/>
      <c r="B335" s="201"/>
      <c r="C335" s="202"/>
      <c r="D335" s="201"/>
      <c r="E335" s="202"/>
      <c r="F335" s="106"/>
      <c r="G335" s="86"/>
      <c r="H335" s="86" t="s">
        <v>663</v>
      </c>
      <c r="I335" s="86" t="s">
        <v>72</v>
      </c>
      <c r="J335" s="138">
        <v>97.0</v>
      </c>
      <c r="K335" s="138">
        <v>100.0</v>
      </c>
      <c r="L335" s="143"/>
      <c r="M335" s="138">
        <v>98.0</v>
      </c>
      <c r="N335" s="144"/>
      <c r="O335" s="138">
        <v>99.0</v>
      </c>
      <c r="P335" s="144"/>
      <c r="Q335" s="138">
        <v>100.0</v>
      </c>
      <c r="R335" s="144"/>
      <c r="S335" s="138">
        <v>100.0</v>
      </c>
      <c r="T335" s="144"/>
      <c r="U335" s="138">
        <v>100.0</v>
      </c>
      <c r="V335" s="209"/>
      <c r="W335" s="124">
        <v>98.0</v>
      </c>
      <c r="X335" s="210"/>
      <c r="Y335" s="124">
        <v>99.0</v>
      </c>
      <c r="Z335" s="210"/>
      <c r="AA335" s="124">
        <v>100.0</v>
      </c>
      <c r="AB335" s="210"/>
      <c r="AC335" s="124">
        <v>100.0</v>
      </c>
      <c r="AD335" s="210"/>
      <c r="AE335" s="202"/>
      <c r="AF335" s="203"/>
      <c r="AG335" s="113">
        <f t="shared" ref="AG335:AP335" si="915">IFERROR(W335/M335,0)*100</f>
        <v>100</v>
      </c>
      <c r="AH335" s="98">
        <f t="shared" si="915"/>
        <v>0</v>
      </c>
      <c r="AI335" s="113">
        <f t="shared" si="915"/>
        <v>100</v>
      </c>
      <c r="AJ335" s="98">
        <f t="shared" si="915"/>
        <v>0</v>
      </c>
      <c r="AK335" s="113">
        <f t="shared" si="915"/>
        <v>100</v>
      </c>
      <c r="AL335" s="98">
        <f t="shared" si="915"/>
        <v>0</v>
      </c>
      <c r="AM335" s="113">
        <f t="shared" si="915"/>
        <v>100</v>
      </c>
      <c r="AN335" s="98">
        <f t="shared" si="915"/>
        <v>0</v>
      </c>
      <c r="AO335" s="113">
        <f t="shared" si="915"/>
        <v>0</v>
      </c>
      <c r="AP335" s="98">
        <f t="shared" si="915"/>
        <v>0</v>
      </c>
      <c r="AQ335" s="113">
        <v>100.0</v>
      </c>
      <c r="AR335" s="114">
        <f>X335+Z335+AB335+AD335+AF335</f>
        <v>0</v>
      </c>
      <c r="AS335" s="114">
        <f t="shared" si="910"/>
        <v>100</v>
      </c>
      <c r="AT335" s="128" t="s">
        <v>89</v>
      </c>
      <c r="AU335" s="115"/>
      <c r="AV335" s="116"/>
      <c r="AW335" s="117"/>
      <c r="AX335" s="118">
        <f t="shared" ref="AX335:AY335" si="916">AG335+AI335+AK335+AM335+AO335</f>
        <v>400</v>
      </c>
      <c r="AY335" s="118">
        <f t="shared" si="916"/>
        <v>0</v>
      </c>
      <c r="AZ335" s="204"/>
    </row>
    <row r="336" ht="15.75" customHeight="1">
      <c r="A336" s="200"/>
      <c r="B336" s="201"/>
      <c r="C336" s="202"/>
      <c r="D336" s="201"/>
      <c r="E336" s="202"/>
      <c r="F336" s="106">
        <v>3.0</v>
      </c>
      <c r="G336" s="86" t="s">
        <v>664</v>
      </c>
      <c r="H336" s="86" t="s">
        <v>665</v>
      </c>
      <c r="I336" s="86"/>
      <c r="J336" s="106">
        <v>0.0</v>
      </c>
      <c r="K336" s="109">
        <f t="shared" ref="K336:K340" si="920">M336+O336+Q336+S336+U336+J336</f>
        <v>50</v>
      </c>
      <c r="L336" s="110">
        <f t="shared" ref="L336:L338" si="921">N336+P336+R336+T336+V336</f>
        <v>33706</v>
      </c>
      <c r="M336" s="106">
        <v>10.0</v>
      </c>
      <c r="N336" s="89">
        <v>6350.0</v>
      </c>
      <c r="O336" s="106">
        <v>10.0</v>
      </c>
      <c r="P336" s="89">
        <v>6540.0</v>
      </c>
      <c r="Q336" s="106">
        <v>10.0</v>
      </c>
      <c r="R336" s="89">
        <v>6736.0</v>
      </c>
      <c r="S336" s="106">
        <v>10.0</v>
      </c>
      <c r="T336" s="89">
        <v>6936.0</v>
      </c>
      <c r="U336" s="106">
        <v>10.0</v>
      </c>
      <c r="V336" s="148">
        <v>7144.0</v>
      </c>
      <c r="W336" s="111">
        <v>11.0</v>
      </c>
      <c r="X336" s="93">
        <v>0.0</v>
      </c>
      <c r="Y336" s="111">
        <v>11.0</v>
      </c>
      <c r="Z336" s="93">
        <v>284.228</v>
      </c>
      <c r="AA336" s="111">
        <v>11.0</v>
      </c>
      <c r="AB336" s="93">
        <v>428.477</v>
      </c>
      <c r="AC336" s="111">
        <v>11.0</v>
      </c>
      <c r="AD336" s="93">
        <v>437.241</v>
      </c>
      <c r="AE336" s="202"/>
      <c r="AF336" s="203"/>
      <c r="AG336" s="113">
        <f t="shared" ref="AG336:AP336" si="917">IFERROR(W336/M336,0)*100</f>
        <v>110</v>
      </c>
      <c r="AH336" s="98">
        <f t="shared" si="917"/>
        <v>0</v>
      </c>
      <c r="AI336" s="113">
        <f t="shared" si="917"/>
        <v>110</v>
      </c>
      <c r="AJ336" s="98">
        <f t="shared" si="917"/>
        <v>4.345993884</v>
      </c>
      <c r="AK336" s="113">
        <f t="shared" si="917"/>
        <v>110</v>
      </c>
      <c r="AL336" s="98">
        <f t="shared" si="917"/>
        <v>6.361000594</v>
      </c>
      <c r="AM336" s="113">
        <f t="shared" si="917"/>
        <v>110</v>
      </c>
      <c r="AN336" s="98">
        <f t="shared" si="917"/>
        <v>6.303935986</v>
      </c>
      <c r="AO336" s="113">
        <f t="shared" si="917"/>
        <v>0</v>
      </c>
      <c r="AP336" s="98">
        <f t="shared" si="917"/>
        <v>0</v>
      </c>
      <c r="AQ336" s="113">
        <f t="shared" ref="AQ336:AR336" si="918">W336+Y336+AA336+AC336+AE336</f>
        <v>44</v>
      </c>
      <c r="AR336" s="114">
        <f t="shared" si="918"/>
        <v>1149.946</v>
      </c>
      <c r="AS336" s="114">
        <f t="shared" si="910"/>
        <v>88</v>
      </c>
      <c r="AT336" s="114">
        <f>AR336/L336*100</f>
        <v>3.411695247</v>
      </c>
      <c r="AU336" s="115" t="s">
        <v>649</v>
      </c>
      <c r="AV336" s="116"/>
      <c r="AW336" s="117"/>
      <c r="AX336" s="118">
        <f t="shared" ref="AX336:AY336" si="919">AG336+AI336+AK336+AM336+AO336</f>
        <v>440</v>
      </c>
      <c r="AY336" s="118">
        <f t="shared" si="919"/>
        <v>17.01093046</v>
      </c>
      <c r="AZ336" s="204"/>
    </row>
    <row r="337" ht="15.75" customHeight="1">
      <c r="A337" s="200"/>
      <c r="B337" s="201"/>
      <c r="C337" s="202"/>
      <c r="D337" s="201"/>
      <c r="E337" s="202"/>
      <c r="F337" s="106"/>
      <c r="G337" s="86"/>
      <c r="H337" s="86" t="s">
        <v>666</v>
      </c>
      <c r="I337" s="106" t="s">
        <v>667</v>
      </c>
      <c r="J337" s="106">
        <v>0.0</v>
      </c>
      <c r="K337" s="109">
        <f t="shared" si="920"/>
        <v>5000</v>
      </c>
      <c r="L337" s="110">
        <f t="shared" si="921"/>
        <v>0</v>
      </c>
      <c r="M337" s="106">
        <v>1000.0</v>
      </c>
      <c r="N337" s="89"/>
      <c r="O337" s="106">
        <v>1000.0</v>
      </c>
      <c r="P337" s="89"/>
      <c r="Q337" s="106">
        <v>1000.0</v>
      </c>
      <c r="R337" s="89"/>
      <c r="S337" s="106">
        <v>1000.0</v>
      </c>
      <c r="T337" s="89"/>
      <c r="U337" s="106">
        <v>1000.0</v>
      </c>
      <c r="V337" s="129"/>
      <c r="W337" s="111">
        <v>1000.0</v>
      </c>
      <c r="X337" s="93"/>
      <c r="Y337" s="111">
        <v>1000.0</v>
      </c>
      <c r="Z337" s="93"/>
      <c r="AA337" s="111">
        <v>1000.0</v>
      </c>
      <c r="AB337" s="93"/>
      <c r="AC337" s="111">
        <v>1000.0</v>
      </c>
      <c r="AD337" s="93"/>
      <c r="AE337" s="202"/>
      <c r="AF337" s="203"/>
      <c r="AG337" s="113">
        <f t="shared" ref="AG337:AP337" si="922">IFERROR(W337/M337,0)*100</f>
        <v>100</v>
      </c>
      <c r="AH337" s="98">
        <f t="shared" si="922"/>
        <v>0</v>
      </c>
      <c r="AI337" s="113">
        <f t="shared" si="922"/>
        <v>100</v>
      </c>
      <c r="AJ337" s="98">
        <f t="shared" si="922"/>
        <v>0</v>
      </c>
      <c r="AK337" s="113">
        <f t="shared" si="922"/>
        <v>100</v>
      </c>
      <c r="AL337" s="98">
        <f t="shared" si="922"/>
        <v>0</v>
      </c>
      <c r="AM337" s="113">
        <f t="shared" si="922"/>
        <v>100</v>
      </c>
      <c r="AN337" s="98">
        <f t="shared" si="922"/>
        <v>0</v>
      </c>
      <c r="AO337" s="113">
        <f t="shared" si="922"/>
        <v>0</v>
      </c>
      <c r="AP337" s="98">
        <f t="shared" si="922"/>
        <v>0</v>
      </c>
      <c r="AQ337" s="113">
        <f t="shared" ref="AQ337:AR337" si="923">W337+Y337+AA337+AC337+AE337</f>
        <v>4000</v>
      </c>
      <c r="AR337" s="114">
        <f t="shared" si="923"/>
        <v>0</v>
      </c>
      <c r="AS337" s="114">
        <f t="shared" si="910"/>
        <v>80</v>
      </c>
      <c r="AT337" s="128" t="s">
        <v>89</v>
      </c>
      <c r="AU337" s="115"/>
      <c r="AV337" s="116"/>
      <c r="AW337" s="117"/>
      <c r="AX337" s="118">
        <f t="shared" ref="AX337:AY337" si="924">AG337+AI337+AK337+AM337+AO337</f>
        <v>400</v>
      </c>
      <c r="AY337" s="118">
        <f t="shared" si="924"/>
        <v>0</v>
      </c>
      <c r="AZ337" s="204"/>
    </row>
    <row r="338" ht="15.75" customHeight="1">
      <c r="A338" s="200"/>
      <c r="B338" s="201"/>
      <c r="C338" s="202"/>
      <c r="D338" s="106">
        <v>3.0</v>
      </c>
      <c r="E338" s="108" t="s">
        <v>668</v>
      </c>
      <c r="F338" s="106">
        <v>1.0</v>
      </c>
      <c r="G338" s="108" t="s">
        <v>669</v>
      </c>
      <c r="H338" s="86" t="s">
        <v>670</v>
      </c>
      <c r="I338" s="86" t="s">
        <v>206</v>
      </c>
      <c r="J338" s="106">
        <v>1686.0</v>
      </c>
      <c r="K338" s="109">
        <f t="shared" si="920"/>
        <v>2886</v>
      </c>
      <c r="L338" s="110">
        <f t="shared" si="921"/>
        <v>29543</v>
      </c>
      <c r="M338" s="106">
        <v>240.0</v>
      </c>
      <c r="N338" s="89">
        <v>5646.0</v>
      </c>
      <c r="O338" s="106">
        <v>240.0</v>
      </c>
      <c r="P338" s="89">
        <v>5773.0</v>
      </c>
      <c r="Q338" s="106">
        <v>240.0</v>
      </c>
      <c r="R338" s="89">
        <v>5905.0</v>
      </c>
      <c r="S338" s="106">
        <v>240.0</v>
      </c>
      <c r="T338" s="89">
        <v>6040.0</v>
      </c>
      <c r="U338" s="106">
        <v>240.0</v>
      </c>
      <c r="V338" s="91">
        <v>6179.0</v>
      </c>
      <c r="W338" s="111">
        <v>119.0</v>
      </c>
      <c r="X338" s="112">
        <v>3378.122</v>
      </c>
      <c r="Y338" s="111">
        <v>101.0</v>
      </c>
      <c r="Z338" s="112">
        <v>3128.917</v>
      </c>
      <c r="AA338" s="111">
        <v>162.0</v>
      </c>
      <c r="AB338" s="112">
        <v>3256.445</v>
      </c>
      <c r="AC338" s="111">
        <v>162.0</v>
      </c>
      <c r="AD338" s="112">
        <v>1793.72</v>
      </c>
      <c r="AE338" s="202"/>
      <c r="AF338" s="203"/>
      <c r="AG338" s="113">
        <f t="shared" ref="AG338:AP338" si="925">IFERROR(W338/M338,0)*100</f>
        <v>49.58333333</v>
      </c>
      <c r="AH338" s="98">
        <f t="shared" si="925"/>
        <v>59.83212894</v>
      </c>
      <c r="AI338" s="113">
        <f t="shared" si="925"/>
        <v>42.08333333</v>
      </c>
      <c r="AJ338" s="98">
        <f t="shared" si="925"/>
        <v>54.19915122</v>
      </c>
      <c r="AK338" s="113">
        <f t="shared" si="925"/>
        <v>67.5</v>
      </c>
      <c r="AL338" s="98">
        <f t="shared" si="925"/>
        <v>55.14724809</v>
      </c>
      <c r="AM338" s="113">
        <f t="shared" si="925"/>
        <v>67.5</v>
      </c>
      <c r="AN338" s="98">
        <f t="shared" si="925"/>
        <v>29.69735099</v>
      </c>
      <c r="AO338" s="113">
        <f t="shared" si="925"/>
        <v>0</v>
      </c>
      <c r="AP338" s="98">
        <f t="shared" si="925"/>
        <v>0</v>
      </c>
      <c r="AQ338" s="113">
        <f t="shared" ref="AQ338:AR338" si="926">W338+Y338+AA338+AC338+AE338</f>
        <v>544</v>
      </c>
      <c r="AR338" s="114">
        <f t="shared" si="926"/>
        <v>11557.204</v>
      </c>
      <c r="AS338" s="114">
        <f t="shared" si="910"/>
        <v>18.84961885</v>
      </c>
      <c r="AT338" s="114">
        <f>AR338/L338*100</f>
        <v>39.11994043</v>
      </c>
      <c r="AU338" s="115" t="s">
        <v>671</v>
      </c>
      <c r="AV338" s="116"/>
      <c r="AW338" s="117"/>
      <c r="AX338" s="118">
        <f t="shared" ref="AX338:AY338" si="927">AG338+AI338+AK338+AM338+AO338</f>
        <v>226.6666667</v>
      </c>
      <c r="AY338" s="118">
        <f t="shared" si="927"/>
        <v>198.8758793</v>
      </c>
      <c r="AZ338" s="204"/>
    </row>
    <row r="339" ht="15.75" customHeight="1">
      <c r="A339" s="200"/>
      <c r="B339" s="201"/>
      <c r="C339" s="202"/>
      <c r="D339" s="106"/>
      <c r="E339" s="108"/>
      <c r="F339" s="106"/>
      <c r="G339" s="108"/>
      <c r="H339" s="86" t="s">
        <v>672</v>
      </c>
      <c r="I339" s="86" t="s">
        <v>211</v>
      </c>
      <c r="J339" s="106">
        <v>15.0</v>
      </c>
      <c r="K339" s="109">
        <f t="shared" si="920"/>
        <v>30</v>
      </c>
      <c r="L339" s="128"/>
      <c r="M339" s="106">
        <v>3.0</v>
      </c>
      <c r="N339" s="89"/>
      <c r="O339" s="106">
        <v>3.0</v>
      </c>
      <c r="P339" s="89"/>
      <c r="Q339" s="106">
        <v>3.0</v>
      </c>
      <c r="R339" s="89"/>
      <c r="S339" s="106">
        <v>3.0</v>
      </c>
      <c r="T339" s="89"/>
      <c r="U339" s="106">
        <v>3.0</v>
      </c>
      <c r="V339" s="129"/>
      <c r="W339" s="111">
        <v>3.0</v>
      </c>
      <c r="X339" s="112"/>
      <c r="Y339" s="111">
        <v>3.0</v>
      </c>
      <c r="Z339" s="112"/>
      <c r="AA339" s="111">
        <v>3.0</v>
      </c>
      <c r="AB339" s="112"/>
      <c r="AC339" s="111">
        <v>3.0</v>
      </c>
      <c r="AD339" s="112"/>
      <c r="AE339" s="202"/>
      <c r="AF339" s="203"/>
      <c r="AG339" s="113">
        <f t="shared" ref="AG339:AP339" si="928">IFERROR(W339/M339,0)*100</f>
        <v>100</v>
      </c>
      <c r="AH339" s="98">
        <f t="shared" si="928"/>
        <v>0</v>
      </c>
      <c r="AI339" s="113">
        <f t="shared" si="928"/>
        <v>100</v>
      </c>
      <c r="AJ339" s="98">
        <f t="shared" si="928"/>
        <v>0</v>
      </c>
      <c r="AK339" s="113">
        <f t="shared" si="928"/>
        <v>100</v>
      </c>
      <c r="AL339" s="98">
        <f t="shared" si="928"/>
        <v>0</v>
      </c>
      <c r="AM339" s="113">
        <f t="shared" si="928"/>
        <v>100</v>
      </c>
      <c r="AN339" s="98">
        <f t="shared" si="928"/>
        <v>0</v>
      </c>
      <c r="AO339" s="113">
        <f t="shared" si="928"/>
        <v>0</v>
      </c>
      <c r="AP339" s="98">
        <f t="shared" si="928"/>
        <v>0</v>
      </c>
      <c r="AQ339" s="113">
        <f t="shared" ref="AQ339:AR339" si="929">W339+Y339+AA339+AC339+AE339</f>
        <v>12</v>
      </c>
      <c r="AR339" s="114">
        <f t="shared" si="929"/>
        <v>0</v>
      </c>
      <c r="AS339" s="114">
        <f t="shared" si="910"/>
        <v>40</v>
      </c>
      <c r="AT339" s="128" t="s">
        <v>89</v>
      </c>
      <c r="AU339" s="115"/>
      <c r="AV339" s="116"/>
      <c r="AW339" s="117"/>
      <c r="AX339" s="118">
        <f t="shared" ref="AX339:AY339" si="930">AG339+AI339+AK339+AM339+AO339</f>
        <v>400</v>
      </c>
      <c r="AY339" s="118">
        <f t="shared" si="930"/>
        <v>0</v>
      </c>
      <c r="AZ339" s="204"/>
    </row>
    <row r="340" ht="15.75" customHeight="1">
      <c r="A340" s="200"/>
      <c r="B340" s="201"/>
      <c r="C340" s="202"/>
      <c r="D340" s="106"/>
      <c r="E340" s="108"/>
      <c r="F340" s="106"/>
      <c r="G340" s="108"/>
      <c r="H340" s="86" t="s">
        <v>673</v>
      </c>
      <c r="I340" s="86" t="s">
        <v>211</v>
      </c>
      <c r="J340" s="106">
        <v>5.0</v>
      </c>
      <c r="K340" s="109">
        <f t="shared" si="920"/>
        <v>15</v>
      </c>
      <c r="L340" s="128"/>
      <c r="M340" s="106">
        <v>2.0</v>
      </c>
      <c r="N340" s="89"/>
      <c r="O340" s="106">
        <v>2.0</v>
      </c>
      <c r="P340" s="89"/>
      <c r="Q340" s="106">
        <v>2.0</v>
      </c>
      <c r="R340" s="89"/>
      <c r="S340" s="106">
        <v>2.0</v>
      </c>
      <c r="T340" s="89"/>
      <c r="U340" s="106">
        <v>2.0</v>
      </c>
      <c r="V340" s="129"/>
      <c r="W340" s="111">
        <v>1.0</v>
      </c>
      <c r="X340" s="112"/>
      <c r="Y340" s="111">
        <v>0.0</v>
      </c>
      <c r="Z340" s="112"/>
      <c r="AA340" s="111">
        <v>0.0</v>
      </c>
      <c r="AB340" s="112"/>
      <c r="AC340" s="111">
        <v>0.0</v>
      </c>
      <c r="AD340" s="112"/>
      <c r="AE340" s="202"/>
      <c r="AF340" s="203"/>
      <c r="AG340" s="113">
        <f t="shared" ref="AG340:AP340" si="931">IFERROR(W340/M340,0)*100</f>
        <v>50</v>
      </c>
      <c r="AH340" s="98">
        <f t="shared" si="931"/>
        <v>0</v>
      </c>
      <c r="AI340" s="113">
        <f t="shared" si="931"/>
        <v>0</v>
      </c>
      <c r="AJ340" s="98">
        <f t="shared" si="931"/>
        <v>0</v>
      </c>
      <c r="AK340" s="113">
        <f t="shared" si="931"/>
        <v>0</v>
      </c>
      <c r="AL340" s="98">
        <f t="shared" si="931"/>
        <v>0</v>
      </c>
      <c r="AM340" s="113">
        <f t="shared" si="931"/>
        <v>0</v>
      </c>
      <c r="AN340" s="98">
        <f t="shared" si="931"/>
        <v>0</v>
      </c>
      <c r="AO340" s="113">
        <f t="shared" si="931"/>
        <v>0</v>
      </c>
      <c r="AP340" s="98">
        <f t="shared" si="931"/>
        <v>0</v>
      </c>
      <c r="AQ340" s="113">
        <f t="shared" ref="AQ340:AR340" si="932">W340+Y340+AA340+AC340+AE340</f>
        <v>1</v>
      </c>
      <c r="AR340" s="114">
        <f t="shared" si="932"/>
        <v>0</v>
      </c>
      <c r="AS340" s="114">
        <f t="shared" si="910"/>
        <v>6.666666667</v>
      </c>
      <c r="AT340" s="128" t="s">
        <v>89</v>
      </c>
      <c r="AU340" s="115"/>
      <c r="AV340" s="116"/>
      <c r="AW340" s="117"/>
      <c r="AX340" s="118">
        <f t="shared" ref="AX340:AY340" si="933">AG340+AI340+AK340+AM340+AO340</f>
        <v>50</v>
      </c>
      <c r="AY340" s="118">
        <f t="shared" si="933"/>
        <v>0</v>
      </c>
      <c r="AZ340" s="204"/>
    </row>
    <row r="341" ht="15.75" customHeight="1">
      <c r="A341" s="119"/>
      <c r="B341" s="106"/>
      <c r="C341" s="108"/>
      <c r="D341" s="106"/>
      <c r="E341" s="108"/>
      <c r="F341" s="106">
        <v>2.0</v>
      </c>
      <c r="G341" s="108" t="s">
        <v>674</v>
      </c>
      <c r="H341" s="108" t="s">
        <v>675</v>
      </c>
      <c r="I341" s="108" t="s">
        <v>676</v>
      </c>
      <c r="J341" s="106" t="s">
        <v>89</v>
      </c>
      <c r="K341" s="106">
        <v>2.0</v>
      </c>
      <c r="L341" s="108">
        <v>13817.0</v>
      </c>
      <c r="M341" s="106">
        <v>2.0</v>
      </c>
      <c r="N341" s="89">
        <v>2566.0</v>
      </c>
      <c r="O341" s="106">
        <v>2.0</v>
      </c>
      <c r="P341" s="89">
        <v>2742.0</v>
      </c>
      <c r="Q341" s="106">
        <v>2.0</v>
      </c>
      <c r="R341" s="89">
        <v>2721.0</v>
      </c>
      <c r="S341" s="106">
        <v>2.0</v>
      </c>
      <c r="T341" s="89">
        <v>2802.0</v>
      </c>
      <c r="U341" s="106">
        <v>2.0</v>
      </c>
      <c r="V341" s="120">
        <v>2986.0</v>
      </c>
      <c r="W341" s="111">
        <v>2.0</v>
      </c>
      <c r="X341" s="112">
        <f>1397.343+2468.513+245.505+25+69.993+63.973+74.946+25+24.995+75+23.872+25+25+25.01+73.87+74.957+60+0+59.592</f>
        <v>4837.569</v>
      </c>
      <c r="Y341" s="111">
        <v>3.0</v>
      </c>
      <c r="Z341" s="112">
        <f>1408.56+217.114+176.23+59.992+0+60+74.957+44.089+23.01+24.995+25.555+24.616+75+24.995+24.988+62.68+29.56+25+25</f>
        <v>2406.341</v>
      </c>
      <c r="AA341" s="111">
        <v>3.0</v>
      </c>
      <c r="AB341" s="112">
        <f>1621.241+1155.045+0+27.5+25.008+40.298+51.994+59.587+0+24.994+26.243+25.569+9.816+20.595+74.944+36+30.351+74.786</f>
        <v>3303.971</v>
      </c>
      <c r="AC341" s="111">
        <v>3.0</v>
      </c>
      <c r="AD341" s="112">
        <f>1654.649+1141.251+177.772+27.5+1.96+21.29+26.244+34.994+19.226+42+38.83+11.226+9.991+14.988+20.028</f>
        <v>3241.949</v>
      </c>
      <c r="AE341" s="108"/>
      <c r="AF341" s="96"/>
      <c r="AG341" s="113">
        <f t="shared" ref="AG341:AP341" si="934">IFERROR(W341/M341,0)*100</f>
        <v>100</v>
      </c>
      <c r="AH341" s="98">
        <f t="shared" si="934"/>
        <v>188.525682</v>
      </c>
      <c r="AI341" s="113">
        <f t="shared" si="934"/>
        <v>150</v>
      </c>
      <c r="AJ341" s="98">
        <f t="shared" si="934"/>
        <v>87.75860686</v>
      </c>
      <c r="AK341" s="113">
        <f t="shared" si="934"/>
        <v>150</v>
      </c>
      <c r="AL341" s="98">
        <f t="shared" si="934"/>
        <v>121.4248806</v>
      </c>
      <c r="AM341" s="113">
        <f t="shared" si="934"/>
        <v>150</v>
      </c>
      <c r="AN341" s="98">
        <f t="shared" si="934"/>
        <v>115.7012491</v>
      </c>
      <c r="AO341" s="113">
        <f t="shared" si="934"/>
        <v>0</v>
      </c>
      <c r="AP341" s="98">
        <f t="shared" si="934"/>
        <v>0</v>
      </c>
      <c r="AQ341" s="124">
        <v>3.0</v>
      </c>
      <c r="AR341" s="114">
        <f>X341+Z341+AB341+AD341+AF341</f>
        <v>13789.83</v>
      </c>
      <c r="AS341" s="114">
        <f t="shared" si="910"/>
        <v>150</v>
      </c>
      <c r="AT341" s="114">
        <f>AR341/L341*100</f>
        <v>99.80335818</v>
      </c>
      <c r="AU341" s="115" t="s">
        <v>671</v>
      </c>
      <c r="AV341" s="116" t="s">
        <v>677</v>
      </c>
      <c r="AW341" s="117"/>
      <c r="AX341" s="118">
        <f t="shared" ref="AX341:AY341" si="935">AG341+AI341+AK341+AM341+AO341</f>
        <v>550</v>
      </c>
      <c r="AY341" s="118">
        <f t="shared" si="935"/>
        <v>513.4104185</v>
      </c>
      <c r="AZ341" s="117"/>
    </row>
    <row r="342" ht="15.75" customHeight="1">
      <c r="A342" s="119"/>
      <c r="B342" s="106"/>
      <c r="C342" s="108"/>
      <c r="D342" s="106"/>
      <c r="E342" s="108"/>
      <c r="F342" s="106"/>
      <c r="G342" s="108"/>
      <c r="H342" s="108" t="s">
        <v>678</v>
      </c>
      <c r="I342" s="108"/>
      <c r="J342" s="106"/>
      <c r="K342" s="106"/>
      <c r="L342" s="108"/>
      <c r="M342" s="106"/>
      <c r="N342" s="89"/>
      <c r="O342" s="106"/>
      <c r="P342" s="89"/>
      <c r="Q342" s="111"/>
      <c r="R342" s="89"/>
      <c r="S342" s="106"/>
      <c r="T342" s="89"/>
      <c r="U342" s="106"/>
      <c r="V342" s="157"/>
      <c r="W342" s="111"/>
      <c r="X342" s="112"/>
      <c r="Y342" s="111"/>
      <c r="Z342" s="112"/>
      <c r="AA342" s="111"/>
      <c r="AB342" s="112"/>
      <c r="AC342" s="111"/>
      <c r="AD342" s="112"/>
      <c r="AE342" s="108"/>
      <c r="AF342" s="96"/>
      <c r="AG342" s="113">
        <f t="shared" ref="AG342:AP342" si="936">IFERROR(W342/M342,0)*100</f>
        <v>0</v>
      </c>
      <c r="AH342" s="98">
        <f t="shared" si="936"/>
        <v>0</v>
      </c>
      <c r="AI342" s="113">
        <f t="shared" si="936"/>
        <v>0</v>
      </c>
      <c r="AJ342" s="98">
        <f t="shared" si="936"/>
        <v>0</v>
      </c>
      <c r="AK342" s="113">
        <f t="shared" si="936"/>
        <v>0</v>
      </c>
      <c r="AL342" s="98">
        <f t="shared" si="936"/>
        <v>0</v>
      </c>
      <c r="AM342" s="113">
        <f t="shared" si="936"/>
        <v>0</v>
      </c>
      <c r="AN342" s="98">
        <f t="shared" si="936"/>
        <v>0</v>
      </c>
      <c r="AO342" s="113">
        <f t="shared" si="936"/>
        <v>0</v>
      </c>
      <c r="AP342" s="98">
        <f t="shared" si="936"/>
        <v>0</v>
      </c>
      <c r="AQ342" s="113">
        <f>IFERROR(AX342/K342,0)*100</f>
        <v>0</v>
      </c>
      <c r="AR342" s="108"/>
      <c r="AS342" s="108"/>
      <c r="AT342" s="108"/>
      <c r="AU342" s="115"/>
      <c r="AV342" s="116"/>
      <c r="AW342" s="117"/>
      <c r="AX342" s="118">
        <f t="shared" ref="AX342:AY342" si="937">AG342+AI342+AK342+AM342+AO342</f>
        <v>0</v>
      </c>
      <c r="AY342" s="118">
        <f t="shared" si="937"/>
        <v>0</v>
      </c>
      <c r="AZ342" s="117"/>
    </row>
    <row r="343" ht="15.75" customHeight="1">
      <c r="A343" s="119"/>
      <c r="B343" s="106"/>
      <c r="C343" s="108"/>
      <c r="D343" s="106"/>
      <c r="E343" s="108"/>
      <c r="F343" s="106"/>
      <c r="G343" s="108"/>
      <c r="H343" s="108" t="s">
        <v>679</v>
      </c>
      <c r="I343" s="108" t="s">
        <v>680</v>
      </c>
      <c r="J343" s="106">
        <v>145.0</v>
      </c>
      <c r="K343" s="109">
        <f t="shared" ref="K343:K347" si="941">M343+O343+Q343+S343+U343+J343</f>
        <v>290</v>
      </c>
      <c r="L343" s="108"/>
      <c r="M343" s="211">
        <v>29.0</v>
      </c>
      <c r="N343" s="144"/>
      <c r="O343" s="211">
        <v>29.0</v>
      </c>
      <c r="P343" s="144"/>
      <c r="Q343" s="211">
        <v>29.0</v>
      </c>
      <c r="R343" s="144"/>
      <c r="S343" s="211">
        <v>29.0</v>
      </c>
      <c r="T343" s="144"/>
      <c r="U343" s="211">
        <v>29.0</v>
      </c>
      <c r="V343" s="157"/>
      <c r="W343" s="211">
        <v>29.0</v>
      </c>
      <c r="X343" s="212"/>
      <c r="Y343" s="211">
        <v>29.0</v>
      </c>
      <c r="Z343" s="212"/>
      <c r="AA343" s="211">
        <v>29.0</v>
      </c>
      <c r="AB343" s="213"/>
      <c r="AC343" s="211">
        <v>29.0</v>
      </c>
      <c r="AD343" s="212"/>
      <c r="AE343" s="108"/>
      <c r="AF343" s="96"/>
      <c r="AG343" s="113">
        <f t="shared" ref="AG343:AP343" si="938">IFERROR(W343/M343,0)*100</f>
        <v>100</v>
      </c>
      <c r="AH343" s="98">
        <f t="shared" si="938"/>
        <v>0</v>
      </c>
      <c r="AI343" s="113">
        <f t="shared" si="938"/>
        <v>100</v>
      </c>
      <c r="AJ343" s="98">
        <f t="shared" si="938"/>
        <v>0</v>
      </c>
      <c r="AK343" s="113">
        <f t="shared" si="938"/>
        <v>100</v>
      </c>
      <c r="AL343" s="98">
        <f t="shared" si="938"/>
        <v>0</v>
      </c>
      <c r="AM343" s="113">
        <f t="shared" si="938"/>
        <v>100</v>
      </c>
      <c r="AN343" s="98">
        <f t="shared" si="938"/>
        <v>0</v>
      </c>
      <c r="AO343" s="113">
        <f t="shared" si="938"/>
        <v>0</v>
      </c>
      <c r="AP343" s="98">
        <f t="shared" si="938"/>
        <v>0</v>
      </c>
      <c r="AQ343" s="113">
        <f t="shared" ref="AQ343:AR343" si="939">W343+Y343+AA343+AC343+AE343</f>
        <v>116</v>
      </c>
      <c r="AR343" s="114">
        <f t="shared" si="939"/>
        <v>0</v>
      </c>
      <c r="AS343" s="114">
        <f>AQ343/(K343-J343)*100</f>
        <v>80</v>
      </c>
      <c r="AT343" s="128" t="s">
        <v>89</v>
      </c>
      <c r="AU343" s="115"/>
      <c r="AV343" s="116"/>
      <c r="AW343" s="117"/>
      <c r="AX343" s="118">
        <f t="shared" ref="AX343:AY343" si="940">AG343+AI343+AK343+AM343+AO343</f>
        <v>400</v>
      </c>
      <c r="AY343" s="118">
        <f t="shared" si="940"/>
        <v>0</v>
      </c>
      <c r="AZ343" s="117"/>
    </row>
    <row r="344" ht="15.75" customHeight="1">
      <c r="A344" s="119"/>
      <c r="B344" s="106"/>
      <c r="C344" s="108"/>
      <c r="D344" s="106"/>
      <c r="E344" s="108"/>
      <c r="F344" s="106"/>
      <c r="G344" s="108"/>
      <c r="H344" s="108" t="s">
        <v>681</v>
      </c>
      <c r="I344" s="108" t="s">
        <v>680</v>
      </c>
      <c r="J344" s="106">
        <v>80.0</v>
      </c>
      <c r="K344" s="109">
        <f t="shared" si="941"/>
        <v>160</v>
      </c>
      <c r="L344" s="108"/>
      <c r="M344" s="138">
        <v>16.0</v>
      </c>
      <c r="N344" s="144"/>
      <c r="O344" s="138">
        <v>16.0</v>
      </c>
      <c r="P344" s="144"/>
      <c r="Q344" s="138">
        <v>16.0</v>
      </c>
      <c r="R344" s="144"/>
      <c r="S344" s="138">
        <v>16.0</v>
      </c>
      <c r="T344" s="144"/>
      <c r="U344" s="138">
        <v>16.0</v>
      </c>
      <c r="V344" s="157"/>
      <c r="W344" s="111">
        <v>0.0</v>
      </c>
      <c r="X344" s="112"/>
      <c r="Y344" s="111">
        <v>0.0</v>
      </c>
      <c r="Z344" s="112"/>
      <c r="AA344" s="111"/>
      <c r="AB344" s="112"/>
      <c r="AC344" s="111"/>
      <c r="AD344" s="112"/>
      <c r="AE344" s="108"/>
      <c r="AF344" s="96"/>
      <c r="AG344" s="113">
        <f t="shared" ref="AG344:AP344" si="942">IFERROR(W344/M344,0)*100</f>
        <v>0</v>
      </c>
      <c r="AH344" s="98">
        <f t="shared" si="942"/>
        <v>0</v>
      </c>
      <c r="AI344" s="113">
        <f t="shared" si="942"/>
        <v>0</v>
      </c>
      <c r="AJ344" s="98">
        <f t="shared" si="942"/>
        <v>0</v>
      </c>
      <c r="AK344" s="113">
        <f t="shared" si="942"/>
        <v>0</v>
      </c>
      <c r="AL344" s="98">
        <f t="shared" si="942"/>
        <v>0</v>
      </c>
      <c r="AM344" s="113">
        <f t="shared" si="942"/>
        <v>0</v>
      </c>
      <c r="AN344" s="98">
        <f t="shared" si="942"/>
        <v>0</v>
      </c>
      <c r="AO344" s="113">
        <f t="shared" si="942"/>
        <v>0</v>
      </c>
      <c r="AP344" s="98">
        <f t="shared" si="942"/>
        <v>0</v>
      </c>
      <c r="AQ344" s="113">
        <f>IFERROR(AX344/K344,0)*100</f>
        <v>0</v>
      </c>
      <c r="AR344" s="108"/>
      <c r="AS344" s="108"/>
      <c r="AT344" s="108"/>
      <c r="AU344" s="115"/>
      <c r="AV344" s="116"/>
      <c r="AW344" s="117"/>
      <c r="AX344" s="118">
        <f t="shared" ref="AX344:AY344" si="943">AG344+AI344+AK344+AM344+AO344</f>
        <v>0</v>
      </c>
      <c r="AY344" s="118">
        <f t="shared" si="943"/>
        <v>0</v>
      </c>
      <c r="AZ344" s="117"/>
    </row>
    <row r="345" ht="15.75" customHeight="1">
      <c r="A345" s="119"/>
      <c r="B345" s="106"/>
      <c r="C345" s="108"/>
      <c r="D345" s="106"/>
      <c r="E345" s="108"/>
      <c r="F345" s="106"/>
      <c r="G345" s="108"/>
      <c r="H345" s="108" t="s">
        <v>682</v>
      </c>
      <c r="I345" s="108" t="s">
        <v>680</v>
      </c>
      <c r="J345" s="106">
        <v>160.0</v>
      </c>
      <c r="K345" s="109">
        <f t="shared" si="941"/>
        <v>510</v>
      </c>
      <c r="L345" s="108"/>
      <c r="M345" s="138">
        <v>70.0</v>
      </c>
      <c r="N345" s="144"/>
      <c r="O345" s="138">
        <v>70.0</v>
      </c>
      <c r="P345" s="144"/>
      <c r="Q345" s="138">
        <v>70.0</v>
      </c>
      <c r="R345" s="144"/>
      <c r="S345" s="138">
        <v>70.0</v>
      </c>
      <c r="T345" s="144"/>
      <c r="U345" s="138">
        <v>70.0</v>
      </c>
      <c r="V345" s="157"/>
      <c r="W345" s="111">
        <v>73.0</v>
      </c>
      <c r="X345" s="112"/>
      <c r="Y345" s="111">
        <v>89.0</v>
      </c>
      <c r="Z345" s="112"/>
      <c r="AA345" s="111"/>
      <c r="AB345" s="112"/>
      <c r="AC345" s="111"/>
      <c r="AD345" s="112"/>
      <c r="AE345" s="108"/>
      <c r="AF345" s="96"/>
      <c r="AG345" s="113">
        <f t="shared" ref="AG345:AP345" si="944">IFERROR(W345/M345,0)*100</f>
        <v>104.2857143</v>
      </c>
      <c r="AH345" s="98">
        <f t="shared" si="944"/>
        <v>0</v>
      </c>
      <c r="AI345" s="113">
        <f t="shared" si="944"/>
        <v>127.1428571</v>
      </c>
      <c r="AJ345" s="98">
        <f t="shared" si="944"/>
        <v>0</v>
      </c>
      <c r="AK345" s="113">
        <f t="shared" si="944"/>
        <v>0</v>
      </c>
      <c r="AL345" s="98">
        <f t="shared" si="944"/>
        <v>0</v>
      </c>
      <c r="AM345" s="113">
        <f t="shared" si="944"/>
        <v>0</v>
      </c>
      <c r="AN345" s="98">
        <f t="shared" si="944"/>
        <v>0</v>
      </c>
      <c r="AO345" s="113">
        <f t="shared" si="944"/>
        <v>0</v>
      </c>
      <c r="AP345" s="98">
        <f t="shared" si="944"/>
        <v>0</v>
      </c>
      <c r="AQ345" s="113">
        <f t="shared" ref="AQ345:AR345" si="945">W345+Y345+AA345+AC345+AE345</f>
        <v>162</v>
      </c>
      <c r="AR345" s="114">
        <f t="shared" si="945"/>
        <v>0</v>
      </c>
      <c r="AS345" s="114">
        <f>AQ345/K345*100</f>
        <v>31.76470588</v>
      </c>
      <c r="AT345" s="128" t="s">
        <v>89</v>
      </c>
      <c r="AU345" s="115"/>
      <c r="AV345" s="116"/>
      <c r="AW345" s="117"/>
      <c r="AX345" s="118">
        <f t="shared" ref="AX345:AY345" si="946">AG345+AI345+AK345+AM345+AO345</f>
        <v>231.4285714</v>
      </c>
      <c r="AY345" s="118">
        <f t="shared" si="946"/>
        <v>0</v>
      </c>
      <c r="AZ345" s="117"/>
    </row>
    <row r="346" ht="15.75" customHeight="1">
      <c r="A346" s="119"/>
      <c r="B346" s="106"/>
      <c r="C346" s="108"/>
      <c r="D346" s="106"/>
      <c r="E346" s="108"/>
      <c r="F346" s="106"/>
      <c r="G346" s="108"/>
      <c r="H346" s="108" t="s">
        <v>683</v>
      </c>
      <c r="I346" s="108"/>
      <c r="J346" s="106">
        <v>0.0</v>
      </c>
      <c r="K346" s="109">
        <f t="shared" si="941"/>
        <v>40</v>
      </c>
      <c r="L346" s="108"/>
      <c r="M346" s="138">
        <v>8.0</v>
      </c>
      <c r="N346" s="144"/>
      <c r="O346" s="138">
        <v>8.0</v>
      </c>
      <c r="P346" s="144"/>
      <c r="Q346" s="138">
        <v>8.0</v>
      </c>
      <c r="R346" s="144"/>
      <c r="S346" s="138">
        <v>8.0</v>
      </c>
      <c r="T346" s="144"/>
      <c r="U346" s="138">
        <v>8.0</v>
      </c>
      <c r="V346" s="157"/>
      <c r="W346" s="111">
        <v>0.0</v>
      </c>
      <c r="X346" s="112"/>
      <c r="Y346" s="111">
        <v>0.0</v>
      </c>
      <c r="Z346" s="112"/>
      <c r="AA346" s="111"/>
      <c r="AB346" s="112"/>
      <c r="AC346" s="111"/>
      <c r="AD346" s="112"/>
      <c r="AE346" s="108"/>
      <c r="AF346" s="96"/>
      <c r="AG346" s="113">
        <f t="shared" ref="AG346:AP346" si="947">IFERROR(W346/M346,0)*100</f>
        <v>0</v>
      </c>
      <c r="AH346" s="98">
        <f t="shared" si="947"/>
        <v>0</v>
      </c>
      <c r="AI346" s="113">
        <f t="shared" si="947"/>
        <v>0</v>
      </c>
      <c r="AJ346" s="98">
        <f t="shared" si="947"/>
        <v>0</v>
      </c>
      <c r="AK346" s="113">
        <f t="shared" si="947"/>
        <v>0</v>
      </c>
      <c r="AL346" s="98">
        <f t="shared" si="947"/>
        <v>0</v>
      </c>
      <c r="AM346" s="113">
        <f t="shared" si="947"/>
        <v>0</v>
      </c>
      <c r="AN346" s="98">
        <f t="shared" si="947"/>
        <v>0</v>
      </c>
      <c r="AO346" s="113">
        <f t="shared" si="947"/>
        <v>0</v>
      </c>
      <c r="AP346" s="98">
        <f t="shared" si="947"/>
        <v>0</v>
      </c>
      <c r="AQ346" s="113">
        <f>IFERROR(AX346/K346,0)*100</f>
        <v>0</v>
      </c>
      <c r="AR346" s="108"/>
      <c r="AS346" s="108"/>
      <c r="AT346" s="108"/>
      <c r="AU346" s="115"/>
      <c r="AV346" s="116"/>
      <c r="AW346" s="117"/>
      <c r="AX346" s="118">
        <f t="shared" ref="AX346:AY346" si="948">AG346+AI346+AK346+AM346+AO346</f>
        <v>0</v>
      </c>
      <c r="AY346" s="118">
        <f t="shared" si="948"/>
        <v>0</v>
      </c>
      <c r="AZ346" s="117"/>
    </row>
    <row r="347" ht="15.75" customHeight="1">
      <c r="A347" s="119"/>
      <c r="B347" s="106"/>
      <c r="C347" s="108"/>
      <c r="D347" s="106"/>
      <c r="E347" s="108"/>
      <c r="F347" s="106"/>
      <c r="G347" s="108"/>
      <c r="H347" s="108" t="s">
        <v>684</v>
      </c>
      <c r="I347" s="108" t="s">
        <v>211</v>
      </c>
      <c r="J347" s="106">
        <v>9.0</v>
      </c>
      <c r="K347" s="109">
        <f t="shared" si="941"/>
        <v>34</v>
      </c>
      <c r="L347" s="108"/>
      <c r="M347" s="138">
        <v>5.0</v>
      </c>
      <c r="N347" s="144"/>
      <c r="O347" s="138">
        <v>5.0</v>
      </c>
      <c r="P347" s="144"/>
      <c r="Q347" s="138">
        <v>5.0</v>
      </c>
      <c r="R347" s="144"/>
      <c r="S347" s="138">
        <v>5.0</v>
      </c>
      <c r="T347" s="144"/>
      <c r="U347" s="138">
        <v>5.0</v>
      </c>
      <c r="V347" s="157"/>
      <c r="W347" s="111">
        <v>0.0</v>
      </c>
      <c r="X347" s="112"/>
      <c r="Y347" s="111">
        <v>3.0</v>
      </c>
      <c r="Z347" s="112"/>
      <c r="AA347" s="111">
        <v>4.0</v>
      </c>
      <c r="AB347" s="112"/>
      <c r="AC347" s="111">
        <v>5.0</v>
      </c>
      <c r="AD347" s="112"/>
      <c r="AE347" s="108"/>
      <c r="AF347" s="96"/>
      <c r="AG347" s="113">
        <f t="shared" ref="AG347:AP347" si="949">IFERROR(W347/M347,0)*100</f>
        <v>0</v>
      </c>
      <c r="AH347" s="98">
        <f t="shared" si="949"/>
        <v>0</v>
      </c>
      <c r="AI347" s="113">
        <f t="shared" si="949"/>
        <v>60</v>
      </c>
      <c r="AJ347" s="98">
        <f t="shared" si="949"/>
        <v>0</v>
      </c>
      <c r="AK347" s="113">
        <f t="shared" si="949"/>
        <v>80</v>
      </c>
      <c r="AL347" s="98">
        <f t="shared" si="949"/>
        <v>0</v>
      </c>
      <c r="AM347" s="113">
        <f t="shared" si="949"/>
        <v>100</v>
      </c>
      <c r="AN347" s="98">
        <f t="shared" si="949"/>
        <v>0</v>
      </c>
      <c r="AO347" s="113">
        <f t="shared" si="949"/>
        <v>0</v>
      </c>
      <c r="AP347" s="98">
        <f t="shared" si="949"/>
        <v>0</v>
      </c>
      <c r="AQ347" s="113">
        <f t="shared" ref="AQ347:AR347" si="950">W347+Y347+AA347+AC347+AE347</f>
        <v>12</v>
      </c>
      <c r="AR347" s="114">
        <f t="shared" si="950"/>
        <v>0</v>
      </c>
      <c r="AS347" s="114">
        <f t="shared" ref="AS347:AS349" si="953">AQ347/K347*100</f>
        <v>35.29411765</v>
      </c>
      <c r="AT347" s="128" t="s">
        <v>89</v>
      </c>
      <c r="AU347" s="115"/>
      <c r="AV347" s="116"/>
      <c r="AW347" s="117"/>
      <c r="AX347" s="118">
        <f t="shared" ref="AX347:AY347" si="951">AG347+AI347+AK347+AM347+AO347</f>
        <v>240</v>
      </c>
      <c r="AY347" s="118">
        <f t="shared" si="951"/>
        <v>0</v>
      </c>
      <c r="AZ347" s="117"/>
    </row>
    <row r="348" ht="15.75" customHeight="1">
      <c r="A348" s="119"/>
      <c r="B348" s="106"/>
      <c r="C348" s="108"/>
      <c r="D348" s="106"/>
      <c r="E348" s="108"/>
      <c r="F348" s="106"/>
      <c r="G348" s="108"/>
      <c r="H348" s="108" t="s">
        <v>685</v>
      </c>
      <c r="I348" s="108" t="s">
        <v>72</v>
      </c>
      <c r="J348" s="106" t="s">
        <v>501</v>
      </c>
      <c r="K348" s="138">
        <v>83.0</v>
      </c>
      <c r="L348" s="108"/>
      <c r="M348" s="138">
        <v>73.0</v>
      </c>
      <c r="N348" s="144"/>
      <c r="O348" s="138">
        <v>75.0</v>
      </c>
      <c r="P348" s="144"/>
      <c r="Q348" s="138">
        <v>78.0</v>
      </c>
      <c r="R348" s="144"/>
      <c r="S348" s="138">
        <v>80.0</v>
      </c>
      <c r="T348" s="144"/>
      <c r="U348" s="138">
        <v>83.0</v>
      </c>
      <c r="V348" s="157"/>
      <c r="W348" s="111">
        <v>66.67</v>
      </c>
      <c r="X348" s="112"/>
      <c r="Y348" s="111">
        <v>49.0</v>
      </c>
      <c r="Z348" s="112"/>
      <c r="AA348" s="111">
        <v>76.42</v>
      </c>
      <c r="AB348" s="112"/>
      <c r="AC348" s="111">
        <v>77.0</v>
      </c>
      <c r="AD348" s="112"/>
      <c r="AE348" s="108"/>
      <c r="AF348" s="96"/>
      <c r="AG348" s="113">
        <f t="shared" ref="AG348:AP348" si="952">IFERROR(W348/M348,0)*100</f>
        <v>91.32876712</v>
      </c>
      <c r="AH348" s="98">
        <f t="shared" si="952"/>
        <v>0</v>
      </c>
      <c r="AI348" s="113">
        <f t="shared" si="952"/>
        <v>65.33333333</v>
      </c>
      <c r="AJ348" s="98">
        <f t="shared" si="952"/>
        <v>0</v>
      </c>
      <c r="AK348" s="113">
        <f t="shared" si="952"/>
        <v>97.97435897</v>
      </c>
      <c r="AL348" s="98">
        <f t="shared" si="952"/>
        <v>0</v>
      </c>
      <c r="AM348" s="113">
        <f t="shared" si="952"/>
        <v>96.25</v>
      </c>
      <c r="AN348" s="98">
        <f t="shared" si="952"/>
        <v>0</v>
      </c>
      <c r="AO348" s="113">
        <f t="shared" si="952"/>
        <v>0</v>
      </c>
      <c r="AP348" s="98">
        <f t="shared" si="952"/>
        <v>0</v>
      </c>
      <c r="AQ348" s="124">
        <v>77.0</v>
      </c>
      <c r="AR348" s="114">
        <f>X348+Z348+AB348+AD348+AF348</f>
        <v>0</v>
      </c>
      <c r="AS348" s="114">
        <f t="shared" si="953"/>
        <v>92.77108434</v>
      </c>
      <c r="AT348" s="128" t="s">
        <v>89</v>
      </c>
      <c r="AU348" s="115"/>
      <c r="AV348" s="116"/>
      <c r="AW348" s="117"/>
      <c r="AX348" s="118">
        <f t="shared" ref="AX348:AY348" si="954">AG348+AI348+AK348+AM348+AO348</f>
        <v>350.8864594</v>
      </c>
      <c r="AY348" s="118">
        <f t="shared" si="954"/>
        <v>0</v>
      </c>
      <c r="AZ348" s="117"/>
    </row>
    <row r="349" ht="15.75" customHeight="1">
      <c r="A349" s="119"/>
      <c r="B349" s="106"/>
      <c r="C349" s="108"/>
      <c r="D349" s="106"/>
      <c r="E349" s="108"/>
      <c r="F349" s="106"/>
      <c r="G349" s="108"/>
      <c r="H349" s="108" t="s">
        <v>686</v>
      </c>
      <c r="I349" s="108" t="s">
        <v>687</v>
      </c>
      <c r="J349" s="106">
        <v>0.0</v>
      </c>
      <c r="K349" s="109">
        <f>M349+O349+Q349+S349+U349+J349</f>
        <v>250</v>
      </c>
      <c r="L349" s="108"/>
      <c r="M349" s="138">
        <v>50.0</v>
      </c>
      <c r="N349" s="144"/>
      <c r="O349" s="138">
        <v>50.0</v>
      </c>
      <c r="P349" s="144"/>
      <c r="Q349" s="138">
        <v>50.0</v>
      </c>
      <c r="R349" s="144"/>
      <c r="S349" s="138">
        <v>50.0</v>
      </c>
      <c r="T349" s="144"/>
      <c r="U349" s="138">
        <v>50.0</v>
      </c>
      <c r="V349" s="157"/>
      <c r="W349" s="111">
        <v>15.0</v>
      </c>
      <c r="X349" s="112"/>
      <c r="Y349" s="111">
        <v>0.0</v>
      </c>
      <c r="Z349" s="112"/>
      <c r="AA349" s="111">
        <v>0.0</v>
      </c>
      <c r="AB349" s="112"/>
      <c r="AC349" s="111">
        <v>0.0</v>
      </c>
      <c r="AD349" s="112"/>
      <c r="AE349" s="108"/>
      <c r="AF349" s="96"/>
      <c r="AG349" s="113">
        <f t="shared" ref="AG349:AP349" si="955">IFERROR(W349/M349,0)*100</f>
        <v>30</v>
      </c>
      <c r="AH349" s="98">
        <f t="shared" si="955"/>
        <v>0</v>
      </c>
      <c r="AI349" s="113">
        <f t="shared" si="955"/>
        <v>0</v>
      </c>
      <c r="AJ349" s="98">
        <f t="shared" si="955"/>
        <v>0</v>
      </c>
      <c r="AK349" s="113">
        <f t="shared" si="955"/>
        <v>0</v>
      </c>
      <c r="AL349" s="98">
        <f t="shared" si="955"/>
        <v>0</v>
      </c>
      <c r="AM349" s="113">
        <f t="shared" si="955"/>
        <v>0</v>
      </c>
      <c r="AN349" s="98">
        <f t="shared" si="955"/>
        <v>0</v>
      </c>
      <c r="AO349" s="113">
        <f t="shared" si="955"/>
        <v>0</v>
      </c>
      <c r="AP349" s="98">
        <f t="shared" si="955"/>
        <v>0</v>
      </c>
      <c r="AQ349" s="113">
        <f t="shared" ref="AQ349:AR349" si="956">W349+Y349+AA349+AC349+AE349</f>
        <v>15</v>
      </c>
      <c r="AR349" s="114">
        <f t="shared" si="956"/>
        <v>0</v>
      </c>
      <c r="AS349" s="114">
        <f t="shared" si="953"/>
        <v>6</v>
      </c>
      <c r="AT349" s="128" t="s">
        <v>89</v>
      </c>
      <c r="AU349" s="115"/>
      <c r="AV349" s="116"/>
      <c r="AW349" s="117"/>
      <c r="AX349" s="118">
        <f t="shared" ref="AX349:AY349" si="957">AG349+AI349+AK349+AM349+AO349</f>
        <v>30</v>
      </c>
      <c r="AY349" s="118">
        <f t="shared" si="957"/>
        <v>0</v>
      </c>
      <c r="AZ349" s="117"/>
    </row>
    <row r="350" ht="15.75" customHeight="1">
      <c r="A350" s="119"/>
      <c r="B350" s="106"/>
      <c r="C350" s="108"/>
      <c r="D350" s="106"/>
      <c r="E350" s="108"/>
      <c r="F350" s="106"/>
      <c r="G350" s="108"/>
      <c r="H350" s="108"/>
      <c r="I350" s="108"/>
      <c r="J350" s="106"/>
      <c r="K350" s="106"/>
      <c r="L350" s="108"/>
      <c r="M350" s="106"/>
      <c r="N350" s="89"/>
      <c r="O350" s="106"/>
      <c r="P350" s="89"/>
      <c r="Q350" s="111"/>
      <c r="R350" s="89"/>
      <c r="S350" s="106"/>
      <c r="T350" s="89"/>
      <c r="U350" s="106"/>
      <c r="V350" s="157"/>
      <c r="W350" s="111"/>
      <c r="X350" s="112"/>
      <c r="Y350" s="111"/>
      <c r="Z350" s="112"/>
      <c r="AA350" s="111"/>
      <c r="AB350" s="112"/>
      <c r="AC350" s="111"/>
      <c r="AD350" s="112"/>
      <c r="AE350" s="108"/>
      <c r="AF350" s="96"/>
      <c r="AG350" s="113">
        <f t="shared" ref="AG350:AP350" si="958">IFERROR(W350/M350,0)*100</f>
        <v>0</v>
      </c>
      <c r="AH350" s="98">
        <f t="shared" si="958"/>
        <v>0</v>
      </c>
      <c r="AI350" s="113">
        <f t="shared" si="958"/>
        <v>0</v>
      </c>
      <c r="AJ350" s="98">
        <f t="shared" si="958"/>
        <v>0</v>
      </c>
      <c r="AK350" s="113">
        <f t="shared" si="958"/>
        <v>0</v>
      </c>
      <c r="AL350" s="98">
        <f t="shared" si="958"/>
        <v>0</v>
      </c>
      <c r="AM350" s="113">
        <f t="shared" si="958"/>
        <v>0</v>
      </c>
      <c r="AN350" s="98">
        <f t="shared" si="958"/>
        <v>0</v>
      </c>
      <c r="AO350" s="113">
        <f t="shared" si="958"/>
        <v>0</v>
      </c>
      <c r="AP350" s="98">
        <f t="shared" si="958"/>
        <v>0</v>
      </c>
      <c r="AQ350" s="113">
        <f t="shared" ref="AQ350:AQ351" si="961">IFERROR(AX350/K350,0)*100</f>
        <v>0</v>
      </c>
      <c r="AR350" s="108"/>
      <c r="AS350" s="108"/>
      <c r="AT350" s="108"/>
      <c r="AU350" s="115"/>
      <c r="AV350" s="116"/>
      <c r="AW350" s="117"/>
      <c r="AX350" s="118">
        <f t="shared" ref="AX350:AY350" si="959">AG350+AI350+AK350+AM350+AO350</f>
        <v>0</v>
      </c>
      <c r="AY350" s="118">
        <f t="shared" si="959"/>
        <v>0</v>
      </c>
      <c r="AZ350" s="117"/>
    </row>
    <row r="351" ht="15.75" customHeight="1">
      <c r="A351" s="119"/>
      <c r="B351" s="106"/>
      <c r="C351" s="108"/>
      <c r="D351" s="106"/>
      <c r="E351" s="108"/>
      <c r="F351" s="106"/>
      <c r="G351" s="108"/>
      <c r="H351" s="108"/>
      <c r="I351" s="108"/>
      <c r="J351" s="106"/>
      <c r="K351" s="106"/>
      <c r="L351" s="108"/>
      <c r="M351" s="106"/>
      <c r="N351" s="89"/>
      <c r="O351" s="106"/>
      <c r="P351" s="89"/>
      <c r="Q351" s="111"/>
      <c r="R351" s="89"/>
      <c r="S351" s="106"/>
      <c r="T351" s="89"/>
      <c r="U351" s="106"/>
      <c r="V351" s="157"/>
      <c r="W351" s="111"/>
      <c r="X351" s="112"/>
      <c r="Y351" s="111"/>
      <c r="Z351" s="112"/>
      <c r="AA351" s="111"/>
      <c r="AB351" s="112"/>
      <c r="AC351" s="111"/>
      <c r="AD351" s="112"/>
      <c r="AE351" s="108"/>
      <c r="AF351" s="96"/>
      <c r="AG351" s="113">
        <f t="shared" ref="AG351:AP351" si="960">IFERROR(W351/M351,0)*100</f>
        <v>0</v>
      </c>
      <c r="AH351" s="98">
        <f t="shared" si="960"/>
        <v>0</v>
      </c>
      <c r="AI351" s="113">
        <f t="shared" si="960"/>
        <v>0</v>
      </c>
      <c r="AJ351" s="98">
        <f t="shared" si="960"/>
        <v>0</v>
      </c>
      <c r="AK351" s="113">
        <f t="shared" si="960"/>
        <v>0</v>
      </c>
      <c r="AL351" s="98">
        <f t="shared" si="960"/>
        <v>0</v>
      </c>
      <c r="AM351" s="113">
        <f t="shared" si="960"/>
        <v>0</v>
      </c>
      <c r="AN351" s="98">
        <f t="shared" si="960"/>
        <v>0</v>
      </c>
      <c r="AO351" s="113">
        <f t="shared" si="960"/>
        <v>0</v>
      </c>
      <c r="AP351" s="98">
        <f t="shared" si="960"/>
        <v>0</v>
      </c>
      <c r="AQ351" s="113">
        <f t="shared" si="961"/>
        <v>0</v>
      </c>
      <c r="AR351" s="108"/>
      <c r="AS351" s="108"/>
      <c r="AT351" s="108"/>
      <c r="AU351" s="115"/>
      <c r="AV351" s="116"/>
      <c r="AW351" s="117"/>
      <c r="AX351" s="118">
        <f t="shared" ref="AX351:AY351" si="962">AG351+AI351+AK351+AM351+AO351</f>
        <v>0</v>
      </c>
      <c r="AY351" s="118">
        <f t="shared" si="962"/>
        <v>0</v>
      </c>
      <c r="AZ351" s="117"/>
    </row>
    <row r="352" ht="15.75" customHeight="1">
      <c r="A352" s="200"/>
      <c r="B352" s="201"/>
      <c r="C352" s="202"/>
      <c r="D352" s="201"/>
      <c r="E352" s="202"/>
      <c r="F352" s="106">
        <v>3.0</v>
      </c>
      <c r="G352" s="108" t="s">
        <v>688</v>
      </c>
      <c r="H352" s="86" t="s">
        <v>689</v>
      </c>
      <c r="I352" s="86" t="s">
        <v>43</v>
      </c>
      <c r="J352" s="106">
        <v>18.0</v>
      </c>
      <c r="K352" s="109">
        <f>M352+O352+Q352+S352+U352+J352</f>
        <v>157</v>
      </c>
      <c r="L352" s="110">
        <f>N352+P352+R352+T352+V352</f>
        <v>1998</v>
      </c>
      <c r="M352" s="106">
        <v>20.0</v>
      </c>
      <c r="N352" s="89">
        <v>377.0</v>
      </c>
      <c r="O352" s="106">
        <v>25.0</v>
      </c>
      <c r="P352" s="89">
        <v>388.0</v>
      </c>
      <c r="Q352" s="111">
        <v>28.0</v>
      </c>
      <c r="R352" s="89">
        <v>399.0</v>
      </c>
      <c r="S352" s="106">
        <v>31.0</v>
      </c>
      <c r="T352" s="89">
        <v>411.0</v>
      </c>
      <c r="U352" s="106">
        <v>35.0</v>
      </c>
      <c r="V352" s="91">
        <v>423.0</v>
      </c>
      <c r="W352" s="111">
        <v>23.0</v>
      </c>
      <c r="X352" s="112">
        <v>309.111</v>
      </c>
      <c r="Y352" s="111">
        <v>37.0</v>
      </c>
      <c r="Z352" s="112">
        <v>96.906</v>
      </c>
      <c r="AA352" s="111">
        <v>39.0</v>
      </c>
      <c r="AB352" s="112">
        <v>186.963</v>
      </c>
      <c r="AC352" s="111">
        <v>30.0</v>
      </c>
      <c r="AD352" s="112">
        <v>0.0</v>
      </c>
      <c r="AE352" s="202"/>
      <c r="AF352" s="203"/>
      <c r="AG352" s="113">
        <f t="shared" ref="AG352:AP352" si="963">IFERROR(W352/M352,0)*100</f>
        <v>115</v>
      </c>
      <c r="AH352" s="98">
        <f t="shared" si="963"/>
        <v>81.99230769</v>
      </c>
      <c r="AI352" s="113">
        <f t="shared" si="963"/>
        <v>148</v>
      </c>
      <c r="AJ352" s="98">
        <f t="shared" si="963"/>
        <v>24.9757732</v>
      </c>
      <c r="AK352" s="113">
        <f t="shared" si="963"/>
        <v>139.2857143</v>
      </c>
      <c r="AL352" s="98">
        <f t="shared" si="963"/>
        <v>46.85789474</v>
      </c>
      <c r="AM352" s="113">
        <f t="shared" si="963"/>
        <v>96.77419355</v>
      </c>
      <c r="AN352" s="98">
        <f t="shared" si="963"/>
        <v>0</v>
      </c>
      <c r="AO352" s="113">
        <f t="shared" si="963"/>
        <v>0</v>
      </c>
      <c r="AP352" s="98">
        <f t="shared" si="963"/>
        <v>0</v>
      </c>
      <c r="AQ352" s="113">
        <f t="shared" ref="AQ352:AR352" si="964">W352+Y352+AA352+AC352+AE352</f>
        <v>129</v>
      </c>
      <c r="AR352" s="114">
        <f t="shared" si="964"/>
        <v>592.98</v>
      </c>
      <c r="AS352" s="114">
        <f t="shared" ref="AS352:AT352" si="965">AQ352/K352*100</f>
        <v>82.1656051</v>
      </c>
      <c r="AT352" s="114">
        <f t="shared" si="965"/>
        <v>29.67867868</v>
      </c>
      <c r="AU352" s="115" t="s">
        <v>677</v>
      </c>
      <c r="AV352" s="116"/>
      <c r="AW352" s="117"/>
      <c r="AX352" s="118">
        <f t="shared" ref="AX352:AY352" si="966">AG352+AI352+AK352+AM352+AO352</f>
        <v>499.0599078</v>
      </c>
      <c r="AY352" s="118">
        <f t="shared" si="966"/>
        <v>153.8259756</v>
      </c>
      <c r="AZ352" s="204"/>
    </row>
    <row r="353" ht="15.75" customHeight="1">
      <c r="A353" s="200"/>
      <c r="B353" s="201"/>
      <c r="C353" s="202"/>
      <c r="D353" s="201"/>
      <c r="E353" s="202"/>
      <c r="F353" s="106"/>
      <c r="G353" s="108"/>
      <c r="H353" s="86" t="s">
        <v>690</v>
      </c>
      <c r="I353" s="86" t="s">
        <v>43</v>
      </c>
      <c r="J353" s="106">
        <v>18.0</v>
      </c>
      <c r="K353" s="109">
        <v>35.0</v>
      </c>
      <c r="L353" s="128"/>
      <c r="M353" s="106">
        <v>20.0</v>
      </c>
      <c r="N353" s="89"/>
      <c r="O353" s="106">
        <v>25.0</v>
      </c>
      <c r="P353" s="89"/>
      <c r="Q353" s="111">
        <v>28.0</v>
      </c>
      <c r="R353" s="89"/>
      <c r="S353" s="106">
        <v>31.0</v>
      </c>
      <c r="T353" s="89"/>
      <c r="U353" s="106">
        <v>35.0</v>
      </c>
      <c r="V353" s="129"/>
      <c r="W353" s="111">
        <v>23.0</v>
      </c>
      <c r="X353" s="112"/>
      <c r="Y353" s="111">
        <v>37.0</v>
      </c>
      <c r="Z353" s="112"/>
      <c r="AA353" s="111">
        <v>32.0</v>
      </c>
      <c r="AB353" s="112"/>
      <c r="AC353" s="111">
        <v>30.0</v>
      </c>
      <c r="AD353" s="112"/>
      <c r="AE353" s="202"/>
      <c r="AF353" s="203"/>
      <c r="AG353" s="113">
        <f t="shared" ref="AG353:AP353" si="967">IFERROR(W353/M353,0)*100</f>
        <v>115</v>
      </c>
      <c r="AH353" s="98">
        <f t="shared" si="967"/>
        <v>0</v>
      </c>
      <c r="AI353" s="113">
        <f t="shared" si="967"/>
        <v>148</v>
      </c>
      <c r="AJ353" s="98">
        <f t="shared" si="967"/>
        <v>0</v>
      </c>
      <c r="AK353" s="113">
        <f t="shared" si="967"/>
        <v>114.2857143</v>
      </c>
      <c r="AL353" s="98">
        <f t="shared" si="967"/>
        <v>0</v>
      </c>
      <c r="AM353" s="113">
        <f t="shared" si="967"/>
        <v>96.77419355</v>
      </c>
      <c r="AN353" s="98">
        <f t="shared" si="967"/>
        <v>0</v>
      </c>
      <c r="AO353" s="113">
        <f t="shared" si="967"/>
        <v>0</v>
      </c>
      <c r="AP353" s="98">
        <f t="shared" si="967"/>
        <v>0</v>
      </c>
      <c r="AQ353" s="124">
        <v>30.0</v>
      </c>
      <c r="AR353" s="114">
        <f>X353+Z353+AB353+AD353+AF353</f>
        <v>0</v>
      </c>
      <c r="AS353" s="114">
        <f t="shared" ref="AS353:AS361" si="971">AQ353/K353*100</f>
        <v>85.71428571</v>
      </c>
      <c r="AT353" s="128" t="s">
        <v>89</v>
      </c>
      <c r="AU353" s="115"/>
      <c r="AV353" s="116"/>
      <c r="AW353" s="117"/>
      <c r="AX353" s="118">
        <f t="shared" ref="AX353:AY353" si="968">AG353+AI353+AK353+AM353+AO353</f>
        <v>474.0599078</v>
      </c>
      <c r="AY353" s="118">
        <f t="shared" si="968"/>
        <v>0</v>
      </c>
      <c r="AZ353" s="204"/>
    </row>
    <row r="354" ht="15.75" customHeight="1">
      <c r="A354" s="200"/>
      <c r="B354" s="201"/>
      <c r="C354" s="202"/>
      <c r="D354" s="201"/>
      <c r="E354" s="202"/>
      <c r="F354" s="106">
        <v>4.0</v>
      </c>
      <c r="G354" s="108" t="s">
        <v>691</v>
      </c>
      <c r="H354" s="86" t="s">
        <v>692</v>
      </c>
      <c r="I354" s="86" t="s">
        <v>693</v>
      </c>
      <c r="J354" s="106">
        <v>68.0</v>
      </c>
      <c r="K354" s="109">
        <f t="shared" ref="K354:K356" si="973">M354+O354+Q354+S354+U354+J354</f>
        <v>148</v>
      </c>
      <c r="L354" s="110">
        <f>N354+P354+R354+T354+V354</f>
        <v>177</v>
      </c>
      <c r="M354" s="106">
        <v>16.0</v>
      </c>
      <c r="N354" s="89">
        <v>0.0</v>
      </c>
      <c r="O354" s="106">
        <v>16.0</v>
      </c>
      <c r="P354" s="89">
        <v>42.0</v>
      </c>
      <c r="Q354" s="111">
        <v>16.0</v>
      </c>
      <c r="R354" s="89">
        <v>44.0</v>
      </c>
      <c r="S354" s="106">
        <v>16.0</v>
      </c>
      <c r="T354" s="89">
        <v>45.0</v>
      </c>
      <c r="U354" s="106">
        <v>16.0</v>
      </c>
      <c r="V354" s="91">
        <v>46.0</v>
      </c>
      <c r="W354" s="111">
        <v>27.0</v>
      </c>
      <c r="X354" s="112">
        <v>0.0</v>
      </c>
      <c r="Y354" s="111">
        <v>29.0</v>
      </c>
      <c r="Z354" s="112">
        <v>35.0</v>
      </c>
      <c r="AA354" s="111">
        <v>29.0</v>
      </c>
      <c r="AB354" s="112">
        <v>0.0</v>
      </c>
      <c r="AC354" s="111">
        <v>29.0</v>
      </c>
      <c r="AD354" s="112">
        <v>11.927</v>
      </c>
      <c r="AE354" s="202"/>
      <c r="AF354" s="203"/>
      <c r="AG354" s="113">
        <f t="shared" ref="AG354:AP354" si="969">IFERROR(W354/M354,0)*100</f>
        <v>168.75</v>
      </c>
      <c r="AH354" s="98">
        <f t="shared" si="969"/>
        <v>0</v>
      </c>
      <c r="AI354" s="113">
        <f t="shared" si="969"/>
        <v>181.25</v>
      </c>
      <c r="AJ354" s="98">
        <f t="shared" si="969"/>
        <v>83.33333333</v>
      </c>
      <c r="AK354" s="113">
        <f t="shared" si="969"/>
        <v>181.25</v>
      </c>
      <c r="AL354" s="98">
        <f t="shared" si="969"/>
        <v>0</v>
      </c>
      <c r="AM354" s="113">
        <f t="shared" si="969"/>
        <v>181.25</v>
      </c>
      <c r="AN354" s="98">
        <f t="shared" si="969"/>
        <v>26.50444444</v>
      </c>
      <c r="AO354" s="113">
        <f t="shared" si="969"/>
        <v>0</v>
      </c>
      <c r="AP354" s="98">
        <f t="shared" si="969"/>
        <v>0</v>
      </c>
      <c r="AQ354" s="113">
        <f t="shared" ref="AQ354:AR354" si="970">W354+Y354+AA354+AC354+AE354</f>
        <v>114</v>
      </c>
      <c r="AR354" s="114">
        <f t="shared" si="970"/>
        <v>46.927</v>
      </c>
      <c r="AS354" s="114">
        <f t="shared" si="971"/>
        <v>77.02702703</v>
      </c>
      <c r="AT354" s="114">
        <f>AR354/L354*100</f>
        <v>26.51242938</v>
      </c>
      <c r="AU354" s="115" t="s">
        <v>677</v>
      </c>
      <c r="AV354" s="116"/>
      <c r="AW354" s="117"/>
      <c r="AX354" s="118">
        <f t="shared" ref="AX354:AY354" si="972">AG354+AI354+AK354+AM354+AO354</f>
        <v>712.5</v>
      </c>
      <c r="AY354" s="118">
        <f t="shared" si="972"/>
        <v>109.8377778</v>
      </c>
      <c r="AZ354" s="204"/>
    </row>
    <row r="355" ht="15.75" customHeight="1">
      <c r="A355" s="200"/>
      <c r="B355" s="201"/>
      <c r="C355" s="202"/>
      <c r="D355" s="201"/>
      <c r="E355" s="202"/>
      <c r="F355" s="106"/>
      <c r="G355" s="108"/>
      <c r="H355" s="86" t="s">
        <v>694</v>
      </c>
      <c r="I355" s="86" t="s">
        <v>695</v>
      </c>
      <c r="J355" s="106">
        <v>10.0</v>
      </c>
      <c r="K355" s="109">
        <f t="shared" si="973"/>
        <v>30</v>
      </c>
      <c r="L355" s="128"/>
      <c r="M355" s="106">
        <v>4.0</v>
      </c>
      <c r="N355" s="89"/>
      <c r="O355" s="106">
        <v>4.0</v>
      </c>
      <c r="P355" s="89"/>
      <c r="Q355" s="106">
        <v>4.0</v>
      </c>
      <c r="R355" s="89"/>
      <c r="S355" s="106">
        <v>4.0</v>
      </c>
      <c r="T355" s="89"/>
      <c r="U355" s="106">
        <v>4.0</v>
      </c>
      <c r="V355" s="129"/>
      <c r="W355" s="111">
        <v>4.0</v>
      </c>
      <c r="X355" s="112"/>
      <c r="Y355" s="111">
        <v>7.0</v>
      </c>
      <c r="Z355" s="112"/>
      <c r="AA355" s="111">
        <v>8.0</v>
      </c>
      <c r="AB355" s="112"/>
      <c r="AC355" s="111">
        <v>7.0</v>
      </c>
      <c r="AD355" s="112"/>
      <c r="AE355" s="202"/>
      <c r="AF355" s="203"/>
      <c r="AG355" s="113">
        <f t="shared" ref="AG355:AP355" si="974">IFERROR(W355/M355,0)*100</f>
        <v>100</v>
      </c>
      <c r="AH355" s="98">
        <f t="shared" si="974"/>
        <v>0</v>
      </c>
      <c r="AI355" s="113">
        <f t="shared" si="974"/>
        <v>175</v>
      </c>
      <c r="AJ355" s="98">
        <f t="shared" si="974"/>
        <v>0</v>
      </c>
      <c r="AK355" s="113">
        <f t="shared" si="974"/>
        <v>200</v>
      </c>
      <c r="AL355" s="98">
        <f t="shared" si="974"/>
        <v>0</v>
      </c>
      <c r="AM355" s="113">
        <f t="shared" si="974"/>
        <v>175</v>
      </c>
      <c r="AN355" s="98">
        <f t="shared" si="974"/>
        <v>0</v>
      </c>
      <c r="AO355" s="113">
        <f t="shared" si="974"/>
        <v>0</v>
      </c>
      <c r="AP355" s="98">
        <f t="shared" si="974"/>
        <v>0</v>
      </c>
      <c r="AQ355" s="113">
        <f t="shared" ref="AQ355:AR355" si="975">W355+Y355+AA355+AC355+AE355</f>
        <v>26</v>
      </c>
      <c r="AR355" s="114">
        <f t="shared" si="975"/>
        <v>0</v>
      </c>
      <c r="AS355" s="114">
        <f t="shared" si="971"/>
        <v>86.66666667</v>
      </c>
      <c r="AT355" s="128" t="s">
        <v>89</v>
      </c>
      <c r="AU355" s="115"/>
      <c r="AV355" s="116"/>
      <c r="AW355" s="117"/>
      <c r="AX355" s="118">
        <f t="shared" ref="AX355:AY355" si="976">AG355+AI355+AK355+AM355+AO355</f>
        <v>650</v>
      </c>
      <c r="AY355" s="118">
        <f t="shared" si="976"/>
        <v>0</v>
      </c>
      <c r="AZ355" s="204"/>
    </row>
    <row r="356" ht="15.75" customHeight="1">
      <c r="A356" s="119"/>
      <c r="B356" s="106"/>
      <c r="C356" s="108"/>
      <c r="D356" s="106"/>
      <c r="E356" s="108"/>
      <c r="F356" s="106">
        <v>5.0</v>
      </c>
      <c r="G356" s="108" t="s">
        <v>696</v>
      </c>
      <c r="H356" s="108" t="s">
        <v>697</v>
      </c>
      <c r="I356" s="108"/>
      <c r="J356" s="106">
        <v>0.0</v>
      </c>
      <c r="K356" s="109">
        <f t="shared" si="973"/>
        <v>10</v>
      </c>
      <c r="L356" s="110">
        <f t="shared" ref="L356:L359" si="980">N356+P356+R356+T356+V356</f>
        <v>700</v>
      </c>
      <c r="M356" s="106">
        <v>2.0</v>
      </c>
      <c r="N356" s="89">
        <v>132.0</v>
      </c>
      <c r="O356" s="106">
        <v>2.0</v>
      </c>
      <c r="P356" s="89">
        <v>136.0</v>
      </c>
      <c r="Q356" s="111">
        <v>2.0</v>
      </c>
      <c r="R356" s="89">
        <v>140.0</v>
      </c>
      <c r="S356" s="106">
        <v>2.0</v>
      </c>
      <c r="T356" s="89">
        <v>144.0</v>
      </c>
      <c r="U356" s="106">
        <v>2.0</v>
      </c>
      <c r="V356" s="120">
        <v>148.0</v>
      </c>
      <c r="W356" s="111">
        <v>2.0</v>
      </c>
      <c r="X356" s="112">
        <v>222.341</v>
      </c>
      <c r="Y356" s="111">
        <v>2.0</v>
      </c>
      <c r="Z356" s="112">
        <v>208.307</v>
      </c>
      <c r="AA356" s="111">
        <v>2.0</v>
      </c>
      <c r="AB356" s="112">
        <v>183.5</v>
      </c>
      <c r="AC356" s="111">
        <v>0.0</v>
      </c>
      <c r="AD356" s="112">
        <v>0.0</v>
      </c>
      <c r="AE356" s="108"/>
      <c r="AF356" s="96"/>
      <c r="AG356" s="113">
        <f t="shared" ref="AG356:AP356" si="977">IFERROR(W356/M356,0)*100</f>
        <v>100</v>
      </c>
      <c r="AH356" s="98">
        <f t="shared" si="977"/>
        <v>168.4401515</v>
      </c>
      <c r="AI356" s="113">
        <f t="shared" si="977"/>
        <v>100</v>
      </c>
      <c r="AJ356" s="98">
        <f t="shared" si="977"/>
        <v>153.1669118</v>
      </c>
      <c r="AK356" s="113">
        <f t="shared" si="977"/>
        <v>100</v>
      </c>
      <c r="AL356" s="98">
        <f t="shared" si="977"/>
        <v>131.0714286</v>
      </c>
      <c r="AM356" s="113">
        <f t="shared" si="977"/>
        <v>0</v>
      </c>
      <c r="AN356" s="98">
        <f t="shared" si="977"/>
        <v>0</v>
      </c>
      <c r="AO356" s="113">
        <f t="shared" si="977"/>
        <v>0</v>
      </c>
      <c r="AP356" s="98">
        <f t="shared" si="977"/>
        <v>0</v>
      </c>
      <c r="AQ356" s="113">
        <f t="shared" ref="AQ356:AR356" si="978">W356+Y356+AA356+AC356+AE356</f>
        <v>6</v>
      </c>
      <c r="AR356" s="114">
        <f t="shared" si="978"/>
        <v>614.148</v>
      </c>
      <c r="AS356" s="114">
        <f t="shared" si="971"/>
        <v>60</v>
      </c>
      <c r="AT356" s="114">
        <f t="shared" ref="AT356:AT361" si="982">AR356/L356*100</f>
        <v>87.73542857</v>
      </c>
      <c r="AU356" s="115" t="s">
        <v>677</v>
      </c>
      <c r="AV356" s="116"/>
      <c r="AW356" s="117"/>
      <c r="AX356" s="118">
        <f t="shared" ref="AX356:AY356" si="979">AG356+AI356+AK356+AM356+AO356</f>
        <v>300</v>
      </c>
      <c r="AY356" s="118">
        <f t="shared" si="979"/>
        <v>452.6784919</v>
      </c>
      <c r="AZ356" s="117"/>
    </row>
    <row r="357" ht="15.75" customHeight="1">
      <c r="A357" s="200"/>
      <c r="B357" s="201"/>
      <c r="C357" s="202"/>
      <c r="D357" s="201"/>
      <c r="E357" s="202"/>
      <c r="F357" s="106">
        <v>6.0</v>
      </c>
      <c r="G357" s="108" t="s">
        <v>698</v>
      </c>
      <c r="H357" s="86" t="s">
        <v>699</v>
      </c>
      <c r="I357" s="86" t="s">
        <v>289</v>
      </c>
      <c r="J357" s="106">
        <v>16.0</v>
      </c>
      <c r="K357" s="106">
        <v>16.0</v>
      </c>
      <c r="L357" s="110">
        <f t="shared" si="980"/>
        <v>496</v>
      </c>
      <c r="M357" s="106">
        <v>16.0</v>
      </c>
      <c r="N357" s="90">
        <v>112.0</v>
      </c>
      <c r="O357" s="106">
        <v>16.0</v>
      </c>
      <c r="P357" s="90">
        <v>96.0</v>
      </c>
      <c r="Q357" s="111">
        <v>16.0</v>
      </c>
      <c r="R357" s="90">
        <v>96.0</v>
      </c>
      <c r="S357" s="106">
        <v>16.0</v>
      </c>
      <c r="T357" s="90">
        <v>96.0</v>
      </c>
      <c r="U357" s="106">
        <v>16.0</v>
      </c>
      <c r="V357" s="90">
        <v>96.0</v>
      </c>
      <c r="W357" s="111">
        <v>16.0</v>
      </c>
      <c r="X357" s="112">
        <f>21.241+19.2+3.967+97.077+3.38+119.142</f>
        <v>264.007</v>
      </c>
      <c r="Y357" s="111"/>
      <c r="Z357" s="112">
        <f>104.9+3.38+70.001+44.45+28.774+0</f>
        <v>251.505</v>
      </c>
      <c r="AA357" s="111"/>
      <c r="AB357" s="112">
        <f>425.512+1002.619+642.967+746.022+913.73+894.277</f>
        <v>4625.127</v>
      </c>
      <c r="AC357" s="111"/>
      <c r="AD357" s="112">
        <f>479.059+523.636+784.696+849.677+785.054+656.032</f>
        <v>4078.154</v>
      </c>
      <c r="AE357" s="202"/>
      <c r="AF357" s="203"/>
      <c r="AG357" s="113">
        <f t="shared" ref="AG357:AP357" si="981">IFERROR(W357/M357,0)*100</f>
        <v>100</v>
      </c>
      <c r="AH357" s="98">
        <f t="shared" si="981"/>
        <v>235.7205357</v>
      </c>
      <c r="AI357" s="113">
        <f t="shared" si="981"/>
        <v>0</v>
      </c>
      <c r="AJ357" s="98">
        <f t="shared" si="981"/>
        <v>261.984375</v>
      </c>
      <c r="AK357" s="113">
        <f t="shared" si="981"/>
        <v>0</v>
      </c>
      <c r="AL357" s="98">
        <f t="shared" si="981"/>
        <v>4817.840625</v>
      </c>
      <c r="AM357" s="113">
        <f t="shared" si="981"/>
        <v>0</v>
      </c>
      <c r="AN357" s="98">
        <f t="shared" si="981"/>
        <v>4248.077083</v>
      </c>
      <c r="AO357" s="113">
        <f t="shared" si="981"/>
        <v>0</v>
      </c>
      <c r="AP357" s="98">
        <f t="shared" si="981"/>
        <v>0</v>
      </c>
      <c r="AQ357" s="124">
        <v>16.0</v>
      </c>
      <c r="AR357" s="114">
        <f t="shared" ref="AR357:AR358" si="985">X357+Z357+AB357+AD357+AF357</f>
        <v>9218.793</v>
      </c>
      <c r="AS357" s="114">
        <f t="shared" si="971"/>
        <v>100</v>
      </c>
      <c r="AT357" s="114">
        <f t="shared" si="982"/>
        <v>1858.627621</v>
      </c>
      <c r="AU357" s="115" t="s">
        <v>700</v>
      </c>
      <c r="AV357" s="116"/>
      <c r="AW357" s="117"/>
      <c r="AX357" s="118">
        <f t="shared" ref="AX357:AY357" si="983">AG357+AI357+AK357+AM357+AO357</f>
        <v>100</v>
      </c>
      <c r="AY357" s="118">
        <f t="shared" si="983"/>
        <v>9563.622619</v>
      </c>
      <c r="AZ357" s="204"/>
    </row>
    <row r="358" ht="15.75" customHeight="1">
      <c r="A358" s="200"/>
      <c r="B358" s="201"/>
      <c r="C358" s="202"/>
      <c r="D358" s="201"/>
      <c r="E358" s="202"/>
      <c r="F358" s="106">
        <v>7.0</v>
      </c>
      <c r="G358" s="108" t="s">
        <v>701</v>
      </c>
      <c r="H358" s="86" t="s">
        <v>702</v>
      </c>
      <c r="I358" s="86" t="s">
        <v>289</v>
      </c>
      <c r="J358" s="106">
        <v>16.0</v>
      </c>
      <c r="K358" s="106">
        <v>16.0</v>
      </c>
      <c r="L358" s="110">
        <f t="shared" si="980"/>
        <v>2576</v>
      </c>
      <c r="M358" s="106">
        <v>16.0</v>
      </c>
      <c r="N358" s="90">
        <v>356.0</v>
      </c>
      <c r="O358" s="106">
        <v>16.0</v>
      </c>
      <c r="P358" s="90">
        <v>355.0</v>
      </c>
      <c r="Q358" s="111">
        <v>16.0</v>
      </c>
      <c r="R358" s="90">
        <v>755.0</v>
      </c>
      <c r="S358" s="106">
        <v>16.0</v>
      </c>
      <c r="T358" s="90">
        <v>355.0</v>
      </c>
      <c r="U358" s="106">
        <v>16.0</v>
      </c>
      <c r="V358" s="91">
        <v>755.0</v>
      </c>
      <c r="W358" s="111">
        <v>16.0</v>
      </c>
      <c r="X358" s="112">
        <v>638.34</v>
      </c>
      <c r="Y358" s="111">
        <v>16.0</v>
      </c>
      <c r="Z358" s="112">
        <v>438.378</v>
      </c>
      <c r="AA358" s="111">
        <v>16.0</v>
      </c>
      <c r="AB358" s="112">
        <v>97.31</v>
      </c>
      <c r="AC358" s="111">
        <v>16.0</v>
      </c>
      <c r="AD358" s="112">
        <v>374.288</v>
      </c>
      <c r="AE358" s="202"/>
      <c r="AF358" s="203"/>
      <c r="AG358" s="113">
        <f t="shared" ref="AG358:AP358" si="984">IFERROR(W358/M358,0)*100</f>
        <v>100</v>
      </c>
      <c r="AH358" s="98">
        <f t="shared" si="984"/>
        <v>179.3089888</v>
      </c>
      <c r="AI358" s="113">
        <f t="shared" si="984"/>
        <v>100</v>
      </c>
      <c r="AJ358" s="98">
        <f t="shared" si="984"/>
        <v>123.4867606</v>
      </c>
      <c r="AK358" s="113">
        <f t="shared" si="984"/>
        <v>100</v>
      </c>
      <c r="AL358" s="98">
        <f t="shared" si="984"/>
        <v>12.88874172</v>
      </c>
      <c r="AM358" s="113">
        <f t="shared" si="984"/>
        <v>100</v>
      </c>
      <c r="AN358" s="98">
        <f t="shared" si="984"/>
        <v>105.4332394</v>
      </c>
      <c r="AO358" s="113">
        <f t="shared" si="984"/>
        <v>0</v>
      </c>
      <c r="AP358" s="98">
        <f t="shared" si="984"/>
        <v>0</v>
      </c>
      <c r="AQ358" s="124">
        <v>16.0</v>
      </c>
      <c r="AR358" s="114">
        <f t="shared" si="985"/>
        <v>1548.316</v>
      </c>
      <c r="AS358" s="114">
        <f t="shared" si="971"/>
        <v>100</v>
      </c>
      <c r="AT358" s="114">
        <f t="shared" si="982"/>
        <v>60.10543478</v>
      </c>
      <c r="AU358" s="115" t="s">
        <v>671</v>
      </c>
      <c r="AV358" s="116"/>
      <c r="AW358" s="117"/>
      <c r="AX358" s="118">
        <f t="shared" ref="AX358:AY358" si="986">AG358+AI358+AK358+AM358+AO358</f>
        <v>400</v>
      </c>
      <c r="AY358" s="118">
        <f t="shared" si="986"/>
        <v>421.1177305</v>
      </c>
      <c r="AZ358" s="204"/>
    </row>
    <row r="359" ht="15.75" customHeight="1">
      <c r="A359" s="119"/>
      <c r="B359" s="106"/>
      <c r="C359" s="108"/>
      <c r="D359" s="106">
        <v>4.0</v>
      </c>
      <c r="E359" s="108" t="s">
        <v>703</v>
      </c>
      <c r="F359" s="106">
        <v>1.0</v>
      </c>
      <c r="G359" s="86" t="s">
        <v>704</v>
      </c>
      <c r="H359" s="108" t="s">
        <v>705</v>
      </c>
      <c r="I359" s="108" t="s">
        <v>706</v>
      </c>
      <c r="J359" s="106">
        <v>8.0</v>
      </c>
      <c r="K359" s="109">
        <f t="shared" ref="K359:K360" si="990">M359+O359+Q359+S359+U359+J359</f>
        <v>18</v>
      </c>
      <c r="L359" s="110">
        <f t="shared" si="980"/>
        <v>2474</v>
      </c>
      <c r="M359" s="106">
        <v>2.0</v>
      </c>
      <c r="N359" s="89">
        <v>475.0</v>
      </c>
      <c r="O359" s="106">
        <v>2.0</v>
      </c>
      <c r="P359" s="89">
        <v>485.0</v>
      </c>
      <c r="Q359" s="111">
        <v>2.0</v>
      </c>
      <c r="R359" s="89">
        <v>494.0</v>
      </c>
      <c r="S359" s="106">
        <v>2.0</v>
      </c>
      <c r="T359" s="89">
        <v>505.0</v>
      </c>
      <c r="U359" s="106">
        <v>2.0</v>
      </c>
      <c r="V359" s="120">
        <v>515.0</v>
      </c>
      <c r="W359" s="111">
        <v>1.0</v>
      </c>
      <c r="X359" s="112">
        <v>385.362</v>
      </c>
      <c r="Y359" s="111">
        <v>1.0</v>
      </c>
      <c r="Z359" s="112">
        <v>241.052</v>
      </c>
      <c r="AA359" s="111">
        <v>2.0</v>
      </c>
      <c r="AB359" s="112">
        <v>365.759</v>
      </c>
      <c r="AC359" s="111">
        <v>0.0</v>
      </c>
      <c r="AD359" s="112">
        <v>0.0</v>
      </c>
      <c r="AE359" s="108"/>
      <c r="AF359" s="96"/>
      <c r="AG359" s="113">
        <f t="shared" ref="AG359:AP359" si="987">IFERROR(W359/M359,0)*100</f>
        <v>50</v>
      </c>
      <c r="AH359" s="98">
        <f t="shared" si="987"/>
        <v>81.12884211</v>
      </c>
      <c r="AI359" s="113">
        <f t="shared" si="987"/>
        <v>50</v>
      </c>
      <c r="AJ359" s="98">
        <f t="shared" si="987"/>
        <v>49.7014433</v>
      </c>
      <c r="AK359" s="113">
        <f t="shared" si="987"/>
        <v>100</v>
      </c>
      <c r="AL359" s="98">
        <f t="shared" si="987"/>
        <v>74.0402834</v>
      </c>
      <c r="AM359" s="113">
        <f t="shared" si="987"/>
        <v>0</v>
      </c>
      <c r="AN359" s="98">
        <f t="shared" si="987"/>
        <v>0</v>
      </c>
      <c r="AO359" s="113">
        <f t="shared" si="987"/>
        <v>0</v>
      </c>
      <c r="AP359" s="98">
        <f t="shared" si="987"/>
        <v>0</v>
      </c>
      <c r="AQ359" s="113">
        <f t="shared" ref="AQ359:AR359" si="988">W359+Y359+AA359+AC359+AE359</f>
        <v>4</v>
      </c>
      <c r="AR359" s="114">
        <f t="shared" si="988"/>
        <v>992.173</v>
      </c>
      <c r="AS359" s="114">
        <f t="shared" si="971"/>
        <v>22.22222222</v>
      </c>
      <c r="AT359" s="114">
        <f t="shared" si="982"/>
        <v>40.10400162</v>
      </c>
      <c r="AU359" s="115" t="s">
        <v>285</v>
      </c>
      <c r="AV359" s="116"/>
      <c r="AW359" s="117"/>
      <c r="AX359" s="118">
        <f t="shared" ref="AX359:AY359" si="989">AG359+AI359+AK359+AM359+AO359</f>
        <v>200</v>
      </c>
      <c r="AY359" s="118">
        <f t="shared" si="989"/>
        <v>204.8705688</v>
      </c>
      <c r="AZ359" s="117"/>
    </row>
    <row r="360" ht="15.75" customHeight="1">
      <c r="A360" s="200"/>
      <c r="B360" s="201"/>
      <c r="C360" s="202"/>
      <c r="D360" s="201"/>
      <c r="E360" s="202"/>
      <c r="F360" s="106">
        <v>2.0</v>
      </c>
      <c r="G360" s="86" t="s">
        <v>628</v>
      </c>
      <c r="H360" s="86" t="s">
        <v>629</v>
      </c>
      <c r="I360" s="86" t="s">
        <v>211</v>
      </c>
      <c r="J360" s="106">
        <v>119.0</v>
      </c>
      <c r="K360" s="109">
        <f t="shared" si="990"/>
        <v>213</v>
      </c>
      <c r="L360" s="128">
        <v>10.334</v>
      </c>
      <c r="M360" s="106">
        <v>9.0</v>
      </c>
      <c r="N360" s="89">
        <v>1522.0</v>
      </c>
      <c r="O360" s="106">
        <v>10.0</v>
      </c>
      <c r="P360" s="89">
        <v>2003.0</v>
      </c>
      <c r="Q360" s="111">
        <v>10.0</v>
      </c>
      <c r="R360" s="89">
        <v>2369.0</v>
      </c>
      <c r="S360" s="106">
        <v>9.0</v>
      </c>
      <c r="T360" s="89">
        <v>1452.0</v>
      </c>
      <c r="U360" s="106">
        <v>56.0</v>
      </c>
      <c r="V360" s="91">
        <v>2988.0</v>
      </c>
      <c r="W360" s="111">
        <v>49.0</v>
      </c>
      <c r="X360" s="112">
        <v>231.8</v>
      </c>
      <c r="Y360" s="111"/>
      <c r="Z360" s="112">
        <v>132.86</v>
      </c>
      <c r="AA360" s="111"/>
      <c r="AB360" s="112">
        <v>117.33</v>
      </c>
      <c r="AC360" s="111"/>
      <c r="AD360" s="112">
        <v>50.5</v>
      </c>
      <c r="AE360" s="202"/>
      <c r="AF360" s="203"/>
      <c r="AG360" s="113">
        <f t="shared" ref="AG360:AP360" si="991">IFERROR(W360/M360,0)*100</f>
        <v>544.4444444</v>
      </c>
      <c r="AH360" s="98">
        <f t="shared" si="991"/>
        <v>15.22996058</v>
      </c>
      <c r="AI360" s="113">
        <f t="shared" si="991"/>
        <v>0</v>
      </c>
      <c r="AJ360" s="98">
        <f t="shared" si="991"/>
        <v>6.633050424</v>
      </c>
      <c r="AK360" s="113">
        <f t="shared" si="991"/>
        <v>0</v>
      </c>
      <c r="AL360" s="98">
        <f t="shared" si="991"/>
        <v>4.952722668</v>
      </c>
      <c r="AM360" s="113">
        <f t="shared" si="991"/>
        <v>0</v>
      </c>
      <c r="AN360" s="98">
        <f t="shared" si="991"/>
        <v>3.477961433</v>
      </c>
      <c r="AO360" s="113">
        <f t="shared" si="991"/>
        <v>0</v>
      </c>
      <c r="AP360" s="98">
        <f t="shared" si="991"/>
        <v>0</v>
      </c>
      <c r="AQ360" s="113">
        <f t="shared" ref="AQ360:AR360" si="992">W360+Y360+AA360+AC360+AE360</f>
        <v>49</v>
      </c>
      <c r="AR360" s="114">
        <f t="shared" si="992"/>
        <v>532.49</v>
      </c>
      <c r="AS360" s="114">
        <f t="shared" si="971"/>
        <v>23.00469484</v>
      </c>
      <c r="AT360" s="114">
        <f t="shared" si="982"/>
        <v>5152.796594</v>
      </c>
      <c r="AU360" s="115" t="s">
        <v>285</v>
      </c>
      <c r="AV360" s="116"/>
      <c r="AW360" s="117"/>
      <c r="AX360" s="118">
        <f t="shared" ref="AX360:AY360" si="993">AG360+AI360+AK360+AM360+AO360</f>
        <v>544.4444444</v>
      </c>
      <c r="AY360" s="118">
        <f t="shared" si="993"/>
        <v>30.2936951</v>
      </c>
      <c r="AZ360" s="204"/>
    </row>
    <row r="361" ht="15.75" customHeight="1">
      <c r="A361" s="200"/>
      <c r="B361" s="201"/>
      <c r="C361" s="202"/>
      <c r="D361" s="201"/>
      <c r="E361" s="202"/>
      <c r="F361" s="106">
        <v>3.0</v>
      </c>
      <c r="G361" s="86" t="s">
        <v>707</v>
      </c>
      <c r="H361" s="86" t="s">
        <v>708</v>
      </c>
      <c r="I361" s="86" t="s">
        <v>72</v>
      </c>
      <c r="J361" s="106">
        <v>85.0</v>
      </c>
      <c r="K361" s="106">
        <v>95.0</v>
      </c>
      <c r="L361" s="110">
        <f>N361+P361+R361+T361+V361</f>
        <v>14192</v>
      </c>
      <c r="M361" s="106">
        <v>90.0</v>
      </c>
      <c r="N361" s="89">
        <v>2238.0</v>
      </c>
      <c r="O361" s="214">
        <v>90.0</v>
      </c>
      <c r="P361" s="89">
        <v>3526.0</v>
      </c>
      <c r="Q361" s="111">
        <v>95.0</v>
      </c>
      <c r="R361" s="89">
        <v>2230.0</v>
      </c>
      <c r="S361" s="106">
        <v>95.0</v>
      </c>
      <c r="T361" s="89">
        <v>3374.0</v>
      </c>
      <c r="U361" s="106">
        <v>95.0</v>
      </c>
      <c r="V361" s="91">
        <v>2824.0</v>
      </c>
      <c r="W361" s="111">
        <v>48.0</v>
      </c>
      <c r="X361" s="112">
        <f>217.119+1081.368+448.634+8.684+15.299</f>
        <v>1771.104</v>
      </c>
      <c r="Y361" s="111">
        <v>40.0</v>
      </c>
      <c r="Z361" s="112">
        <f>579.445+405.05+12.677</f>
        <v>997.172</v>
      </c>
      <c r="AA361" s="111">
        <f>114/400*100</f>
        <v>28.5</v>
      </c>
      <c r="AB361" s="112">
        <f>980.37+487.44+4.61+12+1.063+13.5+55+7</f>
        <v>1560.983</v>
      </c>
      <c r="AC361" s="111">
        <v>65.0</v>
      </c>
      <c r="AD361" s="112">
        <f>629.896+7.072+6</f>
        <v>642.968</v>
      </c>
      <c r="AE361" s="202"/>
      <c r="AF361" s="203"/>
      <c r="AG361" s="113">
        <f t="shared" ref="AG361:AP361" si="994">IFERROR(W361/M361,0)*100</f>
        <v>53.33333333</v>
      </c>
      <c r="AH361" s="98">
        <f t="shared" si="994"/>
        <v>79.13780161</v>
      </c>
      <c r="AI361" s="113">
        <f t="shared" si="994"/>
        <v>44.44444444</v>
      </c>
      <c r="AJ361" s="98">
        <f t="shared" si="994"/>
        <v>28.28054453</v>
      </c>
      <c r="AK361" s="113">
        <f t="shared" si="994"/>
        <v>30</v>
      </c>
      <c r="AL361" s="98">
        <f t="shared" si="994"/>
        <v>69.99923767</v>
      </c>
      <c r="AM361" s="113">
        <f t="shared" si="994"/>
        <v>68.42105263</v>
      </c>
      <c r="AN361" s="98">
        <f t="shared" si="994"/>
        <v>19.05655009</v>
      </c>
      <c r="AO361" s="113">
        <f t="shared" si="994"/>
        <v>0</v>
      </c>
      <c r="AP361" s="98">
        <f t="shared" si="994"/>
        <v>0</v>
      </c>
      <c r="AQ361" s="124">
        <v>65.0</v>
      </c>
      <c r="AR361" s="114">
        <f>X361+Z361+AB361+AD361+AF361</f>
        <v>4972.227</v>
      </c>
      <c r="AS361" s="114">
        <f t="shared" si="971"/>
        <v>68.42105263</v>
      </c>
      <c r="AT361" s="114">
        <f t="shared" si="982"/>
        <v>35.03542136</v>
      </c>
      <c r="AU361" s="115" t="s">
        <v>709</v>
      </c>
      <c r="AV361" s="116" t="s">
        <v>671</v>
      </c>
      <c r="AW361" s="117"/>
      <c r="AX361" s="118">
        <f t="shared" ref="AX361:AY361" si="995">AG361+AI361+AK361+AM361+AO361</f>
        <v>196.1988304</v>
      </c>
      <c r="AY361" s="118">
        <f t="shared" si="995"/>
        <v>196.4741339</v>
      </c>
      <c r="AZ361" s="204"/>
    </row>
    <row r="362" ht="15.75" customHeight="1">
      <c r="A362" s="200"/>
      <c r="B362" s="201"/>
      <c r="C362" s="202"/>
      <c r="D362" s="201"/>
      <c r="E362" s="202"/>
      <c r="F362" s="106"/>
      <c r="G362" s="86"/>
      <c r="H362" s="86" t="s">
        <v>710</v>
      </c>
      <c r="I362" s="86" t="s">
        <v>711</v>
      </c>
      <c r="J362" s="106" t="s">
        <v>89</v>
      </c>
      <c r="K362" s="106">
        <v>5.0</v>
      </c>
      <c r="L362" s="128"/>
      <c r="M362" s="106">
        <v>1.0</v>
      </c>
      <c r="N362" s="89"/>
      <c r="O362" s="106">
        <v>1.0</v>
      </c>
      <c r="P362" s="89"/>
      <c r="Q362" s="111">
        <v>1.0</v>
      </c>
      <c r="R362" s="89"/>
      <c r="S362" s="106">
        <v>1.0</v>
      </c>
      <c r="T362" s="89"/>
      <c r="U362" s="106">
        <v>1.0</v>
      </c>
      <c r="V362" s="129"/>
      <c r="W362" s="111">
        <v>0.0</v>
      </c>
      <c r="X362" s="112"/>
      <c r="Y362" s="111">
        <v>0.0</v>
      </c>
      <c r="Z362" s="112"/>
      <c r="AA362" s="111">
        <v>0.0</v>
      </c>
      <c r="AB362" s="112"/>
      <c r="AC362" s="111">
        <v>0.0</v>
      </c>
      <c r="AD362" s="112"/>
      <c r="AE362" s="202"/>
      <c r="AF362" s="203"/>
      <c r="AG362" s="113">
        <f t="shared" ref="AG362:AP362" si="996">IFERROR(W362/M362,0)*100</f>
        <v>0</v>
      </c>
      <c r="AH362" s="98">
        <f t="shared" si="996"/>
        <v>0</v>
      </c>
      <c r="AI362" s="113">
        <f t="shared" si="996"/>
        <v>0</v>
      </c>
      <c r="AJ362" s="98">
        <f t="shared" si="996"/>
        <v>0</v>
      </c>
      <c r="AK362" s="113">
        <f t="shared" si="996"/>
        <v>0</v>
      </c>
      <c r="AL362" s="98">
        <f t="shared" si="996"/>
        <v>0</v>
      </c>
      <c r="AM362" s="113">
        <f t="shared" si="996"/>
        <v>0</v>
      </c>
      <c r="AN362" s="98">
        <f t="shared" si="996"/>
        <v>0</v>
      </c>
      <c r="AO362" s="113">
        <f t="shared" si="996"/>
        <v>0</v>
      </c>
      <c r="AP362" s="98">
        <f t="shared" si="996"/>
        <v>0</v>
      </c>
      <c r="AQ362" s="113">
        <f>IFERROR(AX362/K362,0)*100</f>
        <v>0</v>
      </c>
      <c r="AR362" s="202"/>
      <c r="AS362" s="202"/>
      <c r="AT362" s="202"/>
      <c r="AU362" s="115"/>
      <c r="AV362" s="116"/>
      <c r="AW362" s="117"/>
      <c r="AX362" s="118">
        <f t="shared" ref="AX362:AY362" si="997">AG362+AI362+AK362+AM362+AO362</f>
        <v>0</v>
      </c>
      <c r="AY362" s="118">
        <f t="shared" si="997"/>
        <v>0</v>
      </c>
      <c r="AZ362" s="204"/>
    </row>
    <row r="363" ht="15.75" customHeight="1">
      <c r="A363" s="200"/>
      <c r="B363" s="201"/>
      <c r="C363" s="202"/>
      <c r="D363" s="201"/>
      <c r="E363" s="202"/>
      <c r="F363" s="106"/>
      <c r="G363" s="86"/>
      <c r="H363" s="86" t="s">
        <v>712</v>
      </c>
      <c r="I363" s="86" t="s">
        <v>72</v>
      </c>
      <c r="J363" s="106" t="s">
        <v>713</v>
      </c>
      <c r="K363" s="106">
        <v>83.56</v>
      </c>
      <c r="L363" s="128"/>
      <c r="M363" s="106">
        <v>83.38</v>
      </c>
      <c r="N363" s="89"/>
      <c r="O363" s="106">
        <v>83.44</v>
      </c>
      <c r="P363" s="89"/>
      <c r="Q363" s="124">
        <v>83.48</v>
      </c>
      <c r="R363" s="89"/>
      <c r="S363" s="106">
        <v>83.52</v>
      </c>
      <c r="T363" s="89"/>
      <c r="U363" s="106">
        <v>83.56</v>
      </c>
      <c r="V363" s="129"/>
      <c r="W363" s="111">
        <v>83.31</v>
      </c>
      <c r="X363" s="112"/>
      <c r="Y363" s="111">
        <v>84.04</v>
      </c>
      <c r="Z363" s="112"/>
      <c r="AA363" s="111">
        <v>77.67</v>
      </c>
      <c r="AB363" s="112"/>
      <c r="AC363" s="111">
        <v>79.75</v>
      </c>
      <c r="AD363" s="112"/>
      <c r="AE363" s="202"/>
      <c r="AF363" s="203"/>
      <c r="AG363" s="113">
        <f t="shared" ref="AG363:AP363" si="998">IFERROR(W363/M363,0)*100</f>
        <v>99.91604701</v>
      </c>
      <c r="AH363" s="98">
        <f t="shared" si="998"/>
        <v>0</v>
      </c>
      <c r="AI363" s="113">
        <f t="shared" si="998"/>
        <v>100.7190796</v>
      </c>
      <c r="AJ363" s="98">
        <f t="shared" si="998"/>
        <v>0</v>
      </c>
      <c r="AK363" s="113">
        <f t="shared" si="998"/>
        <v>93.04024916</v>
      </c>
      <c r="AL363" s="98">
        <f t="shared" si="998"/>
        <v>0</v>
      </c>
      <c r="AM363" s="113">
        <f t="shared" si="998"/>
        <v>95.48611111</v>
      </c>
      <c r="AN363" s="98">
        <f t="shared" si="998"/>
        <v>0</v>
      </c>
      <c r="AO363" s="113">
        <f t="shared" si="998"/>
        <v>0</v>
      </c>
      <c r="AP363" s="98">
        <f t="shared" si="998"/>
        <v>0</v>
      </c>
      <c r="AQ363" s="124">
        <v>79.75</v>
      </c>
      <c r="AR363" s="114">
        <f>X363+Z363+AB363+AD363+AF363</f>
        <v>0</v>
      </c>
      <c r="AS363" s="114">
        <f t="shared" ref="AS363:AS365" si="1002">AQ363/K363*100</f>
        <v>95.44040211</v>
      </c>
      <c r="AT363" s="128" t="s">
        <v>89</v>
      </c>
      <c r="AU363" s="115"/>
      <c r="AV363" s="116"/>
      <c r="AW363" s="117"/>
      <c r="AX363" s="118">
        <f t="shared" ref="AX363:AY363" si="999">AG363+AI363+AK363+AM363+AO363</f>
        <v>389.1614869</v>
      </c>
      <c r="AY363" s="118">
        <f t="shared" si="999"/>
        <v>0</v>
      </c>
      <c r="AZ363" s="204"/>
    </row>
    <row r="364" ht="15.75" customHeight="1">
      <c r="A364" s="200"/>
      <c r="B364" s="201"/>
      <c r="C364" s="202"/>
      <c r="D364" s="201"/>
      <c r="E364" s="202"/>
      <c r="F364" s="106"/>
      <c r="G364" s="86"/>
      <c r="H364" s="86" t="s">
        <v>714</v>
      </c>
      <c r="I364" s="86" t="s">
        <v>276</v>
      </c>
      <c r="J364" s="106">
        <v>43860.0</v>
      </c>
      <c r="K364" s="109">
        <f>M364+O364+Q364+S364+U364+J364</f>
        <v>53718</v>
      </c>
      <c r="L364" s="128"/>
      <c r="M364" s="106">
        <v>1920.0</v>
      </c>
      <c r="N364" s="89"/>
      <c r="O364" s="106">
        <v>1958.0</v>
      </c>
      <c r="P364" s="89"/>
      <c r="Q364" s="111">
        <v>1975.0</v>
      </c>
      <c r="R364" s="89"/>
      <c r="S364" s="106">
        <v>1985.0</v>
      </c>
      <c r="T364" s="89"/>
      <c r="U364" s="106">
        <v>2020.0</v>
      </c>
      <c r="V364" s="91"/>
      <c r="W364" s="111">
        <v>2508.0</v>
      </c>
      <c r="X364" s="112"/>
      <c r="Y364" s="111">
        <v>2634.0</v>
      </c>
      <c r="Z364" s="112"/>
      <c r="AA364" s="111">
        <v>4051.0</v>
      </c>
      <c r="AB364" s="112"/>
      <c r="AC364" s="111">
        <v>4064.0</v>
      </c>
      <c r="AD364" s="112"/>
      <c r="AE364" s="202"/>
      <c r="AF364" s="203"/>
      <c r="AG364" s="113">
        <f t="shared" ref="AG364:AP364" si="1000">IFERROR(W364/M364,0)*100</f>
        <v>130.625</v>
      </c>
      <c r="AH364" s="98">
        <f t="shared" si="1000"/>
        <v>0</v>
      </c>
      <c r="AI364" s="113">
        <f t="shared" si="1000"/>
        <v>134.5250255</v>
      </c>
      <c r="AJ364" s="98">
        <f t="shared" si="1000"/>
        <v>0</v>
      </c>
      <c r="AK364" s="113">
        <f t="shared" si="1000"/>
        <v>205.1139241</v>
      </c>
      <c r="AL364" s="98">
        <f t="shared" si="1000"/>
        <v>0</v>
      </c>
      <c r="AM364" s="113">
        <f t="shared" si="1000"/>
        <v>204.7355164</v>
      </c>
      <c r="AN364" s="98">
        <f t="shared" si="1000"/>
        <v>0</v>
      </c>
      <c r="AO364" s="113">
        <f t="shared" si="1000"/>
        <v>0</v>
      </c>
      <c r="AP364" s="98">
        <f t="shared" si="1000"/>
        <v>0</v>
      </c>
      <c r="AQ364" s="113">
        <f t="shared" ref="AQ364:AR364" si="1001">W364+Y364+AA364+AC364+AE364</f>
        <v>13257</v>
      </c>
      <c r="AR364" s="114">
        <f t="shared" si="1001"/>
        <v>0</v>
      </c>
      <c r="AS364" s="114">
        <f t="shared" si="1002"/>
        <v>24.67887859</v>
      </c>
      <c r="AT364" s="128" t="s">
        <v>89</v>
      </c>
      <c r="AU364" s="115"/>
      <c r="AV364" s="116"/>
      <c r="AW364" s="117"/>
      <c r="AX364" s="118">
        <f t="shared" ref="AX364:AY364" si="1003">AG364+AI364+AK364+AM364+AO364</f>
        <v>674.999466</v>
      </c>
      <c r="AY364" s="118">
        <f t="shared" si="1003"/>
        <v>0</v>
      </c>
      <c r="AZ364" s="204"/>
    </row>
    <row r="365" ht="15.75" customHeight="1">
      <c r="A365" s="200"/>
      <c r="B365" s="201"/>
      <c r="C365" s="202"/>
      <c r="D365" s="201"/>
      <c r="E365" s="202"/>
      <c r="F365" s="106"/>
      <c r="G365" s="86"/>
      <c r="H365" s="86" t="s">
        <v>715</v>
      </c>
      <c r="I365" s="86" t="s">
        <v>72</v>
      </c>
      <c r="J365" s="138">
        <v>97.8</v>
      </c>
      <c r="K365" s="138">
        <v>100.0</v>
      </c>
      <c r="L365" s="143"/>
      <c r="M365" s="138">
        <v>98.0</v>
      </c>
      <c r="N365" s="144"/>
      <c r="O365" s="138">
        <v>98.3</v>
      </c>
      <c r="P365" s="144"/>
      <c r="Q365" s="138">
        <v>98.5</v>
      </c>
      <c r="R365" s="144"/>
      <c r="S365" s="138">
        <v>98.75</v>
      </c>
      <c r="T365" s="144"/>
      <c r="U365" s="138">
        <v>100.0</v>
      </c>
      <c r="V365" s="129"/>
      <c r="W365" s="111">
        <v>97.6</v>
      </c>
      <c r="X365" s="112"/>
      <c r="Y365" s="111">
        <v>98.9</v>
      </c>
      <c r="Z365" s="112"/>
      <c r="AA365" s="111">
        <v>98.0</v>
      </c>
      <c r="AB365" s="112"/>
      <c r="AC365" s="111">
        <v>75.0</v>
      </c>
      <c r="AD365" s="112"/>
      <c r="AE365" s="202"/>
      <c r="AF365" s="203"/>
      <c r="AG365" s="113">
        <f t="shared" ref="AG365:AP365" si="1004">IFERROR(W365/M365,0)*100</f>
        <v>99.59183673</v>
      </c>
      <c r="AH365" s="98">
        <f t="shared" si="1004"/>
        <v>0</v>
      </c>
      <c r="AI365" s="113">
        <f t="shared" si="1004"/>
        <v>100.6103764</v>
      </c>
      <c r="AJ365" s="98">
        <f t="shared" si="1004"/>
        <v>0</v>
      </c>
      <c r="AK365" s="113">
        <f t="shared" si="1004"/>
        <v>99.49238579</v>
      </c>
      <c r="AL365" s="98">
        <f t="shared" si="1004"/>
        <v>0</v>
      </c>
      <c r="AM365" s="113">
        <f t="shared" si="1004"/>
        <v>75.94936709</v>
      </c>
      <c r="AN365" s="98">
        <f t="shared" si="1004"/>
        <v>0</v>
      </c>
      <c r="AO365" s="113">
        <f t="shared" si="1004"/>
        <v>0</v>
      </c>
      <c r="AP365" s="98">
        <f t="shared" si="1004"/>
        <v>0</v>
      </c>
      <c r="AQ365" s="124">
        <v>75.0</v>
      </c>
      <c r="AR365" s="114">
        <f>X365+Z365+AB365+AD365+AF365</f>
        <v>0</v>
      </c>
      <c r="AS365" s="114">
        <f t="shared" si="1002"/>
        <v>75</v>
      </c>
      <c r="AT365" s="128" t="s">
        <v>89</v>
      </c>
      <c r="AU365" s="115"/>
      <c r="AV365" s="116"/>
      <c r="AW365" s="117"/>
      <c r="AX365" s="118">
        <f t="shared" ref="AX365:AY365" si="1005">AG365+AI365+AK365+AM365+AO365</f>
        <v>375.643966</v>
      </c>
      <c r="AY365" s="118">
        <f t="shared" si="1005"/>
        <v>0</v>
      </c>
      <c r="AZ365" s="204"/>
    </row>
    <row r="366" ht="15.75" customHeight="1">
      <c r="A366" s="200"/>
      <c r="B366" s="201"/>
      <c r="C366" s="202"/>
      <c r="D366" s="106">
        <v>5.0</v>
      </c>
      <c r="E366" s="108" t="s">
        <v>716</v>
      </c>
      <c r="F366" s="106">
        <v>1.0</v>
      </c>
      <c r="G366" s="86" t="s">
        <v>717</v>
      </c>
      <c r="H366" s="86" t="s">
        <v>718</v>
      </c>
      <c r="I366" s="86" t="s">
        <v>43</v>
      </c>
      <c r="J366" s="106">
        <v>65.0</v>
      </c>
      <c r="K366" s="109">
        <f>M366+O366+Q366+S366+U366+J366</f>
        <v>233</v>
      </c>
      <c r="L366" s="110">
        <f t="shared" ref="L366:L367" si="1008">N366+P366+R366+T366+V366</f>
        <v>740</v>
      </c>
      <c r="M366" s="106">
        <v>28.0</v>
      </c>
      <c r="N366" s="89">
        <v>140.0</v>
      </c>
      <c r="O366" s="106">
        <v>32.0</v>
      </c>
      <c r="P366" s="89">
        <v>150.0</v>
      </c>
      <c r="Q366" s="111">
        <v>34.0</v>
      </c>
      <c r="R366" s="89">
        <v>150.0</v>
      </c>
      <c r="S366" s="106">
        <v>36.0</v>
      </c>
      <c r="T366" s="89">
        <v>150.0</v>
      </c>
      <c r="U366" s="106">
        <v>38.0</v>
      </c>
      <c r="V366" s="89">
        <v>150.0</v>
      </c>
      <c r="W366" s="111"/>
      <c r="X366" s="112">
        <v>0.0</v>
      </c>
      <c r="Y366" s="111"/>
      <c r="Z366" s="112">
        <v>0.0</v>
      </c>
      <c r="AA366" s="111"/>
      <c r="AB366" s="112"/>
      <c r="AC366" s="111"/>
      <c r="AD366" s="112">
        <v>0.0</v>
      </c>
      <c r="AE366" s="202"/>
      <c r="AF366" s="203"/>
      <c r="AG366" s="113">
        <f t="shared" ref="AG366:AP366" si="1006">IFERROR(W366/M366,0)*100</f>
        <v>0</v>
      </c>
      <c r="AH366" s="98">
        <f t="shared" si="1006"/>
        <v>0</v>
      </c>
      <c r="AI366" s="113">
        <f t="shared" si="1006"/>
        <v>0</v>
      </c>
      <c r="AJ366" s="98">
        <f t="shared" si="1006"/>
        <v>0</v>
      </c>
      <c r="AK366" s="113">
        <f t="shared" si="1006"/>
        <v>0</v>
      </c>
      <c r="AL366" s="98">
        <f t="shared" si="1006"/>
        <v>0</v>
      </c>
      <c r="AM366" s="113">
        <f t="shared" si="1006"/>
        <v>0</v>
      </c>
      <c r="AN366" s="98">
        <f t="shared" si="1006"/>
        <v>0</v>
      </c>
      <c r="AO366" s="113">
        <f t="shared" si="1006"/>
        <v>0</v>
      </c>
      <c r="AP366" s="98">
        <f t="shared" si="1006"/>
        <v>0</v>
      </c>
      <c r="AQ366" s="113">
        <f t="shared" ref="AQ366:AQ367" si="1010">IFERROR(AX366/K366,0)*100</f>
        <v>0</v>
      </c>
      <c r="AR366" s="202"/>
      <c r="AS366" s="202"/>
      <c r="AT366" s="202"/>
      <c r="AU366" s="115" t="s">
        <v>719</v>
      </c>
      <c r="AV366" s="116"/>
      <c r="AW366" s="117"/>
      <c r="AX366" s="118">
        <f t="shared" ref="AX366:AY366" si="1007">AG366+AI366+AK366+AM366+AO366</f>
        <v>0</v>
      </c>
      <c r="AY366" s="118">
        <f t="shared" si="1007"/>
        <v>0</v>
      </c>
      <c r="AZ366" s="204"/>
    </row>
    <row r="367" ht="15.75" customHeight="1">
      <c r="A367" s="119"/>
      <c r="B367" s="106"/>
      <c r="C367" s="108"/>
      <c r="D367" s="106"/>
      <c r="E367" s="108"/>
      <c r="F367" s="106">
        <v>2.0</v>
      </c>
      <c r="G367" s="86" t="s">
        <v>720</v>
      </c>
      <c r="H367" s="108" t="s">
        <v>721</v>
      </c>
      <c r="I367" s="108"/>
      <c r="J367" s="106"/>
      <c r="K367" s="106"/>
      <c r="L367" s="110">
        <f t="shared" si="1008"/>
        <v>90</v>
      </c>
      <c r="M367" s="106"/>
      <c r="N367" s="89">
        <v>10.0</v>
      </c>
      <c r="O367" s="106"/>
      <c r="P367" s="89">
        <v>20.0</v>
      </c>
      <c r="Q367" s="111"/>
      <c r="R367" s="89">
        <v>20.0</v>
      </c>
      <c r="S367" s="106"/>
      <c r="T367" s="89">
        <v>20.0</v>
      </c>
      <c r="U367" s="106"/>
      <c r="V367" s="89">
        <v>20.0</v>
      </c>
      <c r="W367" s="111"/>
      <c r="X367" s="112">
        <v>9.861</v>
      </c>
      <c r="Y367" s="111"/>
      <c r="Z367" s="112">
        <v>12.861</v>
      </c>
      <c r="AA367" s="111"/>
      <c r="AB367" s="112">
        <v>14.621</v>
      </c>
      <c r="AC367" s="111"/>
      <c r="AD367" s="112">
        <v>0.0</v>
      </c>
      <c r="AE367" s="108"/>
      <c r="AF367" s="96"/>
      <c r="AG367" s="113">
        <f t="shared" ref="AG367:AP367" si="1009">IFERROR(W367/M367,0)*100</f>
        <v>0</v>
      </c>
      <c r="AH367" s="98">
        <f t="shared" si="1009"/>
        <v>98.61</v>
      </c>
      <c r="AI367" s="113">
        <f t="shared" si="1009"/>
        <v>0</v>
      </c>
      <c r="AJ367" s="98">
        <f t="shared" si="1009"/>
        <v>64.305</v>
      </c>
      <c r="AK367" s="113">
        <f t="shared" si="1009"/>
        <v>0</v>
      </c>
      <c r="AL367" s="98">
        <f t="shared" si="1009"/>
        <v>73.105</v>
      </c>
      <c r="AM367" s="113">
        <f t="shared" si="1009"/>
        <v>0</v>
      </c>
      <c r="AN367" s="98">
        <f t="shared" si="1009"/>
        <v>0</v>
      </c>
      <c r="AO367" s="113">
        <f t="shared" si="1009"/>
        <v>0</v>
      </c>
      <c r="AP367" s="98">
        <f t="shared" si="1009"/>
        <v>0</v>
      </c>
      <c r="AQ367" s="113">
        <f t="shared" si="1010"/>
        <v>0</v>
      </c>
      <c r="AR367" s="108"/>
      <c r="AS367" s="108"/>
      <c r="AT367" s="108"/>
      <c r="AU367" s="115" t="s">
        <v>719</v>
      </c>
      <c r="AV367" s="116"/>
      <c r="AW367" s="117"/>
      <c r="AX367" s="118">
        <f t="shared" ref="AX367:AY367" si="1011">AG367+AI367+AK367+AM367+AO367</f>
        <v>0</v>
      </c>
      <c r="AY367" s="118">
        <f t="shared" si="1011"/>
        <v>236.02</v>
      </c>
      <c r="AZ367" s="117"/>
    </row>
    <row r="368" ht="15.75" customHeight="1">
      <c r="A368" s="119"/>
      <c r="B368" s="106"/>
      <c r="C368" s="108"/>
      <c r="D368" s="106"/>
      <c r="E368" s="108"/>
      <c r="F368" s="106"/>
      <c r="G368" s="86"/>
      <c r="H368" s="108" t="s">
        <v>722</v>
      </c>
      <c r="I368" s="108" t="s">
        <v>43</v>
      </c>
      <c r="J368" s="106">
        <v>1922.0</v>
      </c>
      <c r="K368" s="109">
        <f t="shared" ref="K368:K369" si="1015">M368+O368+Q368+S368+U368+J368</f>
        <v>6672</v>
      </c>
      <c r="L368" s="108"/>
      <c r="M368" s="106">
        <v>950.0</v>
      </c>
      <c r="N368" s="89"/>
      <c r="O368" s="106">
        <v>950.0</v>
      </c>
      <c r="P368" s="89"/>
      <c r="Q368" s="111">
        <v>950.0</v>
      </c>
      <c r="R368" s="89"/>
      <c r="S368" s="106">
        <v>950.0</v>
      </c>
      <c r="T368" s="89"/>
      <c r="U368" s="106">
        <v>950.0</v>
      </c>
      <c r="V368" s="157"/>
      <c r="W368" s="111">
        <v>981.0</v>
      </c>
      <c r="X368" s="112"/>
      <c r="Y368" s="111">
        <v>1342.0</v>
      </c>
      <c r="Z368" s="112"/>
      <c r="AA368" s="111">
        <v>1389.0</v>
      </c>
      <c r="AB368" s="112"/>
      <c r="AC368" s="111">
        <v>1212.0</v>
      </c>
      <c r="AD368" s="112"/>
      <c r="AE368" s="108"/>
      <c r="AF368" s="96"/>
      <c r="AG368" s="113">
        <f t="shared" ref="AG368:AP368" si="1012">IFERROR(W368/M368,0)*100</f>
        <v>103.2631579</v>
      </c>
      <c r="AH368" s="98">
        <f t="shared" si="1012"/>
        <v>0</v>
      </c>
      <c r="AI368" s="113">
        <f t="shared" si="1012"/>
        <v>141.2631579</v>
      </c>
      <c r="AJ368" s="98">
        <f t="shared" si="1012"/>
        <v>0</v>
      </c>
      <c r="AK368" s="113">
        <f t="shared" si="1012"/>
        <v>146.2105263</v>
      </c>
      <c r="AL368" s="98">
        <f t="shared" si="1012"/>
        <v>0</v>
      </c>
      <c r="AM368" s="113">
        <f t="shared" si="1012"/>
        <v>127.5789474</v>
      </c>
      <c r="AN368" s="98">
        <f t="shared" si="1012"/>
        <v>0</v>
      </c>
      <c r="AO368" s="113">
        <f t="shared" si="1012"/>
        <v>0</v>
      </c>
      <c r="AP368" s="98">
        <f t="shared" si="1012"/>
        <v>0</v>
      </c>
      <c r="AQ368" s="113">
        <f t="shared" ref="AQ368:AR368" si="1013">W368+Y368+AA368+AC368+AE368</f>
        <v>4924</v>
      </c>
      <c r="AR368" s="114">
        <f t="shared" si="1013"/>
        <v>0</v>
      </c>
      <c r="AS368" s="114">
        <f t="shared" ref="AS368:AS369" si="1018">AQ368/K368*100</f>
        <v>73.80095923</v>
      </c>
      <c r="AT368" s="128" t="s">
        <v>89</v>
      </c>
      <c r="AU368" s="115"/>
      <c r="AV368" s="116"/>
      <c r="AW368" s="117"/>
      <c r="AX368" s="118">
        <f t="shared" ref="AX368:AY368" si="1014">AG368+AI368+AK368+AM368+AO368</f>
        <v>518.3157895</v>
      </c>
      <c r="AY368" s="118">
        <f t="shared" si="1014"/>
        <v>0</v>
      </c>
      <c r="AZ368" s="117"/>
    </row>
    <row r="369" ht="15.75" customHeight="1">
      <c r="A369" s="119"/>
      <c r="B369" s="106"/>
      <c r="C369" s="108"/>
      <c r="D369" s="106"/>
      <c r="E369" s="108"/>
      <c r="F369" s="106"/>
      <c r="G369" s="86"/>
      <c r="H369" s="108" t="s">
        <v>723</v>
      </c>
      <c r="I369" s="108" t="s">
        <v>43</v>
      </c>
      <c r="J369" s="106">
        <v>174.0</v>
      </c>
      <c r="K369" s="109">
        <f t="shared" si="1015"/>
        <v>696</v>
      </c>
      <c r="L369" s="108"/>
      <c r="M369" s="106">
        <v>71.0</v>
      </c>
      <c r="N369" s="89"/>
      <c r="O369" s="106">
        <v>113.0</v>
      </c>
      <c r="P369" s="89"/>
      <c r="Q369" s="111">
        <v>113.0</v>
      </c>
      <c r="R369" s="89"/>
      <c r="S369" s="106">
        <v>135.0</v>
      </c>
      <c r="T369" s="89"/>
      <c r="U369" s="106">
        <v>90.0</v>
      </c>
      <c r="V369" s="157"/>
      <c r="W369" s="111">
        <v>100.0</v>
      </c>
      <c r="X369" s="112"/>
      <c r="Y369" s="111">
        <v>146.0</v>
      </c>
      <c r="Z369" s="112"/>
      <c r="AA369" s="111">
        <v>152.0</v>
      </c>
      <c r="AB369" s="112"/>
      <c r="AC369" s="111">
        <v>144.0</v>
      </c>
      <c r="AD369" s="112"/>
      <c r="AE369" s="108"/>
      <c r="AF369" s="96"/>
      <c r="AG369" s="113">
        <f t="shared" ref="AG369:AP369" si="1016">IFERROR(W369/M369,0)*100</f>
        <v>140.8450704</v>
      </c>
      <c r="AH369" s="98">
        <f t="shared" si="1016"/>
        <v>0</v>
      </c>
      <c r="AI369" s="113">
        <f t="shared" si="1016"/>
        <v>129.2035398</v>
      </c>
      <c r="AJ369" s="98">
        <f t="shared" si="1016"/>
        <v>0</v>
      </c>
      <c r="AK369" s="113">
        <f t="shared" si="1016"/>
        <v>134.5132743</v>
      </c>
      <c r="AL369" s="98">
        <f t="shared" si="1016"/>
        <v>0</v>
      </c>
      <c r="AM369" s="113">
        <f t="shared" si="1016"/>
        <v>106.6666667</v>
      </c>
      <c r="AN369" s="98">
        <f t="shared" si="1016"/>
        <v>0</v>
      </c>
      <c r="AO369" s="113">
        <f t="shared" si="1016"/>
        <v>0</v>
      </c>
      <c r="AP369" s="98">
        <f t="shared" si="1016"/>
        <v>0</v>
      </c>
      <c r="AQ369" s="113">
        <f t="shared" ref="AQ369:AR369" si="1017">W369+Y369+AA369+AC369+AE369</f>
        <v>542</v>
      </c>
      <c r="AR369" s="114">
        <f t="shared" si="1017"/>
        <v>0</v>
      </c>
      <c r="AS369" s="114">
        <f t="shared" si="1018"/>
        <v>77.87356322</v>
      </c>
      <c r="AT369" s="128" t="s">
        <v>89</v>
      </c>
      <c r="AU369" s="115"/>
      <c r="AV369" s="116"/>
      <c r="AW369" s="117"/>
      <c r="AX369" s="118">
        <f t="shared" ref="AX369:AY369" si="1019">AG369+AI369+AK369+AM369+AO369</f>
        <v>511.2285512</v>
      </c>
      <c r="AY369" s="118">
        <f t="shared" si="1019"/>
        <v>0</v>
      </c>
      <c r="AZ369" s="117"/>
    </row>
    <row r="370" ht="15.75" customHeight="1">
      <c r="A370" s="200"/>
      <c r="B370" s="201"/>
      <c r="C370" s="202"/>
      <c r="D370" s="201"/>
      <c r="E370" s="202"/>
      <c r="F370" s="106">
        <v>3.0</v>
      </c>
      <c r="G370" s="86" t="s">
        <v>724</v>
      </c>
      <c r="H370" s="86" t="s">
        <v>725</v>
      </c>
      <c r="I370" s="86"/>
      <c r="J370" s="106"/>
      <c r="K370" s="106"/>
      <c r="L370" s="110">
        <f>N370+P370+R370+T370+V370</f>
        <v>11936</v>
      </c>
      <c r="M370" s="106"/>
      <c r="N370" s="89">
        <v>47.0</v>
      </c>
      <c r="O370" s="106"/>
      <c r="P370" s="89">
        <v>3943.0</v>
      </c>
      <c r="Q370" s="111"/>
      <c r="R370" s="89">
        <v>3797.0</v>
      </c>
      <c r="S370" s="106"/>
      <c r="T370" s="89">
        <v>197.0</v>
      </c>
      <c r="U370" s="106"/>
      <c r="V370" s="148">
        <v>3952.0</v>
      </c>
      <c r="W370" s="111"/>
      <c r="X370" s="112">
        <v>42.954</v>
      </c>
      <c r="Y370" s="111"/>
      <c r="Z370" s="112">
        <v>857.282</v>
      </c>
      <c r="AA370" s="111"/>
      <c r="AB370" s="112">
        <v>3514.948</v>
      </c>
      <c r="AC370" s="111"/>
      <c r="AD370" s="112">
        <v>18.452</v>
      </c>
      <c r="AE370" s="202"/>
      <c r="AF370" s="203"/>
      <c r="AG370" s="113">
        <f t="shared" ref="AG370:AP370" si="1020">IFERROR(W370/M370,0)*100</f>
        <v>0</v>
      </c>
      <c r="AH370" s="98">
        <f t="shared" si="1020"/>
        <v>91.39148936</v>
      </c>
      <c r="AI370" s="113">
        <f t="shared" si="1020"/>
        <v>0</v>
      </c>
      <c r="AJ370" s="98">
        <f t="shared" si="1020"/>
        <v>21.74187167</v>
      </c>
      <c r="AK370" s="113">
        <f t="shared" si="1020"/>
        <v>0</v>
      </c>
      <c r="AL370" s="98">
        <f t="shared" si="1020"/>
        <v>92.57171451</v>
      </c>
      <c r="AM370" s="113">
        <f t="shared" si="1020"/>
        <v>0</v>
      </c>
      <c r="AN370" s="98">
        <f t="shared" si="1020"/>
        <v>9.366497462</v>
      </c>
      <c r="AO370" s="113">
        <f t="shared" si="1020"/>
        <v>0</v>
      </c>
      <c r="AP370" s="98">
        <f t="shared" si="1020"/>
        <v>0</v>
      </c>
      <c r="AQ370" s="113">
        <f>IFERROR(AX370/K370,0)*100</f>
        <v>0</v>
      </c>
      <c r="AR370" s="202"/>
      <c r="AS370" s="202"/>
      <c r="AT370" s="202"/>
      <c r="AU370" s="115" t="s">
        <v>719</v>
      </c>
      <c r="AV370" s="116"/>
      <c r="AW370" s="117"/>
      <c r="AX370" s="118">
        <f t="shared" ref="AX370:AY370" si="1021">AG370+AI370+AK370+AM370+AO370</f>
        <v>0</v>
      </c>
      <c r="AY370" s="118">
        <f t="shared" si="1021"/>
        <v>215.071573</v>
      </c>
      <c r="AZ370" s="204"/>
    </row>
    <row r="371" ht="15.75" customHeight="1">
      <c r="A371" s="200"/>
      <c r="B371" s="201"/>
      <c r="C371" s="202"/>
      <c r="D371" s="201"/>
      <c r="E371" s="202"/>
      <c r="F371" s="106"/>
      <c r="G371" s="86"/>
      <c r="H371" s="86" t="s">
        <v>726</v>
      </c>
      <c r="I371" s="86" t="s">
        <v>43</v>
      </c>
      <c r="J371" s="106">
        <v>6.373</v>
      </c>
      <c r="K371" s="106">
        <v>6783.0</v>
      </c>
      <c r="L371" s="128"/>
      <c r="M371" s="106">
        <v>6802.0</v>
      </c>
      <c r="N371" s="89"/>
      <c r="O371" s="106">
        <v>6760.0</v>
      </c>
      <c r="P371" s="89"/>
      <c r="Q371" s="111">
        <v>6760.0</v>
      </c>
      <c r="R371" s="89"/>
      <c r="S371" s="106">
        <v>6783.0</v>
      </c>
      <c r="T371" s="89"/>
      <c r="U371" s="106">
        <v>6783.0</v>
      </c>
      <c r="V371" s="129"/>
      <c r="W371" s="111">
        <v>5720.0</v>
      </c>
      <c r="X371" s="112"/>
      <c r="Y371" s="111">
        <v>5720.0</v>
      </c>
      <c r="Z371" s="112"/>
      <c r="AA371" s="111">
        <v>5683.0</v>
      </c>
      <c r="AB371" s="112"/>
      <c r="AC371" s="111">
        <v>5683.0</v>
      </c>
      <c r="AD371" s="112"/>
      <c r="AE371" s="202"/>
      <c r="AF371" s="203"/>
      <c r="AG371" s="113">
        <f t="shared" ref="AG371:AP371" si="1022">IFERROR(W371/M371,0)*100</f>
        <v>84.09291385</v>
      </c>
      <c r="AH371" s="98">
        <f t="shared" si="1022"/>
        <v>0</v>
      </c>
      <c r="AI371" s="113">
        <f t="shared" si="1022"/>
        <v>84.61538462</v>
      </c>
      <c r="AJ371" s="98">
        <f t="shared" si="1022"/>
        <v>0</v>
      </c>
      <c r="AK371" s="113">
        <f t="shared" si="1022"/>
        <v>84.06804734</v>
      </c>
      <c r="AL371" s="98">
        <f t="shared" si="1022"/>
        <v>0</v>
      </c>
      <c r="AM371" s="113">
        <f t="shared" si="1022"/>
        <v>83.78298688</v>
      </c>
      <c r="AN371" s="98">
        <f t="shared" si="1022"/>
        <v>0</v>
      </c>
      <c r="AO371" s="113">
        <f t="shared" si="1022"/>
        <v>0</v>
      </c>
      <c r="AP371" s="98">
        <f t="shared" si="1022"/>
        <v>0</v>
      </c>
      <c r="AQ371" s="124">
        <v>5683.0</v>
      </c>
      <c r="AR371" s="114">
        <f t="shared" ref="AR371:AR372" si="1025">X371+Z371+AB371+AD371+AF371</f>
        <v>0</v>
      </c>
      <c r="AS371" s="114">
        <f t="shared" ref="AS371:AS372" si="1026">AQ371/K371*100</f>
        <v>83.78298688</v>
      </c>
      <c r="AT371" s="128" t="s">
        <v>89</v>
      </c>
      <c r="AU371" s="115"/>
      <c r="AV371" s="116"/>
      <c r="AW371" s="117"/>
      <c r="AX371" s="118">
        <f t="shared" ref="AX371:AY371" si="1023">AG371+AI371+AK371+AM371+AO371</f>
        <v>336.5593327</v>
      </c>
      <c r="AY371" s="118">
        <f t="shared" si="1023"/>
        <v>0</v>
      </c>
      <c r="AZ371" s="204"/>
    </row>
    <row r="372" ht="15.75" customHeight="1">
      <c r="A372" s="200"/>
      <c r="B372" s="201"/>
      <c r="C372" s="202"/>
      <c r="D372" s="201"/>
      <c r="E372" s="202"/>
      <c r="F372" s="106"/>
      <c r="G372" s="86"/>
      <c r="H372" s="86" t="s">
        <v>727</v>
      </c>
      <c r="I372" s="86" t="s">
        <v>43</v>
      </c>
      <c r="J372" s="106">
        <v>3.973</v>
      </c>
      <c r="K372" s="106">
        <v>3973.0</v>
      </c>
      <c r="L372" s="128"/>
      <c r="M372" s="106">
        <v>3973.0</v>
      </c>
      <c r="N372" s="89"/>
      <c r="O372" s="106">
        <v>3973.0</v>
      </c>
      <c r="P372" s="89"/>
      <c r="Q372" s="111">
        <v>3973.0</v>
      </c>
      <c r="R372" s="89"/>
      <c r="S372" s="106">
        <v>3973.0</v>
      </c>
      <c r="T372" s="89"/>
      <c r="U372" s="106">
        <v>3973.0</v>
      </c>
      <c r="V372" s="129"/>
      <c r="W372" s="111">
        <v>3550.0</v>
      </c>
      <c r="X372" s="112"/>
      <c r="Y372" s="111">
        <v>3636.0</v>
      </c>
      <c r="Z372" s="112"/>
      <c r="AA372" s="111">
        <v>3439.0</v>
      </c>
      <c r="AB372" s="112"/>
      <c r="AC372" s="111">
        <v>3805.0</v>
      </c>
      <c r="AD372" s="112"/>
      <c r="AE372" s="202"/>
      <c r="AF372" s="203"/>
      <c r="AG372" s="113">
        <f t="shared" ref="AG372:AP372" si="1024">IFERROR(W372/M372,0)*100</f>
        <v>89.35313365</v>
      </c>
      <c r="AH372" s="98">
        <f t="shared" si="1024"/>
        <v>0</v>
      </c>
      <c r="AI372" s="113">
        <f t="shared" si="1024"/>
        <v>91.51774478</v>
      </c>
      <c r="AJ372" s="98">
        <f t="shared" si="1024"/>
        <v>0</v>
      </c>
      <c r="AK372" s="113">
        <f t="shared" si="1024"/>
        <v>86.55927511</v>
      </c>
      <c r="AL372" s="98">
        <f t="shared" si="1024"/>
        <v>0</v>
      </c>
      <c r="AM372" s="113">
        <f t="shared" si="1024"/>
        <v>95.77145734</v>
      </c>
      <c r="AN372" s="98">
        <f t="shared" si="1024"/>
        <v>0</v>
      </c>
      <c r="AO372" s="113">
        <f t="shared" si="1024"/>
        <v>0</v>
      </c>
      <c r="AP372" s="98">
        <f t="shared" si="1024"/>
        <v>0</v>
      </c>
      <c r="AQ372" s="124">
        <v>3805.0</v>
      </c>
      <c r="AR372" s="114">
        <f t="shared" si="1025"/>
        <v>0</v>
      </c>
      <c r="AS372" s="114">
        <f t="shared" si="1026"/>
        <v>95.77145734</v>
      </c>
      <c r="AT372" s="128" t="s">
        <v>89</v>
      </c>
      <c r="AU372" s="115"/>
      <c r="AV372" s="116"/>
      <c r="AW372" s="117"/>
      <c r="AX372" s="118">
        <f t="shared" ref="AX372:AY372" si="1027">AG372+AI372+AK372+AM372+AO372</f>
        <v>363.2016109</v>
      </c>
      <c r="AY372" s="118">
        <f t="shared" si="1027"/>
        <v>0</v>
      </c>
      <c r="AZ372" s="204"/>
    </row>
    <row r="373" ht="15.75" customHeight="1">
      <c r="A373" s="200"/>
      <c r="B373" s="201"/>
      <c r="C373" s="202"/>
      <c r="D373" s="201"/>
      <c r="E373" s="202"/>
      <c r="F373" s="106">
        <v>4.0</v>
      </c>
      <c r="G373" s="86" t="s">
        <v>728</v>
      </c>
      <c r="H373" s="86" t="s">
        <v>729</v>
      </c>
      <c r="I373" s="86"/>
      <c r="J373" s="106"/>
      <c r="K373" s="106"/>
      <c r="L373" s="110">
        <f>N373+P373+R373+T373+V373</f>
        <v>26434</v>
      </c>
      <c r="M373" s="106"/>
      <c r="N373" s="89">
        <v>3806.0</v>
      </c>
      <c r="O373" s="106"/>
      <c r="P373" s="89">
        <v>5373.0</v>
      </c>
      <c r="Q373" s="111"/>
      <c r="R373" s="89">
        <v>5909.0</v>
      </c>
      <c r="S373" s="106"/>
      <c r="T373" s="89">
        <v>6754.0</v>
      </c>
      <c r="U373" s="106"/>
      <c r="V373" s="129">
        <v>4592.0</v>
      </c>
      <c r="W373" s="111"/>
      <c r="X373" s="112"/>
      <c r="Y373" s="111"/>
      <c r="Z373" s="112"/>
      <c r="AA373" s="111"/>
      <c r="AB373" s="112"/>
      <c r="AC373" s="111"/>
      <c r="AD373" s="112"/>
      <c r="AE373" s="202"/>
      <c r="AF373" s="203"/>
      <c r="AG373" s="113">
        <f t="shared" ref="AG373:AP373" si="1028">IFERROR(W373/M373,0)*100</f>
        <v>0</v>
      </c>
      <c r="AH373" s="98">
        <f t="shared" si="1028"/>
        <v>0</v>
      </c>
      <c r="AI373" s="113">
        <f t="shared" si="1028"/>
        <v>0</v>
      </c>
      <c r="AJ373" s="98">
        <f t="shared" si="1028"/>
        <v>0</v>
      </c>
      <c r="AK373" s="113">
        <f t="shared" si="1028"/>
        <v>0</v>
      </c>
      <c r="AL373" s="98">
        <f t="shared" si="1028"/>
        <v>0</v>
      </c>
      <c r="AM373" s="113">
        <f t="shared" si="1028"/>
        <v>0</v>
      </c>
      <c r="AN373" s="98">
        <f t="shared" si="1028"/>
        <v>0</v>
      </c>
      <c r="AO373" s="113">
        <f t="shared" si="1028"/>
        <v>0</v>
      </c>
      <c r="AP373" s="98">
        <f t="shared" si="1028"/>
        <v>0</v>
      </c>
      <c r="AQ373" s="113">
        <f>IFERROR(AX373/K373,0)*100</f>
        <v>0</v>
      </c>
      <c r="AR373" s="202"/>
      <c r="AS373" s="202"/>
      <c r="AT373" s="202"/>
      <c r="AU373" s="115"/>
      <c r="AV373" s="116"/>
      <c r="AW373" s="117"/>
      <c r="AX373" s="118">
        <f t="shared" ref="AX373:AY373" si="1029">AG373+AI373+AK373+AM373+AO373</f>
        <v>0</v>
      </c>
      <c r="AY373" s="118">
        <f t="shared" si="1029"/>
        <v>0</v>
      </c>
      <c r="AZ373" s="204"/>
    </row>
    <row r="374" ht="15.75" customHeight="1">
      <c r="A374" s="200"/>
      <c r="B374" s="201"/>
      <c r="C374" s="202"/>
      <c r="D374" s="201"/>
      <c r="E374" s="202"/>
      <c r="F374" s="106"/>
      <c r="G374" s="86"/>
      <c r="H374" s="86" t="s">
        <v>730</v>
      </c>
      <c r="I374" s="86" t="s">
        <v>43</v>
      </c>
      <c r="J374" s="106">
        <v>46.0</v>
      </c>
      <c r="K374" s="106">
        <v>41.0</v>
      </c>
      <c r="L374" s="128"/>
      <c r="M374" s="106">
        <v>46.0</v>
      </c>
      <c r="N374" s="89"/>
      <c r="O374" s="106">
        <v>46.0</v>
      </c>
      <c r="P374" s="89"/>
      <c r="Q374" s="106">
        <v>43.0</v>
      </c>
      <c r="R374" s="89"/>
      <c r="S374" s="106">
        <v>41.0</v>
      </c>
      <c r="T374" s="89"/>
      <c r="U374" s="106">
        <v>41.0</v>
      </c>
      <c r="V374" s="129"/>
      <c r="W374" s="111">
        <v>14.0</v>
      </c>
      <c r="X374" s="112"/>
      <c r="Y374" s="111">
        <v>14.0</v>
      </c>
      <c r="Z374" s="112"/>
      <c r="AA374" s="111">
        <v>15.0</v>
      </c>
      <c r="AB374" s="112"/>
      <c r="AC374" s="111">
        <v>15.0</v>
      </c>
      <c r="AD374" s="112"/>
      <c r="AE374" s="202"/>
      <c r="AF374" s="203"/>
      <c r="AG374" s="113">
        <f t="shared" ref="AG374:AP374" si="1030">IFERROR(W374/M374,0)*100</f>
        <v>30.43478261</v>
      </c>
      <c r="AH374" s="98">
        <f t="shared" si="1030"/>
        <v>0</v>
      </c>
      <c r="AI374" s="113">
        <f t="shared" si="1030"/>
        <v>30.43478261</v>
      </c>
      <c r="AJ374" s="98">
        <f t="shared" si="1030"/>
        <v>0</v>
      </c>
      <c r="AK374" s="113">
        <f t="shared" si="1030"/>
        <v>34.88372093</v>
      </c>
      <c r="AL374" s="98">
        <f t="shared" si="1030"/>
        <v>0</v>
      </c>
      <c r="AM374" s="113">
        <f t="shared" si="1030"/>
        <v>36.58536585</v>
      </c>
      <c r="AN374" s="98">
        <f t="shared" si="1030"/>
        <v>0</v>
      </c>
      <c r="AO374" s="113">
        <f t="shared" si="1030"/>
        <v>0</v>
      </c>
      <c r="AP374" s="98">
        <f t="shared" si="1030"/>
        <v>0</v>
      </c>
      <c r="AQ374" s="124">
        <v>15.0</v>
      </c>
      <c r="AR374" s="114">
        <f t="shared" ref="AR374:AR382" si="1033">X374+Z374+AB374+AD374+AF374</f>
        <v>0</v>
      </c>
      <c r="AS374" s="114">
        <f t="shared" ref="AS374:AS376" si="1034">AQ374/K374*100</f>
        <v>36.58536585</v>
      </c>
      <c r="AT374" s="128" t="s">
        <v>89</v>
      </c>
      <c r="AU374" s="115"/>
      <c r="AV374" s="116"/>
      <c r="AW374" s="117"/>
      <c r="AX374" s="118">
        <f t="shared" ref="AX374:AY374" si="1031">AG374+AI374+AK374+AM374+AO374</f>
        <v>132.338652</v>
      </c>
      <c r="AY374" s="118">
        <f t="shared" si="1031"/>
        <v>0</v>
      </c>
      <c r="AZ374" s="204"/>
    </row>
    <row r="375" ht="15.75" customHeight="1">
      <c r="A375" s="200"/>
      <c r="B375" s="201"/>
      <c r="C375" s="202"/>
      <c r="D375" s="201"/>
      <c r="E375" s="202"/>
      <c r="F375" s="106"/>
      <c r="G375" s="86"/>
      <c r="H375" s="86" t="s">
        <v>731</v>
      </c>
      <c r="I375" s="86" t="s">
        <v>43</v>
      </c>
      <c r="J375" s="106">
        <v>56.0</v>
      </c>
      <c r="K375" s="106">
        <v>57.0</v>
      </c>
      <c r="L375" s="128"/>
      <c r="M375" s="106">
        <v>55.0</v>
      </c>
      <c r="N375" s="89"/>
      <c r="O375" s="106">
        <v>55.0</v>
      </c>
      <c r="P375" s="89"/>
      <c r="Q375" s="106">
        <v>57.0</v>
      </c>
      <c r="R375" s="89"/>
      <c r="S375" s="106">
        <v>55.0</v>
      </c>
      <c r="T375" s="89"/>
      <c r="U375" s="106">
        <v>57.0</v>
      </c>
      <c r="V375" s="129"/>
      <c r="W375" s="111">
        <v>73.0</v>
      </c>
      <c r="X375" s="112"/>
      <c r="Y375" s="111">
        <v>70.0</v>
      </c>
      <c r="Z375" s="112"/>
      <c r="AA375" s="111">
        <v>34.0</v>
      </c>
      <c r="AB375" s="112"/>
      <c r="AC375" s="111">
        <v>34.0</v>
      </c>
      <c r="AD375" s="112"/>
      <c r="AE375" s="202"/>
      <c r="AF375" s="203"/>
      <c r="AG375" s="113">
        <f t="shared" ref="AG375:AP375" si="1032">IFERROR(W375/M375,0)*100</f>
        <v>132.7272727</v>
      </c>
      <c r="AH375" s="98">
        <f t="shared" si="1032"/>
        <v>0</v>
      </c>
      <c r="AI375" s="113">
        <f t="shared" si="1032"/>
        <v>127.2727273</v>
      </c>
      <c r="AJ375" s="98">
        <f t="shared" si="1032"/>
        <v>0</v>
      </c>
      <c r="AK375" s="113">
        <f t="shared" si="1032"/>
        <v>59.64912281</v>
      </c>
      <c r="AL375" s="98">
        <f t="shared" si="1032"/>
        <v>0</v>
      </c>
      <c r="AM375" s="113">
        <f t="shared" si="1032"/>
        <v>61.81818182</v>
      </c>
      <c r="AN375" s="98">
        <f t="shared" si="1032"/>
        <v>0</v>
      </c>
      <c r="AO375" s="113">
        <f t="shared" si="1032"/>
        <v>0</v>
      </c>
      <c r="AP375" s="98">
        <f t="shared" si="1032"/>
        <v>0</v>
      </c>
      <c r="AQ375" s="124">
        <v>34.0</v>
      </c>
      <c r="AR375" s="114">
        <f t="shared" si="1033"/>
        <v>0</v>
      </c>
      <c r="AS375" s="114">
        <f t="shared" si="1034"/>
        <v>59.64912281</v>
      </c>
      <c r="AT375" s="128" t="s">
        <v>89</v>
      </c>
      <c r="AU375" s="115"/>
      <c r="AV375" s="116"/>
      <c r="AW375" s="117"/>
      <c r="AX375" s="118">
        <f t="shared" ref="AX375:AY375" si="1035">AG375+AI375+AK375+AM375+AO375</f>
        <v>381.4673046</v>
      </c>
      <c r="AY375" s="118">
        <f t="shared" si="1035"/>
        <v>0</v>
      </c>
      <c r="AZ375" s="204"/>
    </row>
    <row r="376" ht="15.75" customHeight="1">
      <c r="A376" s="200"/>
      <c r="B376" s="201"/>
      <c r="C376" s="202"/>
      <c r="D376" s="201"/>
      <c r="E376" s="202"/>
      <c r="F376" s="106"/>
      <c r="G376" s="86"/>
      <c r="H376" s="86" t="s">
        <v>732</v>
      </c>
      <c r="I376" s="86" t="s">
        <v>43</v>
      </c>
      <c r="J376" s="106">
        <v>1.384</v>
      </c>
      <c r="K376" s="106">
        <v>1380.0</v>
      </c>
      <c r="L376" s="128"/>
      <c r="M376" s="106">
        <v>1385.0</v>
      </c>
      <c r="N376" s="89"/>
      <c r="O376" s="106">
        <v>1385.0</v>
      </c>
      <c r="P376" s="89"/>
      <c r="Q376" s="106">
        <v>1381.0</v>
      </c>
      <c r="R376" s="89"/>
      <c r="S376" s="106">
        <v>1380.0</v>
      </c>
      <c r="T376" s="89"/>
      <c r="U376" s="106">
        <v>1380.0</v>
      </c>
      <c r="V376" s="129"/>
      <c r="W376" s="111">
        <v>2237.0</v>
      </c>
      <c r="X376" s="112"/>
      <c r="Y376" s="111">
        <v>2236.0</v>
      </c>
      <c r="Z376" s="112"/>
      <c r="AA376" s="111">
        <v>1193.0</v>
      </c>
      <c r="AB376" s="112"/>
      <c r="AC376" s="111">
        <v>1193.0</v>
      </c>
      <c r="AD376" s="112"/>
      <c r="AE376" s="202"/>
      <c r="AF376" s="203"/>
      <c r="AG376" s="113">
        <f t="shared" ref="AG376:AP376" si="1036">IFERROR(W376/M376,0)*100</f>
        <v>161.5162455</v>
      </c>
      <c r="AH376" s="98">
        <f t="shared" si="1036"/>
        <v>0</v>
      </c>
      <c r="AI376" s="113">
        <f t="shared" si="1036"/>
        <v>161.4440433</v>
      </c>
      <c r="AJ376" s="98">
        <f t="shared" si="1036"/>
        <v>0</v>
      </c>
      <c r="AK376" s="113">
        <f t="shared" si="1036"/>
        <v>86.38667632</v>
      </c>
      <c r="AL376" s="98">
        <f t="shared" si="1036"/>
        <v>0</v>
      </c>
      <c r="AM376" s="113">
        <f t="shared" si="1036"/>
        <v>86.44927536</v>
      </c>
      <c r="AN376" s="98">
        <f t="shared" si="1036"/>
        <v>0</v>
      </c>
      <c r="AO376" s="113">
        <f t="shared" si="1036"/>
        <v>0</v>
      </c>
      <c r="AP376" s="98">
        <f t="shared" si="1036"/>
        <v>0</v>
      </c>
      <c r="AQ376" s="124">
        <v>1193.0</v>
      </c>
      <c r="AR376" s="114">
        <f t="shared" si="1033"/>
        <v>0</v>
      </c>
      <c r="AS376" s="114">
        <f t="shared" si="1034"/>
        <v>86.44927536</v>
      </c>
      <c r="AT376" s="128" t="s">
        <v>89</v>
      </c>
      <c r="AU376" s="115"/>
      <c r="AV376" s="116"/>
      <c r="AW376" s="117"/>
      <c r="AX376" s="118">
        <f t="shared" ref="AX376:AY376" si="1037">AG376+AI376+AK376+AM376+AO376</f>
        <v>495.7962405</v>
      </c>
      <c r="AY376" s="118">
        <f t="shared" si="1037"/>
        <v>0</v>
      </c>
      <c r="AZ376" s="204"/>
    </row>
    <row r="377" ht="15.75" customHeight="1">
      <c r="A377" s="200"/>
      <c r="B377" s="201"/>
      <c r="C377" s="202"/>
      <c r="D377" s="201"/>
      <c r="E377" s="202"/>
      <c r="F377" s="106"/>
      <c r="G377" s="86"/>
      <c r="H377" s="86" t="s">
        <v>733</v>
      </c>
      <c r="I377" s="86" t="s">
        <v>43</v>
      </c>
      <c r="J377" s="106">
        <v>46.0</v>
      </c>
      <c r="K377" s="106">
        <v>46.0</v>
      </c>
      <c r="L377" s="128"/>
      <c r="M377" s="106">
        <v>46.0</v>
      </c>
      <c r="N377" s="89"/>
      <c r="O377" s="106">
        <v>46.0</v>
      </c>
      <c r="P377" s="89"/>
      <c r="Q377" s="106">
        <v>46.0</v>
      </c>
      <c r="R377" s="89"/>
      <c r="S377" s="106">
        <v>46.0</v>
      </c>
      <c r="T377" s="89"/>
      <c r="U377" s="106">
        <v>46.0</v>
      </c>
      <c r="V377" s="129"/>
      <c r="W377" s="111">
        <v>160.0</v>
      </c>
      <c r="X377" s="112"/>
      <c r="Y377" s="111">
        <v>280.0</v>
      </c>
      <c r="Z377" s="112"/>
      <c r="AA377" s="111">
        <v>380.0</v>
      </c>
      <c r="AB377" s="112"/>
      <c r="AC377" s="111">
        <v>10.0</v>
      </c>
      <c r="AD377" s="112"/>
      <c r="AE377" s="202"/>
      <c r="AF377" s="203"/>
      <c r="AG377" s="113">
        <f>((M377-(W377-M377))/M377)*100</f>
        <v>-147.826087</v>
      </c>
      <c r="AH377" s="98">
        <f>IFERROR(X377/N377,0)*100</f>
        <v>0</v>
      </c>
      <c r="AI377" s="113">
        <f>((O377-(Y377-O377))/O377)*100</f>
        <v>-408.6956522</v>
      </c>
      <c r="AJ377" s="98">
        <f>IFERROR(Z377/P377,0)*100</f>
        <v>0</v>
      </c>
      <c r="AK377" s="113">
        <f>((Q377-(AA377-Q377))/Q377)*100</f>
        <v>-626.0869565</v>
      </c>
      <c r="AL377" s="98">
        <f>IFERROR(AB377/R377,0)*100</f>
        <v>0</v>
      </c>
      <c r="AM377" s="113">
        <f>((S377-(AC377-S377))/S377)*100</f>
        <v>178.2608696</v>
      </c>
      <c r="AN377" s="98">
        <f t="shared" ref="AN377:AP377" si="1038">IFERROR(AD377/T377,0)*100</f>
        <v>0</v>
      </c>
      <c r="AO377" s="113">
        <f t="shared" si="1038"/>
        <v>0</v>
      </c>
      <c r="AP377" s="98">
        <f t="shared" si="1038"/>
        <v>0</v>
      </c>
      <c r="AQ377" s="124">
        <v>10.0</v>
      </c>
      <c r="AR377" s="114">
        <f t="shared" si="1033"/>
        <v>0</v>
      </c>
      <c r="AS377" s="114">
        <f>((K377-(AQ377-K377))/K377)*100</f>
        <v>178.2608696</v>
      </c>
      <c r="AT377" s="128" t="s">
        <v>89</v>
      </c>
      <c r="AU377" s="115"/>
      <c r="AV377" s="116"/>
      <c r="AW377" s="117"/>
      <c r="AX377" s="118">
        <f t="shared" ref="AX377:AY377" si="1039">AG377+AI377+AK377+AM377+AO377</f>
        <v>-1004.347826</v>
      </c>
      <c r="AY377" s="118">
        <f t="shared" si="1039"/>
        <v>0</v>
      </c>
      <c r="AZ377" s="204"/>
    </row>
    <row r="378" ht="15.75" customHeight="1">
      <c r="A378" s="200"/>
      <c r="B378" s="201"/>
      <c r="C378" s="202"/>
      <c r="D378" s="201"/>
      <c r="E378" s="202"/>
      <c r="F378" s="106"/>
      <c r="G378" s="86"/>
      <c r="H378" s="86" t="s">
        <v>734</v>
      </c>
      <c r="I378" s="86" t="s">
        <v>43</v>
      </c>
      <c r="J378" s="106">
        <v>770.0</v>
      </c>
      <c r="K378" s="106">
        <v>768.0</v>
      </c>
      <c r="L378" s="128"/>
      <c r="M378" s="106">
        <v>770.0</v>
      </c>
      <c r="N378" s="89"/>
      <c r="O378" s="106">
        <v>770.0</v>
      </c>
      <c r="P378" s="89"/>
      <c r="Q378" s="106">
        <v>770.0</v>
      </c>
      <c r="R378" s="89"/>
      <c r="S378" s="106">
        <v>768.0</v>
      </c>
      <c r="T378" s="89"/>
      <c r="U378" s="106">
        <v>768.0</v>
      </c>
      <c r="V378" s="129"/>
      <c r="W378" s="111">
        <v>249.0</v>
      </c>
      <c r="X378" s="112"/>
      <c r="Y378" s="111">
        <v>383.0</v>
      </c>
      <c r="Z378" s="112"/>
      <c r="AA378" s="111">
        <v>147.0</v>
      </c>
      <c r="AB378" s="112"/>
      <c r="AC378" s="111">
        <v>147.0</v>
      </c>
      <c r="AD378" s="112"/>
      <c r="AE378" s="202"/>
      <c r="AF378" s="203"/>
      <c r="AG378" s="113">
        <f t="shared" ref="AG378:AP378" si="1040">IFERROR(W378/M378,0)*100</f>
        <v>32.33766234</v>
      </c>
      <c r="AH378" s="98">
        <f t="shared" si="1040"/>
        <v>0</v>
      </c>
      <c r="AI378" s="113">
        <f t="shared" si="1040"/>
        <v>49.74025974</v>
      </c>
      <c r="AJ378" s="98">
        <f t="shared" si="1040"/>
        <v>0</v>
      </c>
      <c r="AK378" s="113">
        <f t="shared" si="1040"/>
        <v>19.09090909</v>
      </c>
      <c r="AL378" s="98">
        <f t="shared" si="1040"/>
        <v>0</v>
      </c>
      <c r="AM378" s="113">
        <f t="shared" si="1040"/>
        <v>19.140625</v>
      </c>
      <c r="AN378" s="98">
        <f t="shared" si="1040"/>
        <v>0</v>
      </c>
      <c r="AO378" s="113">
        <f t="shared" si="1040"/>
        <v>0</v>
      </c>
      <c r="AP378" s="98">
        <f t="shared" si="1040"/>
        <v>0</v>
      </c>
      <c r="AQ378" s="124">
        <v>147.0</v>
      </c>
      <c r="AR378" s="114">
        <f t="shared" si="1033"/>
        <v>0</v>
      </c>
      <c r="AS378" s="114">
        <f>AQ378/K378*100</f>
        <v>19.140625</v>
      </c>
      <c r="AT378" s="128" t="s">
        <v>89</v>
      </c>
      <c r="AU378" s="115"/>
      <c r="AV378" s="116"/>
      <c r="AW378" s="117"/>
      <c r="AX378" s="118">
        <f t="shared" ref="AX378:AY378" si="1041">AG378+AI378+AK378+AM378+AO378</f>
        <v>120.3094562</v>
      </c>
      <c r="AY378" s="118">
        <f t="shared" si="1041"/>
        <v>0</v>
      </c>
      <c r="AZ378" s="204"/>
    </row>
    <row r="379" ht="15.75" customHeight="1">
      <c r="A379" s="200"/>
      <c r="B379" s="201"/>
      <c r="C379" s="202"/>
      <c r="D379" s="201"/>
      <c r="E379" s="202"/>
      <c r="F379" s="106"/>
      <c r="G379" s="86"/>
      <c r="H379" s="86" t="s">
        <v>735</v>
      </c>
      <c r="I379" s="86" t="s">
        <v>43</v>
      </c>
      <c r="J379" s="106">
        <v>430.0</v>
      </c>
      <c r="K379" s="106">
        <v>429.0</v>
      </c>
      <c r="L379" s="128"/>
      <c r="M379" s="106">
        <v>430.0</v>
      </c>
      <c r="N379" s="89"/>
      <c r="O379" s="106">
        <v>429.0</v>
      </c>
      <c r="P379" s="89"/>
      <c r="Q379" s="106">
        <v>429.0</v>
      </c>
      <c r="R379" s="89"/>
      <c r="S379" s="106">
        <v>429.0</v>
      </c>
      <c r="T379" s="89"/>
      <c r="U379" s="106">
        <v>429.0</v>
      </c>
      <c r="V379" s="129"/>
      <c r="W379" s="111">
        <v>304.0</v>
      </c>
      <c r="X379" s="112"/>
      <c r="Y379" s="111">
        <v>312.0</v>
      </c>
      <c r="Z379" s="112"/>
      <c r="AA379" s="111">
        <v>602.0</v>
      </c>
      <c r="AB379" s="112"/>
      <c r="AC379" s="111">
        <v>602.0</v>
      </c>
      <c r="AD379" s="112"/>
      <c r="AE379" s="202"/>
      <c r="AF379" s="203"/>
      <c r="AG379" s="113">
        <f>((M379-(W379-M379))/M379)*100</f>
        <v>129.3023256</v>
      </c>
      <c r="AH379" s="98">
        <f>IFERROR(X379/N379,0)*100</f>
        <v>0</v>
      </c>
      <c r="AI379" s="113">
        <f>((O379-(Y379-O379))/O379)*100</f>
        <v>127.2727273</v>
      </c>
      <c r="AJ379" s="98">
        <f>IFERROR(Z379/P379,0)*100</f>
        <v>0</v>
      </c>
      <c r="AK379" s="113">
        <f>((Q379-(AA379-Q379))/Q379)*100</f>
        <v>59.67365967</v>
      </c>
      <c r="AL379" s="98">
        <f>IFERROR(AB379/R379,0)*100</f>
        <v>0</v>
      </c>
      <c r="AM379" s="113">
        <f>((S379-(AC379-S379))/S379)*100</f>
        <v>59.67365967</v>
      </c>
      <c r="AN379" s="98">
        <f t="shared" ref="AN379:AP379" si="1042">IFERROR(AD379/T379,0)*100</f>
        <v>0</v>
      </c>
      <c r="AO379" s="113">
        <f t="shared" si="1042"/>
        <v>0</v>
      </c>
      <c r="AP379" s="98">
        <f t="shared" si="1042"/>
        <v>0</v>
      </c>
      <c r="AQ379" s="124">
        <v>602.0</v>
      </c>
      <c r="AR379" s="114">
        <f t="shared" si="1033"/>
        <v>0</v>
      </c>
      <c r="AS379" s="114">
        <f>((K379-(AQ379-K379))/K379)*100</f>
        <v>59.67365967</v>
      </c>
      <c r="AT379" s="128" t="s">
        <v>89</v>
      </c>
      <c r="AU379" s="115"/>
      <c r="AV379" s="116"/>
      <c r="AW379" s="117"/>
      <c r="AX379" s="118">
        <f t="shared" ref="AX379:AY379" si="1043">AG379+AI379+AK379+AM379+AO379</f>
        <v>375.9223722</v>
      </c>
      <c r="AY379" s="118">
        <f t="shared" si="1043"/>
        <v>0</v>
      </c>
      <c r="AZ379" s="204"/>
    </row>
    <row r="380" ht="15.75" customHeight="1">
      <c r="A380" s="200"/>
      <c r="B380" s="201"/>
      <c r="C380" s="202"/>
      <c r="D380" s="201"/>
      <c r="E380" s="202"/>
      <c r="F380" s="106"/>
      <c r="G380" s="86"/>
      <c r="H380" s="86" t="s">
        <v>736</v>
      </c>
      <c r="I380" s="86" t="s">
        <v>43</v>
      </c>
      <c r="J380" s="106">
        <v>3.449</v>
      </c>
      <c r="K380" s="106">
        <v>3453.0</v>
      </c>
      <c r="L380" s="128"/>
      <c r="M380" s="106">
        <v>3446.0</v>
      </c>
      <c r="N380" s="89"/>
      <c r="O380" s="106">
        <v>3447.0</v>
      </c>
      <c r="P380" s="89"/>
      <c r="Q380" s="106">
        <v>3447.0</v>
      </c>
      <c r="R380" s="89"/>
      <c r="S380" s="106">
        <v>3453.0</v>
      </c>
      <c r="T380" s="89"/>
      <c r="U380" s="106">
        <v>3453.0</v>
      </c>
      <c r="V380" s="129"/>
      <c r="W380" s="111">
        <v>2533.0</v>
      </c>
      <c r="X380" s="112"/>
      <c r="Y380" s="111">
        <v>2513.0</v>
      </c>
      <c r="Z380" s="112"/>
      <c r="AA380" s="111">
        <v>3116.0</v>
      </c>
      <c r="AB380" s="112"/>
      <c r="AC380" s="111">
        <v>3116.0</v>
      </c>
      <c r="AD380" s="112"/>
      <c r="AE380" s="202"/>
      <c r="AF380" s="203"/>
      <c r="AG380" s="113">
        <f t="shared" ref="AG380:AP380" si="1044">IFERROR(W380/M380,0)*100</f>
        <v>73.50551364</v>
      </c>
      <c r="AH380" s="98">
        <f t="shared" si="1044"/>
        <v>0</v>
      </c>
      <c r="AI380" s="113">
        <f t="shared" si="1044"/>
        <v>72.90397447</v>
      </c>
      <c r="AJ380" s="98">
        <f t="shared" si="1044"/>
        <v>0</v>
      </c>
      <c r="AK380" s="113">
        <f t="shared" si="1044"/>
        <v>90.39744706</v>
      </c>
      <c r="AL380" s="98">
        <f t="shared" si="1044"/>
        <v>0</v>
      </c>
      <c r="AM380" s="113">
        <f t="shared" si="1044"/>
        <v>90.24037069</v>
      </c>
      <c r="AN380" s="98">
        <f t="shared" si="1044"/>
        <v>0</v>
      </c>
      <c r="AO380" s="113">
        <f t="shared" si="1044"/>
        <v>0</v>
      </c>
      <c r="AP380" s="98">
        <f t="shared" si="1044"/>
        <v>0</v>
      </c>
      <c r="AQ380" s="124">
        <v>3116.0</v>
      </c>
      <c r="AR380" s="114">
        <f t="shared" si="1033"/>
        <v>0</v>
      </c>
      <c r="AS380" s="114">
        <f>AQ380/K380*100</f>
        <v>90.24037069</v>
      </c>
      <c r="AT380" s="128" t="s">
        <v>89</v>
      </c>
      <c r="AU380" s="115"/>
      <c r="AV380" s="116"/>
      <c r="AW380" s="117"/>
      <c r="AX380" s="118">
        <f t="shared" ref="AX380:AY380" si="1045">AG380+AI380+AK380+AM380+AO380</f>
        <v>327.0473059</v>
      </c>
      <c r="AY380" s="118">
        <f t="shared" si="1045"/>
        <v>0</v>
      </c>
      <c r="AZ380" s="204"/>
    </row>
    <row r="381" ht="15.75" customHeight="1">
      <c r="A381" s="200"/>
      <c r="B381" s="201"/>
      <c r="C381" s="202"/>
      <c r="D381" s="201"/>
      <c r="E381" s="202"/>
      <c r="F381" s="106"/>
      <c r="G381" s="86"/>
      <c r="H381" s="86" t="s">
        <v>737</v>
      </c>
      <c r="I381" s="86" t="s">
        <v>43</v>
      </c>
      <c r="J381" s="106">
        <v>192.0</v>
      </c>
      <c r="K381" s="106">
        <v>196.0</v>
      </c>
      <c r="L381" s="128"/>
      <c r="M381" s="106">
        <v>195.0</v>
      </c>
      <c r="N381" s="89"/>
      <c r="O381" s="106">
        <v>197.0</v>
      </c>
      <c r="P381" s="89"/>
      <c r="Q381" s="106">
        <v>197.0</v>
      </c>
      <c r="R381" s="89"/>
      <c r="S381" s="106">
        <v>196.0</v>
      </c>
      <c r="T381" s="89"/>
      <c r="U381" s="106">
        <v>196.0</v>
      </c>
      <c r="V381" s="129"/>
      <c r="W381" s="111">
        <v>16.0</v>
      </c>
      <c r="X381" s="112"/>
      <c r="Y381" s="111">
        <v>32.0</v>
      </c>
      <c r="Z381" s="112"/>
      <c r="AA381" s="111">
        <v>203.0</v>
      </c>
      <c r="AB381" s="112"/>
      <c r="AC381" s="111">
        <v>203.0</v>
      </c>
      <c r="AD381" s="112"/>
      <c r="AE381" s="202"/>
      <c r="AF381" s="203"/>
      <c r="AG381" s="113">
        <f>((M381-(W381-M381))/M381)*100</f>
        <v>191.7948718</v>
      </c>
      <c r="AH381" s="98">
        <f>IFERROR(X381/N381,0)*100</f>
        <v>0</v>
      </c>
      <c r="AI381" s="113">
        <f>((O381-(Y381-O381))/O381)*100</f>
        <v>183.7563452</v>
      </c>
      <c r="AJ381" s="98">
        <f>IFERROR(Z381/P381,0)*100</f>
        <v>0</v>
      </c>
      <c r="AK381" s="113">
        <f>((Q381-(AA381-Q381))/Q381)*100</f>
        <v>96.95431472</v>
      </c>
      <c r="AL381" s="98">
        <f>IFERROR(AB381/R381,0)*100</f>
        <v>0</v>
      </c>
      <c r="AM381" s="113">
        <f>((S381-(AC381-S381))/S381)*100</f>
        <v>96.42857143</v>
      </c>
      <c r="AN381" s="98">
        <f t="shared" ref="AN381:AP381" si="1046">IFERROR(AD381/T381,0)*100</f>
        <v>0</v>
      </c>
      <c r="AO381" s="113">
        <f t="shared" si="1046"/>
        <v>0</v>
      </c>
      <c r="AP381" s="98">
        <f t="shared" si="1046"/>
        <v>0</v>
      </c>
      <c r="AQ381" s="124">
        <v>203.0</v>
      </c>
      <c r="AR381" s="114">
        <f t="shared" si="1033"/>
        <v>0</v>
      </c>
      <c r="AS381" s="114">
        <f>((K381-(AQ381-K381))/K381)*100</f>
        <v>96.42857143</v>
      </c>
      <c r="AT381" s="128" t="s">
        <v>89</v>
      </c>
      <c r="AU381" s="115"/>
      <c r="AV381" s="116"/>
      <c r="AW381" s="117"/>
      <c r="AX381" s="118">
        <f t="shared" ref="AX381:AY381" si="1047">AG381+AI381+AK381+AM381+AO381</f>
        <v>568.9341031</v>
      </c>
      <c r="AY381" s="118">
        <f t="shared" si="1047"/>
        <v>0</v>
      </c>
      <c r="AZ381" s="204"/>
    </row>
    <row r="382" ht="15.75" customHeight="1">
      <c r="A382" s="200"/>
      <c r="B382" s="201"/>
      <c r="C382" s="202"/>
      <c r="D382" s="201"/>
      <c r="E382" s="202"/>
      <c r="F382" s="106"/>
      <c r="G382" s="86"/>
      <c r="H382" s="86" t="s">
        <v>738</v>
      </c>
      <c r="I382" s="86" t="s">
        <v>43</v>
      </c>
      <c r="J382" s="106">
        <v>0.0</v>
      </c>
      <c r="K382" s="106">
        <v>2.0</v>
      </c>
      <c r="L382" s="128"/>
      <c r="M382" s="106">
        <v>0.0</v>
      </c>
      <c r="N382" s="89"/>
      <c r="O382" s="106">
        <v>0.0</v>
      </c>
      <c r="P382" s="89"/>
      <c r="Q382" s="106">
        <v>2.0</v>
      </c>
      <c r="R382" s="89"/>
      <c r="S382" s="106">
        <v>2.0</v>
      </c>
      <c r="T382" s="89"/>
      <c r="U382" s="106">
        <v>2.0</v>
      </c>
      <c r="V382" s="129"/>
      <c r="W382" s="111">
        <v>0.0</v>
      </c>
      <c r="X382" s="112"/>
      <c r="Y382" s="146"/>
      <c r="Z382" s="112"/>
      <c r="AA382" s="111">
        <v>1.0</v>
      </c>
      <c r="AB382" s="112"/>
      <c r="AC382" s="111">
        <v>1.0</v>
      </c>
      <c r="AD382" s="112"/>
      <c r="AE382" s="202"/>
      <c r="AF382" s="203"/>
      <c r="AG382" s="113">
        <f t="shared" ref="AG382:AP382" si="1048">IFERROR(W382/M382,0)*100</f>
        <v>0</v>
      </c>
      <c r="AH382" s="98">
        <f t="shared" si="1048"/>
        <v>0</v>
      </c>
      <c r="AI382" s="113">
        <f t="shared" si="1048"/>
        <v>0</v>
      </c>
      <c r="AJ382" s="98">
        <f t="shared" si="1048"/>
        <v>0</v>
      </c>
      <c r="AK382" s="113">
        <f t="shared" si="1048"/>
        <v>50</v>
      </c>
      <c r="AL382" s="98">
        <f t="shared" si="1048"/>
        <v>0</v>
      </c>
      <c r="AM382" s="113">
        <f t="shared" si="1048"/>
        <v>50</v>
      </c>
      <c r="AN382" s="98">
        <f t="shared" si="1048"/>
        <v>0</v>
      </c>
      <c r="AO382" s="113">
        <f t="shared" si="1048"/>
        <v>0</v>
      </c>
      <c r="AP382" s="98">
        <f t="shared" si="1048"/>
        <v>0</v>
      </c>
      <c r="AQ382" s="124">
        <v>1.0</v>
      </c>
      <c r="AR382" s="114">
        <f t="shared" si="1033"/>
        <v>0</v>
      </c>
      <c r="AS382" s="114">
        <f>AQ382/K382*100</f>
        <v>50</v>
      </c>
      <c r="AT382" s="128" t="s">
        <v>89</v>
      </c>
      <c r="AU382" s="115"/>
      <c r="AV382" s="116"/>
      <c r="AW382" s="117"/>
      <c r="AX382" s="118">
        <f t="shared" ref="AX382:AY382" si="1049">AG382+AI382+AK382+AM382+AO382</f>
        <v>100</v>
      </c>
      <c r="AY382" s="118">
        <f t="shared" si="1049"/>
        <v>0</v>
      </c>
      <c r="AZ382" s="204"/>
    </row>
    <row r="383" ht="15.75" customHeight="1">
      <c r="A383" s="200"/>
      <c r="B383" s="201"/>
      <c r="C383" s="202"/>
      <c r="D383" s="201"/>
      <c r="E383" s="202"/>
      <c r="F383" s="106"/>
      <c r="G383" s="86"/>
      <c r="H383" s="86" t="s">
        <v>739</v>
      </c>
      <c r="I383" s="86"/>
      <c r="J383" s="106"/>
      <c r="K383" s="106"/>
      <c r="L383" s="128"/>
      <c r="M383" s="106"/>
      <c r="N383" s="89"/>
      <c r="O383" s="106"/>
      <c r="P383" s="89"/>
      <c r="Q383" s="111"/>
      <c r="R383" s="89"/>
      <c r="S383" s="106"/>
      <c r="T383" s="89"/>
      <c r="U383" s="106"/>
      <c r="V383" s="129"/>
      <c r="W383" s="111"/>
      <c r="X383" s="112"/>
      <c r="Y383" s="111"/>
      <c r="Z383" s="112"/>
      <c r="AA383" s="111"/>
      <c r="AB383" s="112"/>
      <c r="AC383" s="111"/>
      <c r="AD383" s="112"/>
      <c r="AE383" s="202"/>
      <c r="AF383" s="203"/>
      <c r="AG383" s="113">
        <f t="shared" ref="AG383:AP383" si="1050">IFERROR(W383/M383,0)*100</f>
        <v>0</v>
      </c>
      <c r="AH383" s="98">
        <f t="shared" si="1050"/>
        <v>0</v>
      </c>
      <c r="AI383" s="113">
        <f t="shared" si="1050"/>
        <v>0</v>
      </c>
      <c r="AJ383" s="98">
        <f t="shared" si="1050"/>
        <v>0</v>
      </c>
      <c r="AK383" s="113">
        <f t="shared" si="1050"/>
        <v>0</v>
      </c>
      <c r="AL383" s="98">
        <f t="shared" si="1050"/>
        <v>0</v>
      </c>
      <c r="AM383" s="113">
        <f t="shared" si="1050"/>
        <v>0</v>
      </c>
      <c r="AN383" s="98">
        <f t="shared" si="1050"/>
        <v>0</v>
      </c>
      <c r="AO383" s="113">
        <f t="shared" si="1050"/>
        <v>0</v>
      </c>
      <c r="AP383" s="98">
        <f t="shared" si="1050"/>
        <v>0</v>
      </c>
      <c r="AQ383" s="113">
        <f>IFERROR(AX383/K383,0)*100</f>
        <v>0</v>
      </c>
      <c r="AR383" s="202"/>
      <c r="AS383" s="202"/>
      <c r="AT383" s="202"/>
      <c r="AU383" s="115"/>
      <c r="AV383" s="116"/>
      <c r="AW383" s="117"/>
      <c r="AX383" s="118">
        <f t="shared" ref="AX383:AY383" si="1051">AG383+AI383+AK383+AM383+AO383</f>
        <v>0</v>
      </c>
      <c r="AY383" s="118">
        <f t="shared" si="1051"/>
        <v>0</v>
      </c>
      <c r="AZ383" s="204"/>
    </row>
    <row r="384" ht="15.75" customHeight="1">
      <c r="A384" s="200"/>
      <c r="B384" s="201"/>
      <c r="C384" s="202"/>
      <c r="D384" s="201"/>
      <c r="E384" s="202"/>
      <c r="F384" s="106"/>
      <c r="G384" s="86"/>
      <c r="H384" s="86" t="s">
        <v>740</v>
      </c>
      <c r="I384" s="86" t="s">
        <v>43</v>
      </c>
      <c r="J384" s="106">
        <v>3.0</v>
      </c>
      <c r="K384" s="109">
        <f t="shared" ref="K384:K387" si="1055">M384+O384+Q384+S384+U384+J384</f>
        <v>21</v>
      </c>
      <c r="L384" s="128"/>
      <c r="M384" s="106">
        <v>2.0</v>
      </c>
      <c r="N384" s="89"/>
      <c r="O384" s="106">
        <v>4.0</v>
      </c>
      <c r="P384" s="89"/>
      <c r="Q384" s="106">
        <v>4.0</v>
      </c>
      <c r="R384" s="89"/>
      <c r="S384" s="106">
        <v>4.0</v>
      </c>
      <c r="T384" s="89"/>
      <c r="U384" s="106">
        <v>4.0</v>
      </c>
      <c r="V384" s="129"/>
      <c r="W384" s="111">
        <v>0.0</v>
      </c>
      <c r="X384" s="112"/>
      <c r="Y384" s="111">
        <v>4.0</v>
      </c>
      <c r="Z384" s="112"/>
      <c r="AA384" s="111">
        <v>0.0</v>
      </c>
      <c r="AB384" s="112"/>
      <c r="AC384" s="111">
        <v>0.0</v>
      </c>
      <c r="AD384" s="112"/>
      <c r="AE384" s="202"/>
      <c r="AF384" s="203"/>
      <c r="AG384" s="113">
        <f t="shared" ref="AG384:AP384" si="1052">IFERROR(W384/M384,0)*100</f>
        <v>0</v>
      </c>
      <c r="AH384" s="98">
        <f t="shared" si="1052"/>
        <v>0</v>
      </c>
      <c r="AI384" s="113">
        <f t="shared" si="1052"/>
        <v>100</v>
      </c>
      <c r="AJ384" s="98">
        <f t="shared" si="1052"/>
        <v>0</v>
      </c>
      <c r="AK384" s="113">
        <f t="shared" si="1052"/>
        <v>0</v>
      </c>
      <c r="AL384" s="98">
        <f t="shared" si="1052"/>
        <v>0</v>
      </c>
      <c r="AM384" s="113">
        <f t="shared" si="1052"/>
        <v>0</v>
      </c>
      <c r="AN384" s="98">
        <f t="shared" si="1052"/>
        <v>0</v>
      </c>
      <c r="AO384" s="113">
        <f t="shared" si="1052"/>
        <v>0</v>
      </c>
      <c r="AP384" s="98">
        <f t="shared" si="1052"/>
        <v>0</v>
      </c>
      <c r="AQ384" s="113">
        <f t="shared" ref="AQ384:AR384" si="1053">W384+Y384+AA384+AC384+AE384</f>
        <v>4</v>
      </c>
      <c r="AR384" s="114">
        <f t="shared" si="1053"/>
        <v>0</v>
      </c>
      <c r="AS384" s="114">
        <f t="shared" ref="AS384:AS391" si="1058">AQ384/K384*100</f>
        <v>19.04761905</v>
      </c>
      <c r="AT384" s="128" t="s">
        <v>89</v>
      </c>
      <c r="AU384" s="115"/>
      <c r="AV384" s="116"/>
      <c r="AW384" s="117"/>
      <c r="AX384" s="118">
        <f t="shared" ref="AX384:AY384" si="1054">AG384+AI384+AK384+AM384+AO384</f>
        <v>100</v>
      </c>
      <c r="AY384" s="118">
        <f t="shared" si="1054"/>
        <v>0</v>
      </c>
      <c r="AZ384" s="204"/>
    </row>
    <row r="385" ht="15.75" customHeight="1">
      <c r="A385" s="200"/>
      <c r="B385" s="201"/>
      <c r="C385" s="202"/>
      <c r="D385" s="201"/>
      <c r="E385" s="202"/>
      <c r="F385" s="106"/>
      <c r="G385" s="86"/>
      <c r="H385" s="86" t="s">
        <v>741</v>
      </c>
      <c r="I385" s="86" t="s">
        <v>43</v>
      </c>
      <c r="J385" s="106">
        <v>8.0</v>
      </c>
      <c r="K385" s="109">
        <f t="shared" si="1055"/>
        <v>33</v>
      </c>
      <c r="L385" s="128"/>
      <c r="M385" s="106">
        <v>5.0</v>
      </c>
      <c r="N385" s="89"/>
      <c r="O385" s="106">
        <v>5.0</v>
      </c>
      <c r="P385" s="89"/>
      <c r="Q385" s="106">
        <v>5.0</v>
      </c>
      <c r="R385" s="89"/>
      <c r="S385" s="106">
        <v>5.0</v>
      </c>
      <c r="T385" s="89"/>
      <c r="U385" s="106">
        <v>5.0</v>
      </c>
      <c r="V385" s="129"/>
      <c r="W385" s="111">
        <v>6.0</v>
      </c>
      <c r="X385" s="112"/>
      <c r="Y385" s="111">
        <v>5.0</v>
      </c>
      <c r="Z385" s="112"/>
      <c r="AA385" s="111">
        <v>5.0</v>
      </c>
      <c r="AB385" s="112"/>
      <c r="AC385" s="111">
        <v>0.0</v>
      </c>
      <c r="AD385" s="112"/>
      <c r="AE385" s="202"/>
      <c r="AF385" s="203"/>
      <c r="AG385" s="113">
        <f t="shared" ref="AG385:AP385" si="1056">IFERROR(W385/M385,0)*100</f>
        <v>120</v>
      </c>
      <c r="AH385" s="98">
        <f t="shared" si="1056"/>
        <v>0</v>
      </c>
      <c r="AI385" s="113">
        <f t="shared" si="1056"/>
        <v>100</v>
      </c>
      <c r="AJ385" s="98">
        <f t="shared" si="1056"/>
        <v>0</v>
      </c>
      <c r="AK385" s="113">
        <f t="shared" si="1056"/>
        <v>100</v>
      </c>
      <c r="AL385" s="98">
        <f t="shared" si="1056"/>
        <v>0</v>
      </c>
      <c r="AM385" s="113">
        <f t="shared" si="1056"/>
        <v>0</v>
      </c>
      <c r="AN385" s="98">
        <f t="shared" si="1056"/>
        <v>0</v>
      </c>
      <c r="AO385" s="113">
        <f t="shared" si="1056"/>
        <v>0</v>
      </c>
      <c r="AP385" s="98">
        <f t="shared" si="1056"/>
        <v>0</v>
      </c>
      <c r="AQ385" s="113">
        <f t="shared" ref="AQ385:AR385" si="1057">W385+Y385+AA385+AC385+AE385</f>
        <v>16</v>
      </c>
      <c r="AR385" s="114">
        <f t="shared" si="1057"/>
        <v>0</v>
      </c>
      <c r="AS385" s="114">
        <f t="shared" si="1058"/>
        <v>48.48484848</v>
      </c>
      <c r="AT385" s="128" t="s">
        <v>89</v>
      </c>
      <c r="AU385" s="115"/>
      <c r="AV385" s="116"/>
      <c r="AW385" s="117"/>
      <c r="AX385" s="118">
        <f t="shared" ref="AX385:AY385" si="1059">AG385+AI385+AK385+AM385+AO385</f>
        <v>320</v>
      </c>
      <c r="AY385" s="118">
        <f t="shared" si="1059"/>
        <v>0</v>
      </c>
      <c r="AZ385" s="204"/>
    </row>
    <row r="386" ht="15.75" customHeight="1">
      <c r="A386" s="200"/>
      <c r="B386" s="201"/>
      <c r="C386" s="202"/>
      <c r="D386" s="201"/>
      <c r="E386" s="202"/>
      <c r="F386" s="106"/>
      <c r="G386" s="86"/>
      <c r="H386" s="86" t="s">
        <v>742</v>
      </c>
      <c r="I386" s="86" t="s">
        <v>43</v>
      </c>
      <c r="J386" s="106">
        <v>20.0</v>
      </c>
      <c r="K386" s="109">
        <f t="shared" si="1055"/>
        <v>120</v>
      </c>
      <c r="L386" s="128"/>
      <c r="M386" s="106">
        <v>20.0</v>
      </c>
      <c r="N386" s="89"/>
      <c r="O386" s="106">
        <v>20.0</v>
      </c>
      <c r="P386" s="89"/>
      <c r="Q386" s="106">
        <v>20.0</v>
      </c>
      <c r="R386" s="89"/>
      <c r="S386" s="106">
        <v>20.0</v>
      </c>
      <c r="T386" s="89"/>
      <c r="U386" s="106">
        <v>20.0</v>
      </c>
      <c r="V386" s="129"/>
      <c r="W386" s="111">
        <v>20.0</v>
      </c>
      <c r="X386" s="112"/>
      <c r="Y386" s="111">
        <v>20.0</v>
      </c>
      <c r="Z386" s="112"/>
      <c r="AA386" s="111">
        <v>0.0</v>
      </c>
      <c r="AB386" s="112"/>
      <c r="AC386" s="111">
        <v>0.0</v>
      </c>
      <c r="AD386" s="112"/>
      <c r="AE386" s="202"/>
      <c r="AF386" s="203"/>
      <c r="AG386" s="113">
        <f t="shared" ref="AG386:AP386" si="1060">IFERROR(W386/M386,0)*100</f>
        <v>100</v>
      </c>
      <c r="AH386" s="98">
        <f t="shared" si="1060"/>
        <v>0</v>
      </c>
      <c r="AI386" s="113">
        <f t="shared" si="1060"/>
        <v>100</v>
      </c>
      <c r="AJ386" s="98">
        <f t="shared" si="1060"/>
        <v>0</v>
      </c>
      <c r="AK386" s="113">
        <f t="shared" si="1060"/>
        <v>0</v>
      </c>
      <c r="AL386" s="98">
        <f t="shared" si="1060"/>
        <v>0</v>
      </c>
      <c r="AM386" s="113">
        <f t="shared" si="1060"/>
        <v>0</v>
      </c>
      <c r="AN386" s="98">
        <f t="shared" si="1060"/>
        <v>0</v>
      </c>
      <c r="AO386" s="113">
        <f t="shared" si="1060"/>
        <v>0</v>
      </c>
      <c r="AP386" s="98">
        <f t="shared" si="1060"/>
        <v>0</v>
      </c>
      <c r="AQ386" s="113">
        <f t="shared" ref="AQ386:AR386" si="1061">W386+Y386+AA386+AC386+AE386</f>
        <v>40</v>
      </c>
      <c r="AR386" s="114">
        <f t="shared" si="1061"/>
        <v>0</v>
      </c>
      <c r="AS386" s="114">
        <f t="shared" si="1058"/>
        <v>33.33333333</v>
      </c>
      <c r="AT386" s="128" t="s">
        <v>89</v>
      </c>
      <c r="AU386" s="115"/>
      <c r="AV386" s="116"/>
      <c r="AW386" s="117"/>
      <c r="AX386" s="118">
        <f t="shared" ref="AX386:AY386" si="1062">AG386+AI386+AK386+AM386+AO386</f>
        <v>200</v>
      </c>
      <c r="AY386" s="118">
        <f t="shared" si="1062"/>
        <v>0</v>
      </c>
      <c r="AZ386" s="204"/>
    </row>
    <row r="387" ht="15.75" customHeight="1">
      <c r="A387" s="200"/>
      <c r="B387" s="201"/>
      <c r="C387" s="202"/>
      <c r="D387" s="201"/>
      <c r="E387" s="202"/>
      <c r="F387" s="106"/>
      <c r="G387" s="86"/>
      <c r="H387" s="86" t="s">
        <v>743</v>
      </c>
      <c r="I387" s="86" t="s">
        <v>43</v>
      </c>
      <c r="J387" s="106">
        <v>7.0</v>
      </c>
      <c r="K387" s="109">
        <f t="shared" si="1055"/>
        <v>30</v>
      </c>
      <c r="L387" s="128"/>
      <c r="M387" s="106">
        <v>3.0</v>
      </c>
      <c r="N387" s="89"/>
      <c r="O387" s="106">
        <v>5.0</v>
      </c>
      <c r="P387" s="89"/>
      <c r="Q387" s="106">
        <v>5.0</v>
      </c>
      <c r="R387" s="89"/>
      <c r="S387" s="106">
        <v>5.0</v>
      </c>
      <c r="T387" s="89"/>
      <c r="U387" s="106">
        <v>5.0</v>
      </c>
      <c r="V387" s="129"/>
      <c r="W387" s="111">
        <v>3.0</v>
      </c>
      <c r="X387" s="112"/>
      <c r="Y387" s="111">
        <v>0.0</v>
      </c>
      <c r="Z387" s="112"/>
      <c r="AA387" s="111">
        <v>0.0</v>
      </c>
      <c r="AB387" s="112"/>
      <c r="AC387" s="111">
        <v>0.0</v>
      </c>
      <c r="AD387" s="112"/>
      <c r="AE387" s="202"/>
      <c r="AF387" s="203"/>
      <c r="AG387" s="113">
        <f t="shared" ref="AG387:AP387" si="1063">IFERROR(W387/M387,0)*100</f>
        <v>100</v>
      </c>
      <c r="AH387" s="98">
        <f t="shared" si="1063"/>
        <v>0</v>
      </c>
      <c r="AI387" s="113">
        <f t="shared" si="1063"/>
        <v>0</v>
      </c>
      <c r="AJ387" s="98">
        <f t="shared" si="1063"/>
        <v>0</v>
      </c>
      <c r="AK387" s="113">
        <f t="shared" si="1063"/>
        <v>0</v>
      </c>
      <c r="AL387" s="98">
        <f t="shared" si="1063"/>
        <v>0</v>
      </c>
      <c r="AM387" s="113">
        <f t="shared" si="1063"/>
        <v>0</v>
      </c>
      <c r="AN387" s="98">
        <f t="shared" si="1063"/>
        <v>0</v>
      </c>
      <c r="AO387" s="113">
        <f t="shared" si="1063"/>
        <v>0</v>
      </c>
      <c r="AP387" s="98">
        <f t="shared" si="1063"/>
        <v>0</v>
      </c>
      <c r="AQ387" s="113">
        <f t="shared" ref="AQ387:AR387" si="1064">W387+Y387+AA387+AC387+AE387</f>
        <v>3</v>
      </c>
      <c r="AR387" s="114">
        <f t="shared" si="1064"/>
        <v>0</v>
      </c>
      <c r="AS387" s="114">
        <f t="shared" si="1058"/>
        <v>10</v>
      </c>
      <c r="AT387" s="128" t="s">
        <v>89</v>
      </c>
      <c r="AU387" s="115"/>
      <c r="AV387" s="116"/>
      <c r="AW387" s="117"/>
      <c r="AX387" s="118">
        <f t="shared" ref="AX387:AY387" si="1065">AG387+AI387+AK387+AM387+AO387</f>
        <v>100</v>
      </c>
      <c r="AY387" s="118">
        <f t="shared" si="1065"/>
        <v>0</v>
      </c>
      <c r="AZ387" s="204"/>
    </row>
    <row r="388" ht="15.75" customHeight="1">
      <c r="A388" s="200"/>
      <c r="B388" s="201"/>
      <c r="C388" s="202"/>
      <c r="D388" s="201"/>
      <c r="E388" s="202"/>
      <c r="F388" s="106"/>
      <c r="G388" s="86"/>
      <c r="H388" s="86" t="s">
        <v>744</v>
      </c>
      <c r="I388" s="86" t="s">
        <v>72</v>
      </c>
      <c r="J388" s="106">
        <v>98.75</v>
      </c>
      <c r="K388" s="106">
        <v>99.45</v>
      </c>
      <c r="L388" s="128"/>
      <c r="M388" s="106">
        <v>98.75</v>
      </c>
      <c r="N388" s="89"/>
      <c r="O388" s="106">
        <v>98.85</v>
      </c>
      <c r="P388" s="89"/>
      <c r="Q388" s="106">
        <v>99.15</v>
      </c>
      <c r="R388" s="89"/>
      <c r="S388" s="106">
        <v>99.25</v>
      </c>
      <c r="T388" s="89"/>
      <c r="U388" s="106">
        <v>99.45</v>
      </c>
      <c r="V388" s="129"/>
      <c r="W388" s="111">
        <v>99.93</v>
      </c>
      <c r="X388" s="112"/>
      <c r="Y388" s="111">
        <v>99.91</v>
      </c>
      <c r="Z388" s="112"/>
      <c r="AA388" s="111">
        <v>99.51</v>
      </c>
      <c r="AB388" s="112"/>
      <c r="AC388" s="111">
        <v>100.0</v>
      </c>
      <c r="AD388" s="112"/>
      <c r="AE388" s="202"/>
      <c r="AF388" s="203"/>
      <c r="AG388" s="113">
        <f t="shared" ref="AG388:AP388" si="1066">IFERROR(W388/M388,0)*100</f>
        <v>101.1949367</v>
      </c>
      <c r="AH388" s="98">
        <f t="shared" si="1066"/>
        <v>0</v>
      </c>
      <c r="AI388" s="113">
        <f t="shared" si="1066"/>
        <v>101.0723318</v>
      </c>
      <c r="AJ388" s="98">
        <f t="shared" si="1066"/>
        <v>0</v>
      </c>
      <c r="AK388" s="113">
        <f t="shared" si="1066"/>
        <v>100.3630862</v>
      </c>
      <c r="AL388" s="98">
        <f t="shared" si="1066"/>
        <v>0</v>
      </c>
      <c r="AM388" s="113">
        <f t="shared" si="1066"/>
        <v>100.7556675</v>
      </c>
      <c r="AN388" s="98">
        <f t="shared" si="1066"/>
        <v>0</v>
      </c>
      <c r="AO388" s="113">
        <f t="shared" si="1066"/>
        <v>0</v>
      </c>
      <c r="AP388" s="98">
        <f t="shared" si="1066"/>
        <v>0</v>
      </c>
      <c r="AQ388" s="124">
        <v>100.0</v>
      </c>
      <c r="AR388" s="114">
        <f t="shared" ref="AR388:AR389" si="1069">X388+Z388+AB388+AD388+AF388</f>
        <v>0</v>
      </c>
      <c r="AS388" s="114">
        <f t="shared" si="1058"/>
        <v>100.5530417</v>
      </c>
      <c r="AT388" s="128" t="s">
        <v>89</v>
      </c>
      <c r="AU388" s="115"/>
      <c r="AV388" s="116"/>
      <c r="AW388" s="117"/>
      <c r="AX388" s="118">
        <f t="shared" ref="AX388:AY388" si="1067">AG388+AI388+AK388+AM388+AO388</f>
        <v>403.3860223</v>
      </c>
      <c r="AY388" s="118">
        <f t="shared" si="1067"/>
        <v>0</v>
      </c>
      <c r="AZ388" s="204"/>
    </row>
    <row r="389" ht="15.75" customHeight="1">
      <c r="A389" s="200"/>
      <c r="B389" s="201"/>
      <c r="C389" s="202"/>
      <c r="D389" s="201"/>
      <c r="E389" s="202"/>
      <c r="F389" s="106"/>
      <c r="G389" s="86"/>
      <c r="H389" s="86" t="s">
        <v>745</v>
      </c>
      <c r="I389" s="86" t="s">
        <v>88</v>
      </c>
      <c r="J389" s="106">
        <v>48.0</v>
      </c>
      <c r="K389" s="109">
        <v>38.0</v>
      </c>
      <c r="L389" s="128"/>
      <c r="M389" s="106">
        <v>46.0</v>
      </c>
      <c r="N389" s="89"/>
      <c r="O389" s="106">
        <v>44.0</v>
      </c>
      <c r="P389" s="89"/>
      <c r="Q389" s="106">
        <v>42.0</v>
      </c>
      <c r="R389" s="89"/>
      <c r="S389" s="106">
        <v>40.0</v>
      </c>
      <c r="T389" s="89"/>
      <c r="U389" s="106">
        <v>38.0</v>
      </c>
      <c r="V389" s="129"/>
      <c r="W389" s="111">
        <v>4.0</v>
      </c>
      <c r="X389" s="112"/>
      <c r="Y389" s="111">
        <v>5.0</v>
      </c>
      <c r="Z389" s="112"/>
      <c r="AA389" s="111">
        <v>28.0</v>
      </c>
      <c r="AB389" s="112"/>
      <c r="AC389" s="111">
        <v>30.0</v>
      </c>
      <c r="AD389" s="112"/>
      <c r="AE389" s="202"/>
      <c r="AF389" s="203"/>
      <c r="AG389" s="113">
        <f t="shared" ref="AG389:AP389" si="1068">IFERROR(W389/M389,0)*100</f>
        <v>8.695652174</v>
      </c>
      <c r="AH389" s="98">
        <f t="shared" si="1068"/>
        <v>0</v>
      </c>
      <c r="AI389" s="113">
        <f t="shared" si="1068"/>
        <v>11.36363636</v>
      </c>
      <c r="AJ389" s="98">
        <f t="shared" si="1068"/>
        <v>0</v>
      </c>
      <c r="AK389" s="113">
        <f t="shared" si="1068"/>
        <v>66.66666667</v>
      </c>
      <c r="AL389" s="98">
        <f t="shared" si="1068"/>
        <v>0</v>
      </c>
      <c r="AM389" s="113">
        <f t="shared" si="1068"/>
        <v>75</v>
      </c>
      <c r="AN389" s="98">
        <f t="shared" si="1068"/>
        <v>0</v>
      </c>
      <c r="AO389" s="113">
        <f t="shared" si="1068"/>
        <v>0</v>
      </c>
      <c r="AP389" s="98">
        <f t="shared" si="1068"/>
        <v>0</v>
      </c>
      <c r="AQ389" s="124">
        <v>30.0</v>
      </c>
      <c r="AR389" s="114">
        <f t="shared" si="1069"/>
        <v>0</v>
      </c>
      <c r="AS389" s="114">
        <f t="shared" si="1058"/>
        <v>78.94736842</v>
      </c>
      <c r="AT389" s="128" t="s">
        <v>89</v>
      </c>
      <c r="AU389" s="115"/>
      <c r="AV389" s="116"/>
      <c r="AW389" s="117"/>
      <c r="AX389" s="118">
        <f t="shared" ref="AX389:AY389" si="1070">AG389+AI389+AK389+AM389+AO389</f>
        <v>161.7259552</v>
      </c>
      <c r="AY389" s="118">
        <f t="shared" si="1070"/>
        <v>0</v>
      </c>
      <c r="AZ389" s="204"/>
    </row>
    <row r="390" ht="15.75" customHeight="1">
      <c r="A390" s="200"/>
      <c r="B390" s="201"/>
      <c r="C390" s="202"/>
      <c r="D390" s="201"/>
      <c r="E390" s="202"/>
      <c r="F390" s="106"/>
      <c r="G390" s="86"/>
      <c r="H390" s="86" t="s">
        <v>746</v>
      </c>
      <c r="I390" s="86" t="s">
        <v>206</v>
      </c>
      <c r="J390" s="106">
        <v>5.0</v>
      </c>
      <c r="K390" s="109">
        <f t="shared" ref="K390:K391" si="1074">M390+O390+Q390+S390+U390+J390</f>
        <v>10</v>
      </c>
      <c r="L390" s="128"/>
      <c r="M390" s="106">
        <v>1.0</v>
      </c>
      <c r="N390" s="89"/>
      <c r="O390" s="106">
        <v>1.0</v>
      </c>
      <c r="P390" s="89"/>
      <c r="Q390" s="106">
        <v>1.0</v>
      </c>
      <c r="R390" s="89"/>
      <c r="S390" s="106">
        <v>1.0</v>
      </c>
      <c r="T390" s="89"/>
      <c r="U390" s="106">
        <v>1.0</v>
      </c>
      <c r="V390" s="129"/>
      <c r="W390" s="111">
        <v>0.0</v>
      </c>
      <c r="X390" s="112"/>
      <c r="Y390" s="111">
        <v>5.0</v>
      </c>
      <c r="Z390" s="112"/>
      <c r="AA390" s="111">
        <v>5.0</v>
      </c>
      <c r="AB390" s="112"/>
      <c r="AC390" s="111">
        <v>0.0</v>
      </c>
      <c r="AD390" s="112"/>
      <c r="AE390" s="202"/>
      <c r="AF390" s="203"/>
      <c r="AG390" s="113">
        <f t="shared" ref="AG390:AP390" si="1071">IFERROR(W390/M390,0)*100</f>
        <v>0</v>
      </c>
      <c r="AH390" s="98">
        <f t="shared" si="1071"/>
        <v>0</v>
      </c>
      <c r="AI390" s="113">
        <f t="shared" si="1071"/>
        <v>500</v>
      </c>
      <c r="AJ390" s="98">
        <f t="shared" si="1071"/>
        <v>0</v>
      </c>
      <c r="AK390" s="113">
        <f t="shared" si="1071"/>
        <v>500</v>
      </c>
      <c r="AL390" s="98">
        <f t="shared" si="1071"/>
        <v>0</v>
      </c>
      <c r="AM390" s="113">
        <f t="shared" si="1071"/>
        <v>0</v>
      </c>
      <c r="AN390" s="98">
        <f t="shared" si="1071"/>
        <v>0</v>
      </c>
      <c r="AO390" s="113">
        <f t="shared" si="1071"/>
        <v>0</v>
      </c>
      <c r="AP390" s="98">
        <f t="shared" si="1071"/>
        <v>0</v>
      </c>
      <c r="AQ390" s="113">
        <f t="shared" ref="AQ390:AR390" si="1072">W390+Y390+AA390+AC390+AE390</f>
        <v>10</v>
      </c>
      <c r="AR390" s="114">
        <f t="shared" si="1072"/>
        <v>0</v>
      </c>
      <c r="AS390" s="114">
        <f t="shared" si="1058"/>
        <v>100</v>
      </c>
      <c r="AT390" s="128" t="s">
        <v>89</v>
      </c>
      <c r="AU390" s="115"/>
      <c r="AV390" s="116"/>
      <c r="AW390" s="117"/>
      <c r="AX390" s="118">
        <f t="shared" ref="AX390:AY390" si="1073">AG390+AI390+AK390+AM390+AO390</f>
        <v>1000</v>
      </c>
      <c r="AY390" s="118">
        <f t="shared" si="1073"/>
        <v>0</v>
      </c>
      <c r="AZ390" s="204"/>
    </row>
    <row r="391" ht="15.75" customHeight="1">
      <c r="A391" s="200"/>
      <c r="B391" s="201"/>
      <c r="C391" s="202"/>
      <c r="D391" s="201"/>
      <c r="E391" s="202"/>
      <c r="F391" s="106"/>
      <c r="G391" s="86"/>
      <c r="H391" s="86" t="s">
        <v>747</v>
      </c>
      <c r="I391" s="86" t="s">
        <v>206</v>
      </c>
      <c r="J391" s="106">
        <v>42.0</v>
      </c>
      <c r="K391" s="109">
        <f t="shared" si="1074"/>
        <v>67</v>
      </c>
      <c r="L391" s="128"/>
      <c r="M391" s="106">
        <v>5.0</v>
      </c>
      <c r="N391" s="89"/>
      <c r="O391" s="106">
        <v>5.0</v>
      </c>
      <c r="P391" s="89"/>
      <c r="Q391" s="106">
        <v>5.0</v>
      </c>
      <c r="R391" s="89"/>
      <c r="S391" s="106">
        <v>5.0</v>
      </c>
      <c r="T391" s="89"/>
      <c r="U391" s="106">
        <v>5.0</v>
      </c>
      <c r="V391" s="129"/>
      <c r="W391" s="111">
        <v>0.0</v>
      </c>
      <c r="X391" s="112"/>
      <c r="Y391" s="111">
        <v>1.0</v>
      </c>
      <c r="Z391" s="112"/>
      <c r="AA391" s="111">
        <v>0.0</v>
      </c>
      <c r="AB391" s="112"/>
      <c r="AC391" s="111">
        <v>0.0</v>
      </c>
      <c r="AD391" s="112"/>
      <c r="AE391" s="202"/>
      <c r="AF391" s="203"/>
      <c r="AG391" s="113">
        <f t="shared" ref="AG391:AP391" si="1075">IFERROR(W391/M391,0)*100</f>
        <v>0</v>
      </c>
      <c r="AH391" s="98">
        <f t="shared" si="1075"/>
        <v>0</v>
      </c>
      <c r="AI391" s="113">
        <f t="shared" si="1075"/>
        <v>20</v>
      </c>
      <c r="AJ391" s="98">
        <f t="shared" si="1075"/>
        <v>0</v>
      </c>
      <c r="AK391" s="113">
        <f t="shared" si="1075"/>
        <v>0</v>
      </c>
      <c r="AL391" s="98">
        <f t="shared" si="1075"/>
        <v>0</v>
      </c>
      <c r="AM391" s="113">
        <f t="shared" si="1075"/>
        <v>0</v>
      </c>
      <c r="AN391" s="98">
        <f t="shared" si="1075"/>
        <v>0</v>
      </c>
      <c r="AO391" s="113">
        <f t="shared" si="1075"/>
        <v>0</v>
      </c>
      <c r="AP391" s="98">
        <f t="shared" si="1075"/>
        <v>0</v>
      </c>
      <c r="AQ391" s="113">
        <f t="shared" ref="AQ391:AR391" si="1076">W391+Y391+AA391+AC391+AE391</f>
        <v>1</v>
      </c>
      <c r="AR391" s="114">
        <f t="shared" si="1076"/>
        <v>0</v>
      </c>
      <c r="AS391" s="114">
        <f t="shared" si="1058"/>
        <v>1.492537313</v>
      </c>
      <c r="AT391" s="128" t="s">
        <v>89</v>
      </c>
      <c r="AU391" s="115"/>
      <c r="AV391" s="116"/>
      <c r="AW391" s="117"/>
      <c r="AX391" s="118">
        <f t="shared" ref="AX391:AY391" si="1077">AG391+AI391+AK391+AM391+AO391</f>
        <v>20</v>
      </c>
      <c r="AY391" s="118">
        <f t="shared" si="1077"/>
        <v>0</v>
      </c>
      <c r="AZ391" s="204"/>
    </row>
    <row r="392" ht="15.75" customHeight="1">
      <c r="A392" s="200"/>
      <c r="B392" s="201"/>
      <c r="C392" s="202"/>
      <c r="D392" s="201"/>
      <c r="E392" s="202"/>
      <c r="F392" s="106">
        <v>4.0</v>
      </c>
      <c r="G392" s="86" t="s">
        <v>728</v>
      </c>
      <c r="H392" s="86"/>
      <c r="I392" s="86"/>
      <c r="J392" s="106"/>
      <c r="K392" s="106"/>
      <c r="L392" s="128">
        <v>26.434</v>
      </c>
      <c r="M392" s="106"/>
      <c r="N392" s="89">
        <v>3806000.0</v>
      </c>
      <c r="O392" s="106"/>
      <c r="P392" s="89">
        <v>5373000.0</v>
      </c>
      <c r="Q392" s="111"/>
      <c r="R392" s="89">
        <v>5909000.0</v>
      </c>
      <c r="S392" s="106"/>
      <c r="T392" s="89">
        <v>6754000.0</v>
      </c>
      <c r="U392" s="106"/>
      <c r="V392" s="129"/>
      <c r="W392" s="111"/>
      <c r="X392" s="112">
        <v>2501902.0</v>
      </c>
      <c r="Y392" s="111"/>
      <c r="Z392" s="112">
        <v>3255892.0</v>
      </c>
      <c r="AA392" s="111"/>
      <c r="AB392" s="112">
        <v>2098699.0</v>
      </c>
      <c r="AC392" s="111"/>
      <c r="AD392" s="112">
        <v>1396018.0</v>
      </c>
      <c r="AE392" s="202"/>
      <c r="AF392" s="203"/>
      <c r="AG392" s="113">
        <f t="shared" ref="AG392:AP392" si="1078">IFERROR(W392/M392,0)*100</f>
        <v>0</v>
      </c>
      <c r="AH392" s="98">
        <f t="shared" si="1078"/>
        <v>65.73573305</v>
      </c>
      <c r="AI392" s="113">
        <f t="shared" si="1078"/>
        <v>0</v>
      </c>
      <c r="AJ392" s="98">
        <f t="shared" si="1078"/>
        <v>60.59728271</v>
      </c>
      <c r="AK392" s="113">
        <f t="shared" si="1078"/>
        <v>0</v>
      </c>
      <c r="AL392" s="98">
        <f t="shared" si="1078"/>
        <v>35.51699103</v>
      </c>
      <c r="AM392" s="113">
        <f t="shared" si="1078"/>
        <v>0</v>
      </c>
      <c r="AN392" s="98">
        <f t="shared" si="1078"/>
        <v>20.66949956</v>
      </c>
      <c r="AO392" s="113">
        <f t="shared" si="1078"/>
        <v>0</v>
      </c>
      <c r="AP392" s="98">
        <f t="shared" si="1078"/>
        <v>0</v>
      </c>
      <c r="AQ392" s="113">
        <f>IFERROR(AX392/K392,0)*100</f>
        <v>0</v>
      </c>
      <c r="AR392" s="202"/>
      <c r="AS392" s="202"/>
      <c r="AT392" s="202"/>
      <c r="AU392" s="115" t="s">
        <v>719</v>
      </c>
      <c r="AV392" s="116"/>
      <c r="AW392" s="117"/>
      <c r="AX392" s="118">
        <f t="shared" ref="AX392:AY392" si="1079">AG392+AI392+AK392+AM392+AO392</f>
        <v>0</v>
      </c>
      <c r="AY392" s="118">
        <f t="shared" si="1079"/>
        <v>182.5195063</v>
      </c>
      <c r="AZ392" s="204"/>
    </row>
    <row r="393" ht="15.75" customHeight="1">
      <c r="A393" s="200"/>
      <c r="B393" s="201"/>
      <c r="C393" s="202"/>
      <c r="D393" s="106">
        <v>6.0</v>
      </c>
      <c r="E393" s="108" t="s">
        <v>748</v>
      </c>
      <c r="F393" s="106">
        <v>1.0</v>
      </c>
      <c r="G393" s="86" t="s">
        <v>749</v>
      </c>
      <c r="H393" s="86" t="s">
        <v>750</v>
      </c>
      <c r="I393" s="86" t="s">
        <v>751</v>
      </c>
      <c r="J393" s="106">
        <v>328.0</v>
      </c>
      <c r="K393" s="109">
        <f t="shared" ref="K393:K394" si="1084">M393+O393+Q393+S393+U393+J393</f>
        <v>2828</v>
      </c>
      <c r="L393" s="110">
        <f>N393+P393+R393+T393+V393</f>
        <v>10138</v>
      </c>
      <c r="M393" s="106">
        <v>500.0</v>
      </c>
      <c r="N393" s="89">
        <v>1733.0</v>
      </c>
      <c r="O393" s="106">
        <v>500.0</v>
      </c>
      <c r="P393" s="89">
        <v>2102.0</v>
      </c>
      <c r="Q393" s="111">
        <v>500.0</v>
      </c>
      <c r="R393" s="89">
        <v>2101.0</v>
      </c>
      <c r="S393" s="106">
        <v>500.0</v>
      </c>
      <c r="T393" s="89">
        <v>2101.0</v>
      </c>
      <c r="U393" s="106">
        <v>500.0</v>
      </c>
      <c r="V393" s="91">
        <v>2101.0</v>
      </c>
      <c r="W393" s="111">
        <f>56+10+555</f>
        <v>621</v>
      </c>
      <c r="X393" s="112">
        <v>1197.44</v>
      </c>
      <c r="Y393" s="111">
        <v>500.0</v>
      </c>
      <c r="Z393" s="112">
        <v>1008.876</v>
      </c>
      <c r="AA393" s="111">
        <f>7+83+1123</f>
        <v>1213</v>
      </c>
      <c r="AB393" s="112">
        <v>911.328</v>
      </c>
      <c r="AC393" s="111">
        <f>10+71+1153</f>
        <v>1234</v>
      </c>
      <c r="AD393" s="112">
        <v>368.042</v>
      </c>
      <c r="AE393" s="202"/>
      <c r="AF393" s="203"/>
      <c r="AG393" s="113">
        <f t="shared" ref="AG393:AP393" si="1080">IFERROR(W393/M393,0)*100</f>
        <v>124.2</v>
      </c>
      <c r="AH393" s="98">
        <f t="shared" si="1080"/>
        <v>69.09636469</v>
      </c>
      <c r="AI393" s="113">
        <f t="shared" si="1080"/>
        <v>100</v>
      </c>
      <c r="AJ393" s="98">
        <f t="shared" si="1080"/>
        <v>47.99600381</v>
      </c>
      <c r="AK393" s="113">
        <f t="shared" si="1080"/>
        <v>242.6</v>
      </c>
      <c r="AL393" s="98">
        <f t="shared" si="1080"/>
        <v>43.37591623</v>
      </c>
      <c r="AM393" s="113">
        <f t="shared" si="1080"/>
        <v>246.8</v>
      </c>
      <c r="AN393" s="98">
        <f t="shared" si="1080"/>
        <v>17.51746787</v>
      </c>
      <c r="AO393" s="113">
        <f t="shared" si="1080"/>
        <v>0</v>
      </c>
      <c r="AP393" s="98">
        <f t="shared" si="1080"/>
        <v>0</v>
      </c>
      <c r="AQ393" s="113">
        <f t="shared" ref="AQ393:AR393" si="1081">W393+Y393+AA393+AC393+AE393</f>
        <v>3568</v>
      </c>
      <c r="AR393" s="114">
        <f t="shared" si="1081"/>
        <v>3485.686</v>
      </c>
      <c r="AS393" s="114">
        <f t="shared" ref="AS393:AT393" si="1082">AQ393/K393*100</f>
        <v>126.1669024</v>
      </c>
      <c r="AT393" s="114">
        <f t="shared" si="1082"/>
        <v>34.38238311</v>
      </c>
      <c r="AU393" s="115" t="s">
        <v>671</v>
      </c>
      <c r="AV393" s="116"/>
      <c r="AW393" s="117"/>
      <c r="AX393" s="118">
        <f t="shared" ref="AX393:AY393" si="1083">AG393+AI393+AK393+AM393+AO393</f>
        <v>713.6</v>
      </c>
      <c r="AY393" s="118">
        <f t="shared" si="1083"/>
        <v>177.9857526</v>
      </c>
      <c r="AZ393" s="204"/>
    </row>
    <row r="394" ht="15.75" customHeight="1">
      <c r="A394" s="200"/>
      <c r="B394" s="201"/>
      <c r="C394" s="202"/>
      <c r="D394" s="106"/>
      <c r="E394" s="108"/>
      <c r="F394" s="106"/>
      <c r="G394" s="86"/>
      <c r="H394" s="86" t="s">
        <v>752</v>
      </c>
      <c r="I394" s="86" t="s">
        <v>753</v>
      </c>
      <c r="J394" s="106">
        <v>6.0</v>
      </c>
      <c r="K394" s="109">
        <f t="shared" si="1084"/>
        <v>21</v>
      </c>
      <c r="L394" s="128"/>
      <c r="M394" s="106">
        <v>3.0</v>
      </c>
      <c r="N394" s="89"/>
      <c r="O394" s="106">
        <v>3.0</v>
      </c>
      <c r="P394" s="89"/>
      <c r="Q394" s="111">
        <v>3.0</v>
      </c>
      <c r="R394" s="89"/>
      <c r="S394" s="106">
        <v>3.0</v>
      </c>
      <c r="T394" s="89"/>
      <c r="U394" s="106">
        <v>3.0</v>
      </c>
      <c r="V394" s="129"/>
      <c r="W394" s="111">
        <v>2.0</v>
      </c>
      <c r="X394" s="112"/>
      <c r="Y394" s="111">
        <v>0.0</v>
      </c>
      <c r="Z394" s="112"/>
      <c r="AA394" s="111">
        <v>2.0</v>
      </c>
      <c r="AB394" s="112"/>
      <c r="AC394" s="111">
        <v>1.0</v>
      </c>
      <c r="AD394" s="112"/>
      <c r="AE394" s="202"/>
      <c r="AF394" s="203"/>
      <c r="AG394" s="113">
        <f t="shared" ref="AG394:AP394" si="1085">IFERROR(W394/M394,0)*100</f>
        <v>66.66666667</v>
      </c>
      <c r="AH394" s="98">
        <f t="shared" si="1085"/>
        <v>0</v>
      </c>
      <c r="AI394" s="113">
        <f t="shared" si="1085"/>
        <v>0</v>
      </c>
      <c r="AJ394" s="98">
        <f t="shared" si="1085"/>
        <v>0</v>
      </c>
      <c r="AK394" s="113">
        <f t="shared" si="1085"/>
        <v>66.66666667</v>
      </c>
      <c r="AL394" s="98">
        <f t="shared" si="1085"/>
        <v>0</v>
      </c>
      <c r="AM394" s="113">
        <f t="shared" si="1085"/>
        <v>33.33333333</v>
      </c>
      <c r="AN394" s="98">
        <f t="shared" si="1085"/>
        <v>0</v>
      </c>
      <c r="AO394" s="113">
        <f t="shared" si="1085"/>
        <v>0</v>
      </c>
      <c r="AP394" s="98">
        <f t="shared" si="1085"/>
        <v>0</v>
      </c>
      <c r="AQ394" s="113">
        <f t="shared" ref="AQ394:AR394" si="1086">W394+Y394+AA394+AC394+AE394</f>
        <v>5</v>
      </c>
      <c r="AR394" s="114">
        <f t="shared" si="1086"/>
        <v>0</v>
      </c>
      <c r="AS394" s="114">
        <f t="shared" ref="AS394:AS395" si="1089">AQ394/K394*100</f>
        <v>23.80952381</v>
      </c>
      <c r="AT394" s="128" t="s">
        <v>89</v>
      </c>
      <c r="AU394" s="115"/>
      <c r="AV394" s="116"/>
      <c r="AW394" s="117"/>
      <c r="AX394" s="118">
        <f t="shared" ref="AX394:AY394" si="1087">AG394+AI394+AK394+AM394+AO394</f>
        <v>166.6666667</v>
      </c>
      <c r="AY394" s="118">
        <f t="shared" si="1087"/>
        <v>0</v>
      </c>
      <c r="AZ394" s="204"/>
    </row>
    <row r="395" ht="15.75" customHeight="1">
      <c r="A395" s="200"/>
      <c r="B395" s="201"/>
      <c r="C395" s="202"/>
      <c r="D395" s="106"/>
      <c r="E395" s="108"/>
      <c r="F395" s="106"/>
      <c r="G395" s="86"/>
      <c r="H395" s="86" t="s">
        <v>754</v>
      </c>
      <c r="I395" s="86" t="s">
        <v>366</v>
      </c>
      <c r="J395" s="106">
        <v>26.0</v>
      </c>
      <c r="K395" s="106">
        <v>32.0</v>
      </c>
      <c r="L395" s="128"/>
      <c r="M395" s="106">
        <v>32.0</v>
      </c>
      <c r="N395" s="89"/>
      <c r="O395" s="106">
        <v>32.0</v>
      </c>
      <c r="P395" s="89"/>
      <c r="Q395" s="111">
        <v>32.0</v>
      </c>
      <c r="R395" s="89"/>
      <c r="S395" s="106">
        <v>32.0</v>
      </c>
      <c r="T395" s="89"/>
      <c r="U395" s="106">
        <v>32.0</v>
      </c>
      <c r="V395" s="129"/>
      <c r="W395" s="111">
        <v>32.0</v>
      </c>
      <c r="X395" s="112"/>
      <c r="Y395" s="111">
        <v>18.0</v>
      </c>
      <c r="Z395" s="112"/>
      <c r="AA395" s="111">
        <v>14.0</v>
      </c>
      <c r="AB395" s="112"/>
      <c r="AC395" s="111">
        <v>0.0</v>
      </c>
      <c r="AD395" s="112"/>
      <c r="AE395" s="202"/>
      <c r="AF395" s="203"/>
      <c r="AG395" s="113">
        <f t="shared" ref="AG395:AP395" si="1088">IFERROR(W395/M395,0)*100</f>
        <v>100</v>
      </c>
      <c r="AH395" s="98">
        <f t="shared" si="1088"/>
        <v>0</v>
      </c>
      <c r="AI395" s="113">
        <f t="shared" si="1088"/>
        <v>56.25</v>
      </c>
      <c r="AJ395" s="98">
        <f t="shared" si="1088"/>
        <v>0</v>
      </c>
      <c r="AK395" s="113">
        <f t="shared" si="1088"/>
        <v>43.75</v>
      </c>
      <c r="AL395" s="98">
        <f t="shared" si="1088"/>
        <v>0</v>
      </c>
      <c r="AM395" s="113">
        <f t="shared" si="1088"/>
        <v>0</v>
      </c>
      <c r="AN395" s="98">
        <f t="shared" si="1088"/>
        <v>0</v>
      </c>
      <c r="AO395" s="113">
        <f t="shared" si="1088"/>
        <v>0</v>
      </c>
      <c r="AP395" s="98">
        <f t="shared" si="1088"/>
        <v>0</v>
      </c>
      <c r="AQ395" s="124">
        <v>0.0</v>
      </c>
      <c r="AR395" s="114">
        <f>X395+Z395+AB395+AD395+AF395</f>
        <v>0</v>
      </c>
      <c r="AS395" s="114">
        <f t="shared" si="1089"/>
        <v>0</v>
      </c>
      <c r="AT395" s="128" t="s">
        <v>89</v>
      </c>
      <c r="AU395" s="115"/>
      <c r="AV395" s="116"/>
      <c r="AW395" s="117"/>
      <c r="AX395" s="118">
        <f t="shared" ref="AX395:AY395" si="1090">AG395+AI395+AK395+AM395+AO395</f>
        <v>200</v>
      </c>
      <c r="AY395" s="118">
        <f t="shared" si="1090"/>
        <v>0</v>
      </c>
      <c r="AZ395" s="204"/>
    </row>
    <row r="396" ht="15.75" customHeight="1">
      <c r="A396" s="119"/>
      <c r="B396" s="106"/>
      <c r="C396" s="108"/>
      <c r="D396" s="106"/>
      <c r="E396" s="108"/>
      <c r="F396" s="106">
        <v>2.0</v>
      </c>
      <c r="G396" s="86" t="s">
        <v>755</v>
      </c>
      <c r="H396" s="108" t="s">
        <v>756</v>
      </c>
      <c r="I396" s="108" t="s">
        <v>206</v>
      </c>
      <c r="J396" s="106">
        <v>1.0</v>
      </c>
      <c r="K396" s="109">
        <f t="shared" ref="K396:K398" si="1093">M396+O396+Q396+S396+U396+J396</f>
        <v>2</v>
      </c>
      <c r="L396" s="110">
        <f t="shared" ref="L396:L398" si="1094">N396+P396+R396+T396+V396</f>
        <v>11849</v>
      </c>
      <c r="M396" s="106"/>
      <c r="N396" s="89">
        <v>2016.0</v>
      </c>
      <c r="O396" s="106"/>
      <c r="P396" s="89">
        <v>2459.0</v>
      </c>
      <c r="Q396" s="111"/>
      <c r="R396" s="89">
        <v>2458.0</v>
      </c>
      <c r="S396" s="106"/>
      <c r="T396" s="89">
        <v>2458.0</v>
      </c>
      <c r="U396" s="106">
        <v>1.0</v>
      </c>
      <c r="V396" s="89">
        <v>2458.0</v>
      </c>
      <c r="W396" s="111">
        <v>1.0</v>
      </c>
      <c r="X396" s="112">
        <v>299.628</v>
      </c>
      <c r="Y396" s="111">
        <v>1.0</v>
      </c>
      <c r="Z396" s="112">
        <v>117.022</v>
      </c>
      <c r="AA396" s="111">
        <v>1.0</v>
      </c>
      <c r="AB396" s="112">
        <v>2327.179</v>
      </c>
      <c r="AC396" s="111">
        <v>0.0</v>
      </c>
      <c r="AD396" s="112">
        <v>636.21</v>
      </c>
      <c r="AE396" s="108"/>
      <c r="AF396" s="96"/>
      <c r="AG396" s="113">
        <f t="shared" ref="AG396:AP396" si="1091">IFERROR(W396/M396,0)*100</f>
        <v>0</v>
      </c>
      <c r="AH396" s="98">
        <f t="shared" si="1091"/>
        <v>14.8625</v>
      </c>
      <c r="AI396" s="113">
        <f t="shared" si="1091"/>
        <v>0</v>
      </c>
      <c r="AJ396" s="98">
        <f t="shared" si="1091"/>
        <v>4.758926393</v>
      </c>
      <c r="AK396" s="113">
        <f t="shared" si="1091"/>
        <v>0</v>
      </c>
      <c r="AL396" s="98">
        <f t="shared" si="1091"/>
        <v>94.67774614</v>
      </c>
      <c r="AM396" s="113">
        <f t="shared" si="1091"/>
        <v>0</v>
      </c>
      <c r="AN396" s="98">
        <f t="shared" si="1091"/>
        <v>25.88323841</v>
      </c>
      <c r="AO396" s="113">
        <f t="shared" si="1091"/>
        <v>0</v>
      </c>
      <c r="AP396" s="98">
        <f t="shared" si="1091"/>
        <v>0</v>
      </c>
      <c r="AQ396" s="113">
        <f>IFERROR(AX396/K396,0)*100</f>
        <v>0</v>
      </c>
      <c r="AR396" s="108"/>
      <c r="AS396" s="108"/>
      <c r="AT396" s="108"/>
      <c r="AU396" s="115" t="s">
        <v>671</v>
      </c>
      <c r="AV396" s="116"/>
      <c r="AW396" s="117"/>
      <c r="AX396" s="118">
        <f t="shared" ref="AX396:AY396" si="1092">AG396+AI396+AK396+AM396+AO396</f>
        <v>0</v>
      </c>
      <c r="AY396" s="118">
        <f t="shared" si="1092"/>
        <v>140.1824109</v>
      </c>
      <c r="AZ396" s="117"/>
    </row>
    <row r="397" ht="15.75" customHeight="1">
      <c r="A397" s="200"/>
      <c r="B397" s="201"/>
      <c r="C397" s="202"/>
      <c r="D397" s="201"/>
      <c r="E397" s="202"/>
      <c r="F397" s="106">
        <v>3.0</v>
      </c>
      <c r="G397" s="86" t="s">
        <v>757</v>
      </c>
      <c r="H397" s="86" t="s">
        <v>758</v>
      </c>
      <c r="I397" s="86" t="s">
        <v>211</v>
      </c>
      <c r="J397" s="106">
        <v>0.0</v>
      </c>
      <c r="K397" s="109">
        <f t="shared" si="1093"/>
        <v>2</v>
      </c>
      <c r="L397" s="110">
        <f t="shared" si="1094"/>
        <v>200</v>
      </c>
      <c r="M397" s="106">
        <v>1.0</v>
      </c>
      <c r="N397" s="89">
        <v>100.0</v>
      </c>
      <c r="O397" s="106"/>
      <c r="P397" s="89">
        <v>0.0</v>
      </c>
      <c r="Q397" s="111"/>
      <c r="R397" s="89">
        <v>0.0</v>
      </c>
      <c r="S397" s="106">
        <v>1.0</v>
      </c>
      <c r="T397" s="89">
        <v>100.0</v>
      </c>
      <c r="U397" s="106"/>
      <c r="V397" s="91">
        <v>0.0</v>
      </c>
      <c r="W397" s="111">
        <v>1.0</v>
      </c>
      <c r="X397" s="112">
        <v>100.08</v>
      </c>
      <c r="Y397" s="111"/>
      <c r="Z397" s="112">
        <v>0.0</v>
      </c>
      <c r="AA397" s="111"/>
      <c r="AB397" s="112">
        <v>229.609</v>
      </c>
      <c r="AC397" s="111">
        <v>0.0</v>
      </c>
      <c r="AD397" s="112">
        <v>0.0</v>
      </c>
      <c r="AE397" s="202"/>
      <c r="AF397" s="203"/>
      <c r="AG397" s="113">
        <f t="shared" ref="AG397:AP397" si="1095">IFERROR(W397/M397,0)*100</f>
        <v>100</v>
      </c>
      <c r="AH397" s="98">
        <f t="shared" si="1095"/>
        <v>100.08</v>
      </c>
      <c r="AI397" s="113">
        <f t="shared" si="1095"/>
        <v>0</v>
      </c>
      <c r="AJ397" s="98">
        <f t="shared" si="1095"/>
        <v>0</v>
      </c>
      <c r="AK397" s="113">
        <f t="shared" si="1095"/>
        <v>0</v>
      </c>
      <c r="AL397" s="98">
        <f t="shared" si="1095"/>
        <v>0</v>
      </c>
      <c r="AM397" s="113">
        <f t="shared" si="1095"/>
        <v>0</v>
      </c>
      <c r="AN397" s="98">
        <f t="shared" si="1095"/>
        <v>0</v>
      </c>
      <c r="AO397" s="113">
        <f t="shared" si="1095"/>
        <v>0</v>
      </c>
      <c r="AP397" s="98">
        <f t="shared" si="1095"/>
        <v>0</v>
      </c>
      <c r="AQ397" s="113">
        <f t="shared" ref="AQ397:AR397" si="1096">W397+Y397+AA397+AC397+AE397</f>
        <v>1</v>
      </c>
      <c r="AR397" s="114">
        <f t="shared" si="1096"/>
        <v>329.689</v>
      </c>
      <c r="AS397" s="114">
        <f t="shared" ref="AS397:AT397" si="1097">AQ397/K397*100</f>
        <v>50</v>
      </c>
      <c r="AT397" s="114">
        <f t="shared" si="1097"/>
        <v>164.8445</v>
      </c>
      <c r="AU397" s="115" t="s">
        <v>671</v>
      </c>
      <c r="AV397" s="116"/>
      <c r="AW397" s="117"/>
      <c r="AX397" s="118">
        <f t="shared" ref="AX397:AY397" si="1098">AG397+AI397+AK397+AM397+AO397</f>
        <v>100</v>
      </c>
      <c r="AY397" s="118">
        <f t="shared" si="1098"/>
        <v>100.08</v>
      </c>
      <c r="AZ397" s="204"/>
    </row>
    <row r="398" ht="15.75" customHeight="1">
      <c r="A398" s="200"/>
      <c r="B398" s="201"/>
      <c r="C398" s="202"/>
      <c r="D398" s="106">
        <v>7.0</v>
      </c>
      <c r="E398" s="108" t="s">
        <v>759</v>
      </c>
      <c r="F398" s="106">
        <v>1.0</v>
      </c>
      <c r="G398" s="86" t="s">
        <v>760</v>
      </c>
      <c r="H398" s="86" t="s">
        <v>761</v>
      </c>
      <c r="I398" s="86" t="s">
        <v>206</v>
      </c>
      <c r="J398" s="106">
        <v>10.0</v>
      </c>
      <c r="K398" s="109">
        <f t="shared" si="1093"/>
        <v>20</v>
      </c>
      <c r="L398" s="110">
        <f t="shared" si="1094"/>
        <v>101309</v>
      </c>
      <c r="M398" s="106">
        <v>2.0</v>
      </c>
      <c r="N398" s="89">
        <v>19467.0</v>
      </c>
      <c r="O398" s="106">
        <v>2.0</v>
      </c>
      <c r="P398" s="89">
        <v>19563.0</v>
      </c>
      <c r="Q398" s="111">
        <v>2.0</v>
      </c>
      <c r="R398" s="89">
        <v>20149.0</v>
      </c>
      <c r="S398" s="106">
        <v>2.0</v>
      </c>
      <c r="T398" s="89">
        <v>20754.0</v>
      </c>
      <c r="U398" s="106">
        <v>2.0</v>
      </c>
      <c r="V398" s="129">
        <v>21376.0</v>
      </c>
      <c r="W398" s="111">
        <v>2.0</v>
      </c>
      <c r="X398" s="112">
        <v>20847.181</v>
      </c>
      <c r="Y398" s="111">
        <v>2.0</v>
      </c>
      <c r="Z398" s="112">
        <v>24285.066</v>
      </c>
      <c r="AA398" s="111">
        <v>1.0</v>
      </c>
      <c r="AB398" s="112">
        <v>22718.896</v>
      </c>
      <c r="AC398" s="111">
        <v>2.0</v>
      </c>
      <c r="AD398" s="112">
        <v>22169.851</v>
      </c>
      <c r="AE398" s="202"/>
      <c r="AF398" s="203"/>
      <c r="AG398" s="113">
        <f t="shared" ref="AG398:AP398" si="1099">IFERROR(W398/M398,0)*100</f>
        <v>100</v>
      </c>
      <c r="AH398" s="98">
        <f t="shared" si="1099"/>
        <v>107.0898495</v>
      </c>
      <c r="AI398" s="113">
        <f t="shared" si="1099"/>
        <v>100</v>
      </c>
      <c r="AJ398" s="98">
        <f t="shared" si="1099"/>
        <v>124.1377396</v>
      </c>
      <c r="AK398" s="113">
        <f t="shared" si="1099"/>
        <v>50</v>
      </c>
      <c r="AL398" s="98">
        <f t="shared" si="1099"/>
        <v>112.7544593</v>
      </c>
      <c r="AM398" s="113">
        <f t="shared" si="1099"/>
        <v>100</v>
      </c>
      <c r="AN398" s="98">
        <f t="shared" si="1099"/>
        <v>106.8220632</v>
      </c>
      <c r="AO398" s="113">
        <f t="shared" si="1099"/>
        <v>0</v>
      </c>
      <c r="AP398" s="98">
        <f t="shared" si="1099"/>
        <v>0</v>
      </c>
      <c r="AQ398" s="113">
        <f t="shared" ref="AQ398:AR398" si="1100">W398+Y398+AA398+AC398+AE398</f>
        <v>7</v>
      </c>
      <c r="AR398" s="114">
        <f t="shared" si="1100"/>
        <v>90020.994</v>
      </c>
      <c r="AS398" s="114">
        <f t="shared" ref="AS398:AT398" si="1101">AQ398/K398*100</f>
        <v>35</v>
      </c>
      <c r="AT398" s="114">
        <f t="shared" si="1101"/>
        <v>88.85784481</v>
      </c>
      <c r="AU398" s="115" t="s">
        <v>762</v>
      </c>
      <c r="AV398" s="116"/>
      <c r="AW398" s="117"/>
      <c r="AX398" s="118">
        <f t="shared" ref="AX398:AY398" si="1102">AG398+AI398+AK398+AM398+AO398</f>
        <v>350</v>
      </c>
      <c r="AY398" s="118">
        <f t="shared" si="1102"/>
        <v>450.8041116</v>
      </c>
      <c r="AZ398" s="204"/>
    </row>
    <row r="399" ht="15.75" customHeight="1">
      <c r="A399" s="200"/>
      <c r="B399" s="201"/>
      <c r="C399" s="202"/>
      <c r="D399" s="106"/>
      <c r="E399" s="108"/>
      <c r="F399" s="106"/>
      <c r="G399" s="86"/>
      <c r="H399" s="86" t="s">
        <v>763</v>
      </c>
      <c r="I399" s="86" t="s">
        <v>72</v>
      </c>
      <c r="J399" s="138">
        <v>91.2</v>
      </c>
      <c r="K399" s="138">
        <v>99.0</v>
      </c>
      <c r="L399" s="128"/>
      <c r="M399" s="138">
        <v>94.0</v>
      </c>
      <c r="N399" s="89"/>
      <c r="O399" s="138">
        <v>96.0</v>
      </c>
      <c r="P399" s="89"/>
      <c r="Q399" s="124">
        <v>97.0</v>
      </c>
      <c r="R399" s="89"/>
      <c r="S399" s="138">
        <v>98.0</v>
      </c>
      <c r="T399" s="89"/>
      <c r="U399" s="138">
        <v>99.0</v>
      </c>
      <c r="V399" s="129"/>
      <c r="W399" s="111">
        <v>85.55</v>
      </c>
      <c r="X399" s="112"/>
      <c r="Y399" s="111">
        <v>98.0</v>
      </c>
      <c r="Z399" s="112"/>
      <c r="AA399" s="111">
        <v>98.0</v>
      </c>
      <c r="AB399" s="112"/>
      <c r="AC399" s="111">
        <v>98.0</v>
      </c>
      <c r="AD399" s="112"/>
      <c r="AE399" s="202"/>
      <c r="AF399" s="203"/>
      <c r="AG399" s="113">
        <f t="shared" ref="AG399:AP399" si="1103">IFERROR(W399/M399,0)*100</f>
        <v>91.0106383</v>
      </c>
      <c r="AH399" s="98">
        <f t="shared" si="1103"/>
        <v>0</v>
      </c>
      <c r="AI399" s="113">
        <f t="shared" si="1103"/>
        <v>102.0833333</v>
      </c>
      <c r="AJ399" s="98">
        <f t="shared" si="1103"/>
        <v>0</v>
      </c>
      <c r="AK399" s="113">
        <f t="shared" si="1103"/>
        <v>101.0309278</v>
      </c>
      <c r="AL399" s="98">
        <f t="shared" si="1103"/>
        <v>0</v>
      </c>
      <c r="AM399" s="113">
        <f t="shared" si="1103"/>
        <v>100</v>
      </c>
      <c r="AN399" s="98">
        <f t="shared" si="1103"/>
        <v>0</v>
      </c>
      <c r="AO399" s="113">
        <f t="shared" si="1103"/>
        <v>0</v>
      </c>
      <c r="AP399" s="98">
        <f t="shared" si="1103"/>
        <v>0</v>
      </c>
      <c r="AQ399" s="124">
        <v>98.0</v>
      </c>
      <c r="AR399" s="114">
        <f>X399+Z399+AB399+AD399+AF399</f>
        <v>0</v>
      </c>
      <c r="AS399" s="114">
        <f t="shared" ref="AS399:AS402" si="1107">AQ399/K399*100</f>
        <v>98.98989899</v>
      </c>
      <c r="AT399" s="128" t="s">
        <v>89</v>
      </c>
      <c r="AU399" s="115"/>
      <c r="AV399" s="116"/>
      <c r="AW399" s="117"/>
      <c r="AX399" s="118">
        <f t="shared" ref="AX399:AY399" si="1104">AG399+AI399+AK399+AM399+AO399</f>
        <v>394.1248995</v>
      </c>
      <c r="AY399" s="118">
        <f t="shared" si="1104"/>
        <v>0</v>
      </c>
      <c r="AZ399" s="204"/>
    </row>
    <row r="400" ht="15.75" customHeight="1">
      <c r="A400" s="200"/>
      <c r="B400" s="201"/>
      <c r="C400" s="202"/>
      <c r="D400" s="106"/>
      <c r="E400" s="108"/>
      <c r="F400" s="106"/>
      <c r="G400" s="86"/>
      <c r="H400" s="86" t="s">
        <v>764</v>
      </c>
      <c r="I400" s="86" t="s">
        <v>765</v>
      </c>
      <c r="J400" s="106">
        <v>1338.0</v>
      </c>
      <c r="K400" s="109">
        <f>M400+O400+Q400+S400+U400+J400</f>
        <v>2538</v>
      </c>
      <c r="L400" s="128"/>
      <c r="M400" s="106">
        <v>240.0</v>
      </c>
      <c r="N400" s="89"/>
      <c r="O400" s="106">
        <v>240.0</v>
      </c>
      <c r="P400" s="89"/>
      <c r="Q400" s="111">
        <v>240.0</v>
      </c>
      <c r="R400" s="89"/>
      <c r="S400" s="106">
        <v>240.0</v>
      </c>
      <c r="T400" s="89"/>
      <c r="U400" s="106">
        <v>240.0</v>
      </c>
      <c r="V400" s="129"/>
      <c r="W400" s="111">
        <v>213.0</v>
      </c>
      <c r="X400" s="112"/>
      <c r="Y400" s="111">
        <v>295.0</v>
      </c>
      <c r="Z400" s="112"/>
      <c r="AA400" s="111">
        <v>227.0</v>
      </c>
      <c r="AB400" s="112"/>
      <c r="AC400" s="111">
        <v>243.0</v>
      </c>
      <c r="AD400" s="112"/>
      <c r="AE400" s="202"/>
      <c r="AF400" s="203"/>
      <c r="AG400" s="113">
        <f t="shared" ref="AG400:AP400" si="1105">IFERROR(W400/M400,0)*100</f>
        <v>88.75</v>
      </c>
      <c r="AH400" s="98">
        <f t="shared" si="1105"/>
        <v>0</v>
      </c>
      <c r="AI400" s="113">
        <f t="shared" si="1105"/>
        <v>122.9166667</v>
      </c>
      <c r="AJ400" s="98">
        <f t="shared" si="1105"/>
        <v>0</v>
      </c>
      <c r="AK400" s="113">
        <f t="shared" si="1105"/>
        <v>94.58333333</v>
      </c>
      <c r="AL400" s="98">
        <f t="shared" si="1105"/>
        <v>0</v>
      </c>
      <c r="AM400" s="113">
        <f t="shared" si="1105"/>
        <v>101.25</v>
      </c>
      <c r="AN400" s="98">
        <f t="shared" si="1105"/>
        <v>0</v>
      </c>
      <c r="AO400" s="113">
        <f t="shared" si="1105"/>
        <v>0</v>
      </c>
      <c r="AP400" s="98">
        <f t="shared" si="1105"/>
        <v>0</v>
      </c>
      <c r="AQ400" s="113">
        <f t="shared" ref="AQ400:AR400" si="1106">W400+Y400+AA400+AC400+AE400</f>
        <v>978</v>
      </c>
      <c r="AR400" s="114">
        <f t="shared" si="1106"/>
        <v>0</v>
      </c>
      <c r="AS400" s="114">
        <f t="shared" si="1107"/>
        <v>38.53427896</v>
      </c>
      <c r="AT400" s="128" t="s">
        <v>89</v>
      </c>
      <c r="AU400" s="115"/>
      <c r="AV400" s="116"/>
      <c r="AW400" s="117"/>
      <c r="AX400" s="118">
        <f t="shared" ref="AX400:AY400" si="1108">AG400+AI400+AK400+AM400+AO400</f>
        <v>407.5</v>
      </c>
      <c r="AY400" s="118">
        <f t="shared" si="1108"/>
        <v>0</v>
      </c>
      <c r="AZ400" s="204"/>
    </row>
    <row r="401" ht="15.75" customHeight="1">
      <c r="A401" s="200"/>
      <c r="B401" s="201"/>
      <c r="C401" s="202"/>
      <c r="D401" s="106"/>
      <c r="E401" s="108"/>
      <c r="F401" s="106"/>
      <c r="G401" s="86"/>
      <c r="H401" s="86" t="s">
        <v>766</v>
      </c>
      <c r="I401" s="86" t="s">
        <v>72</v>
      </c>
      <c r="J401" s="106" t="s">
        <v>497</v>
      </c>
      <c r="K401" s="138">
        <v>85.0</v>
      </c>
      <c r="L401" s="128"/>
      <c r="M401" s="138">
        <v>85.0</v>
      </c>
      <c r="N401" s="89"/>
      <c r="O401" s="138">
        <v>85.0</v>
      </c>
      <c r="P401" s="89"/>
      <c r="Q401" s="138">
        <v>85.0</v>
      </c>
      <c r="R401" s="89"/>
      <c r="S401" s="138">
        <v>85.0</v>
      </c>
      <c r="T401" s="89"/>
      <c r="U401" s="138">
        <v>85.0</v>
      </c>
      <c r="V401" s="129"/>
      <c r="W401" s="111">
        <v>68.09</v>
      </c>
      <c r="X401" s="112"/>
      <c r="Y401" s="111">
        <v>58.0</v>
      </c>
      <c r="Z401" s="112"/>
      <c r="AA401" s="111">
        <v>60.0</v>
      </c>
      <c r="AB401" s="112"/>
      <c r="AC401" s="111">
        <v>63.16</v>
      </c>
      <c r="AD401" s="112"/>
      <c r="AE401" s="202"/>
      <c r="AF401" s="203"/>
      <c r="AG401" s="113">
        <f t="shared" ref="AG401:AP401" si="1109">IFERROR(W401/M401,0)*100</f>
        <v>80.10588235</v>
      </c>
      <c r="AH401" s="98">
        <f t="shared" si="1109"/>
        <v>0</v>
      </c>
      <c r="AI401" s="113">
        <f t="shared" si="1109"/>
        <v>68.23529412</v>
      </c>
      <c r="AJ401" s="98">
        <f t="shared" si="1109"/>
        <v>0</v>
      </c>
      <c r="AK401" s="113">
        <f t="shared" si="1109"/>
        <v>70.58823529</v>
      </c>
      <c r="AL401" s="98">
        <f t="shared" si="1109"/>
        <v>0</v>
      </c>
      <c r="AM401" s="113">
        <f t="shared" si="1109"/>
        <v>74.30588235</v>
      </c>
      <c r="AN401" s="98">
        <f t="shared" si="1109"/>
        <v>0</v>
      </c>
      <c r="AO401" s="113">
        <f t="shared" si="1109"/>
        <v>0</v>
      </c>
      <c r="AP401" s="98">
        <f t="shared" si="1109"/>
        <v>0</v>
      </c>
      <c r="AQ401" s="124">
        <v>63.16</v>
      </c>
      <c r="AR401" s="114">
        <f>X401+Z401+AB401+AD401+AF401</f>
        <v>0</v>
      </c>
      <c r="AS401" s="114">
        <f t="shared" si="1107"/>
        <v>74.30588235</v>
      </c>
      <c r="AT401" s="128" t="s">
        <v>89</v>
      </c>
      <c r="AU401" s="115"/>
      <c r="AV401" s="116"/>
      <c r="AW401" s="117"/>
      <c r="AX401" s="118">
        <f t="shared" ref="AX401:AY401" si="1110">AG401+AI401+AK401+AM401+AO401</f>
        <v>293.2352941</v>
      </c>
      <c r="AY401" s="118">
        <f t="shared" si="1110"/>
        <v>0</v>
      </c>
      <c r="AZ401" s="204"/>
    </row>
    <row r="402" ht="15.75" customHeight="1">
      <c r="A402" s="200"/>
      <c r="B402" s="201"/>
      <c r="C402" s="202"/>
      <c r="D402" s="106"/>
      <c r="E402" s="108"/>
      <c r="F402" s="106"/>
      <c r="G402" s="86"/>
      <c r="H402" s="86" t="s">
        <v>767</v>
      </c>
      <c r="I402" s="86" t="s">
        <v>768</v>
      </c>
      <c r="J402" s="106">
        <v>23.0</v>
      </c>
      <c r="K402" s="109">
        <f>M402+O402+Q402+S402+U402+J402</f>
        <v>88</v>
      </c>
      <c r="L402" s="128"/>
      <c r="M402" s="106">
        <v>13.0</v>
      </c>
      <c r="N402" s="89"/>
      <c r="O402" s="106">
        <v>13.0</v>
      </c>
      <c r="P402" s="89"/>
      <c r="Q402" s="111">
        <v>13.0</v>
      </c>
      <c r="R402" s="89"/>
      <c r="S402" s="106">
        <v>13.0</v>
      </c>
      <c r="T402" s="89"/>
      <c r="U402" s="106">
        <v>13.0</v>
      </c>
      <c r="V402" s="129"/>
      <c r="W402" s="111">
        <v>10.0</v>
      </c>
      <c r="X402" s="112"/>
      <c r="Y402" s="111">
        <v>10.0</v>
      </c>
      <c r="Z402" s="112"/>
      <c r="AA402" s="111">
        <v>8.0</v>
      </c>
      <c r="AB402" s="112"/>
      <c r="AC402" s="111">
        <v>10.0</v>
      </c>
      <c r="AD402" s="112"/>
      <c r="AE402" s="202"/>
      <c r="AF402" s="203"/>
      <c r="AG402" s="113">
        <f t="shared" ref="AG402:AP402" si="1111">IFERROR(W402/M402,0)*100</f>
        <v>76.92307692</v>
      </c>
      <c r="AH402" s="98">
        <f t="shared" si="1111"/>
        <v>0</v>
      </c>
      <c r="AI402" s="113">
        <f t="shared" si="1111"/>
        <v>76.92307692</v>
      </c>
      <c r="AJ402" s="98">
        <f t="shared" si="1111"/>
        <v>0</v>
      </c>
      <c r="AK402" s="113">
        <f t="shared" si="1111"/>
        <v>61.53846154</v>
      </c>
      <c r="AL402" s="98">
        <f t="shared" si="1111"/>
        <v>0</v>
      </c>
      <c r="AM402" s="113">
        <f t="shared" si="1111"/>
        <v>76.92307692</v>
      </c>
      <c r="AN402" s="98">
        <f t="shared" si="1111"/>
        <v>0</v>
      </c>
      <c r="AO402" s="113">
        <f t="shared" si="1111"/>
        <v>0</v>
      </c>
      <c r="AP402" s="98">
        <f t="shared" si="1111"/>
        <v>0</v>
      </c>
      <c r="AQ402" s="113">
        <f t="shared" ref="AQ402:AR402" si="1112">W402+Y402+AA402+AC402+AE402</f>
        <v>38</v>
      </c>
      <c r="AR402" s="114">
        <f t="shared" si="1112"/>
        <v>0</v>
      </c>
      <c r="AS402" s="114">
        <f t="shared" si="1107"/>
        <v>43.18181818</v>
      </c>
      <c r="AT402" s="128" t="s">
        <v>89</v>
      </c>
      <c r="AU402" s="115"/>
      <c r="AV402" s="116"/>
      <c r="AW402" s="117"/>
      <c r="AX402" s="118">
        <f t="shared" ref="AX402:AY402" si="1113">AG402+AI402+AK402+AM402+AO402</f>
        <v>292.3076923</v>
      </c>
      <c r="AY402" s="118">
        <f t="shared" si="1113"/>
        <v>0</v>
      </c>
      <c r="AZ402" s="204"/>
    </row>
    <row r="403" ht="15.75" customHeight="1">
      <c r="A403" s="200"/>
      <c r="B403" s="201"/>
      <c r="C403" s="202"/>
      <c r="D403" s="106"/>
      <c r="E403" s="108"/>
      <c r="F403" s="106"/>
      <c r="G403" s="86"/>
      <c r="H403" s="86" t="s">
        <v>769</v>
      </c>
      <c r="I403" s="86" t="s">
        <v>72</v>
      </c>
      <c r="J403" s="138">
        <v>25.0</v>
      </c>
      <c r="K403" s="138">
        <v>70.0</v>
      </c>
      <c r="L403" s="143"/>
      <c r="M403" s="138">
        <v>50.0</v>
      </c>
      <c r="N403" s="144"/>
      <c r="O403" s="138">
        <v>60.0</v>
      </c>
      <c r="P403" s="144"/>
      <c r="Q403" s="138">
        <v>50.0</v>
      </c>
      <c r="R403" s="144"/>
      <c r="S403" s="138">
        <v>60.0</v>
      </c>
      <c r="T403" s="144"/>
      <c r="U403" s="138">
        <v>70.0</v>
      </c>
      <c r="V403" s="129"/>
      <c r="W403" s="111">
        <v>0.0</v>
      </c>
      <c r="X403" s="112"/>
      <c r="Y403" s="111">
        <v>0.0</v>
      </c>
      <c r="Z403" s="112"/>
      <c r="AA403" s="111">
        <v>0.0</v>
      </c>
      <c r="AB403" s="112"/>
      <c r="AC403" s="111">
        <v>0.0</v>
      </c>
      <c r="AD403" s="112"/>
      <c r="AE403" s="202"/>
      <c r="AF403" s="203"/>
      <c r="AG403" s="113">
        <f t="shared" ref="AG403:AP403" si="1114">IFERROR(W403/M403,0)*100</f>
        <v>0</v>
      </c>
      <c r="AH403" s="98">
        <f t="shared" si="1114"/>
        <v>0</v>
      </c>
      <c r="AI403" s="113">
        <f t="shared" si="1114"/>
        <v>0</v>
      </c>
      <c r="AJ403" s="98">
        <f t="shared" si="1114"/>
        <v>0</v>
      </c>
      <c r="AK403" s="113">
        <f t="shared" si="1114"/>
        <v>0</v>
      </c>
      <c r="AL403" s="98">
        <f t="shared" si="1114"/>
        <v>0</v>
      </c>
      <c r="AM403" s="113">
        <f t="shared" si="1114"/>
        <v>0</v>
      </c>
      <c r="AN403" s="98">
        <f t="shared" si="1114"/>
        <v>0</v>
      </c>
      <c r="AO403" s="113">
        <f t="shared" si="1114"/>
        <v>0</v>
      </c>
      <c r="AP403" s="98">
        <f t="shared" si="1114"/>
        <v>0</v>
      </c>
      <c r="AQ403" s="113">
        <f>IFERROR(AX403/K403,0)*100</f>
        <v>0</v>
      </c>
      <c r="AR403" s="202"/>
      <c r="AS403" s="202"/>
      <c r="AT403" s="128" t="s">
        <v>89</v>
      </c>
      <c r="AU403" s="115"/>
      <c r="AV403" s="116"/>
      <c r="AW403" s="117"/>
      <c r="AX403" s="118">
        <f t="shared" ref="AX403:AY403" si="1115">AG403+AI403+AK403+AM403+AO403</f>
        <v>0</v>
      </c>
      <c r="AY403" s="118">
        <f t="shared" si="1115"/>
        <v>0</v>
      </c>
      <c r="AZ403" s="204"/>
    </row>
    <row r="404" ht="15.75" customHeight="1">
      <c r="A404" s="200"/>
      <c r="B404" s="201"/>
      <c r="C404" s="202"/>
      <c r="D404" s="106"/>
      <c r="E404" s="108"/>
      <c r="F404" s="106"/>
      <c r="G404" s="86"/>
      <c r="H404" s="86" t="s">
        <v>770</v>
      </c>
      <c r="I404" s="86" t="s">
        <v>771</v>
      </c>
      <c r="J404" s="106">
        <v>350.0</v>
      </c>
      <c r="K404" s="109">
        <f>M404+O404+Q404+S404+U404+J404</f>
        <v>1475</v>
      </c>
      <c r="L404" s="128"/>
      <c r="M404" s="106">
        <v>225.0</v>
      </c>
      <c r="N404" s="89"/>
      <c r="O404" s="106">
        <v>225.0</v>
      </c>
      <c r="P404" s="89"/>
      <c r="Q404" s="106">
        <v>225.0</v>
      </c>
      <c r="R404" s="89"/>
      <c r="S404" s="106">
        <v>225.0</v>
      </c>
      <c r="T404" s="89"/>
      <c r="U404" s="106">
        <v>225.0</v>
      </c>
      <c r="V404" s="129"/>
      <c r="W404" s="111">
        <v>152.0</v>
      </c>
      <c r="X404" s="112"/>
      <c r="Y404" s="111">
        <v>0.0</v>
      </c>
      <c r="Z404" s="112"/>
      <c r="AA404" s="111">
        <v>152.0</v>
      </c>
      <c r="AB404" s="112"/>
      <c r="AC404" s="111">
        <v>102.0</v>
      </c>
      <c r="AD404" s="112"/>
      <c r="AE404" s="202"/>
      <c r="AF404" s="203"/>
      <c r="AG404" s="113">
        <f t="shared" ref="AG404:AP404" si="1116">IFERROR(W404/M404,0)*100</f>
        <v>67.55555556</v>
      </c>
      <c r="AH404" s="98">
        <f t="shared" si="1116"/>
        <v>0</v>
      </c>
      <c r="AI404" s="113">
        <f t="shared" si="1116"/>
        <v>0</v>
      </c>
      <c r="AJ404" s="98">
        <f t="shared" si="1116"/>
        <v>0</v>
      </c>
      <c r="AK404" s="113">
        <f t="shared" si="1116"/>
        <v>67.55555556</v>
      </c>
      <c r="AL404" s="98">
        <f t="shared" si="1116"/>
        <v>0</v>
      </c>
      <c r="AM404" s="113">
        <f t="shared" si="1116"/>
        <v>45.33333333</v>
      </c>
      <c r="AN404" s="98">
        <f t="shared" si="1116"/>
        <v>0</v>
      </c>
      <c r="AO404" s="113">
        <f t="shared" si="1116"/>
        <v>0</v>
      </c>
      <c r="AP404" s="98">
        <f t="shared" si="1116"/>
        <v>0</v>
      </c>
      <c r="AQ404" s="113">
        <f t="shared" ref="AQ404:AR404" si="1117">W404+Y404+AA404+AC404+AE404</f>
        <v>406</v>
      </c>
      <c r="AR404" s="114">
        <f t="shared" si="1117"/>
        <v>0</v>
      </c>
      <c r="AS404" s="114">
        <f t="shared" ref="AS404:AS406" si="1120">AQ404/K404*100</f>
        <v>27.52542373</v>
      </c>
      <c r="AT404" s="128" t="s">
        <v>89</v>
      </c>
      <c r="AU404" s="115"/>
      <c r="AV404" s="116"/>
      <c r="AW404" s="117"/>
      <c r="AX404" s="118">
        <f t="shared" ref="AX404:AY404" si="1118">AG404+AI404+AK404+AM404+AO404</f>
        <v>180.4444444</v>
      </c>
      <c r="AY404" s="118">
        <f t="shared" si="1118"/>
        <v>0</v>
      </c>
      <c r="AZ404" s="204"/>
    </row>
    <row r="405" ht="15.75" customHeight="1">
      <c r="A405" s="200"/>
      <c r="B405" s="201"/>
      <c r="C405" s="202"/>
      <c r="D405" s="106">
        <v>8.0</v>
      </c>
      <c r="E405" s="108" t="s">
        <v>772</v>
      </c>
      <c r="F405" s="106">
        <v>1.0</v>
      </c>
      <c r="G405" s="86" t="s">
        <v>773</v>
      </c>
      <c r="H405" s="86" t="s">
        <v>774</v>
      </c>
      <c r="I405" s="86" t="s">
        <v>17</v>
      </c>
      <c r="J405" s="106">
        <v>52.0</v>
      </c>
      <c r="K405" s="106">
        <v>52.0</v>
      </c>
      <c r="L405" s="110">
        <f>N405+P405+R405+T405+V405</f>
        <v>22974</v>
      </c>
      <c r="M405" s="106">
        <v>52.0</v>
      </c>
      <c r="N405" s="89">
        <v>4315.0</v>
      </c>
      <c r="O405" s="106">
        <v>52.0</v>
      </c>
      <c r="P405" s="89">
        <v>4837.0</v>
      </c>
      <c r="Q405" s="111">
        <v>52.0</v>
      </c>
      <c r="R405" s="89">
        <v>4417.0</v>
      </c>
      <c r="S405" s="106">
        <v>52.0</v>
      </c>
      <c r="T405" s="89">
        <v>4704.0</v>
      </c>
      <c r="U405" s="106">
        <v>52.0</v>
      </c>
      <c r="V405" s="91">
        <v>4701.0</v>
      </c>
      <c r="W405" s="111">
        <v>46.0</v>
      </c>
      <c r="X405" s="112">
        <f>91.363+3390.253</f>
        <v>3481.616</v>
      </c>
      <c r="Y405" s="111">
        <v>46.0</v>
      </c>
      <c r="Z405" s="112">
        <f>0+3364.718</f>
        <v>3364.718</v>
      </c>
      <c r="AA405" s="111">
        <v>46.0</v>
      </c>
      <c r="AB405" s="112">
        <f>60.943+3481.407</f>
        <v>3542.35</v>
      </c>
      <c r="AC405" s="111">
        <v>46.0</v>
      </c>
      <c r="AD405" s="112">
        <v>3397.236</v>
      </c>
      <c r="AE405" s="202"/>
      <c r="AF405" s="203"/>
      <c r="AG405" s="113">
        <f t="shared" ref="AG405:AP405" si="1119">IFERROR(W405/M405,0)*100</f>
        <v>88.46153846</v>
      </c>
      <c r="AH405" s="98">
        <f t="shared" si="1119"/>
        <v>80.68634994</v>
      </c>
      <c r="AI405" s="113">
        <f t="shared" si="1119"/>
        <v>88.46153846</v>
      </c>
      <c r="AJ405" s="98">
        <f t="shared" si="1119"/>
        <v>69.56208394</v>
      </c>
      <c r="AK405" s="113">
        <f t="shared" si="1119"/>
        <v>88.46153846</v>
      </c>
      <c r="AL405" s="98">
        <f t="shared" si="1119"/>
        <v>80.19809826</v>
      </c>
      <c r="AM405" s="113">
        <f t="shared" si="1119"/>
        <v>88.46153846</v>
      </c>
      <c r="AN405" s="98">
        <f t="shared" si="1119"/>
        <v>72.22015306</v>
      </c>
      <c r="AO405" s="113">
        <f t="shared" si="1119"/>
        <v>0</v>
      </c>
      <c r="AP405" s="98">
        <f t="shared" si="1119"/>
        <v>0</v>
      </c>
      <c r="AQ405" s="124">
        <v>46.0</v>
      </c>
      <c r="AR405" s="114">
        <f t="shared" ref="AR405:AR406" si="1123">X405+Z405+AB405+AD405+AF405</f>
        <v>13785.92</v>
      </c>
      <c r="AS405" s="114">
        <f t="shared" si="1120"/>
        <v>88.46153846</v>
      </c>
      <c r="AT405" s="114">
        <f>AR405/L405*100</f>
        <v>60.00661617</v>
      </c>
      <c r="AU405" s="115" t="s">
        <v>709</v>
      </c>
      <c r="AV405" s="116" t="s">
        <v>671</v>
      </c>
      <c r="AW405" s="117"/>
      <c r="AX405" s="118">
        <f t="shared" ref="AX405:AY405" si="1121">AG405+AI405+AK405+AM405+AO405</f>
        <v>353.8461538</v>
      </c>
      <c r="AY405" s="118">
        <f t="shared" si="1121"/>
        <v>302.6666852</v>
      </c>
      <c r="AZ405" s="204"/>
    </row>
    <row r="406" ht="15.75" customHeight="1">
      <c r="A406" s="200"/>
      <c r="B406" s="201"/>
      <c r="C406" s="202"/>
      <c r="D406" s="106"/>
      <c r="E406" s="108"/>
      <c r="F406" s="106"/>
      <c r="G406" s="86"/>
      <c r="H406" s="86" t="s">
        <v>775</v>
      </c>
      <c r="I406" s="86"/>
      <c r="J406" s="106">
        <v>2.5</v>
      </c>
      <c r="K406" s="106">
        <v>5.0</v>
      </c>
      <c r="L406" s="128"/>
      <c r="M406" s="106">
        <v>3.0</v>
      </c>
      <c r="N406" s="89"/>
      <c r="O406" s="106">
        <v>3.5</v>
      </c>
      <c r="P406" s="89"/>
      <c r="Q406" s="111">
        <v>4.0</v>
      </c>
      <c r="R406" s="89"/>
      <c r="S406" s="106">
        <v>4.5</v>
      </c>
      <c r="T406" s="89"/>
      <c r="U406" s="106">
        <v>5.0</v>
      </c>
      <c r="V406" s="129"/>
      <c r="W406" s="111">
        <v>0.0</v>
      </c>
      <c r="X406" s="112">
        <v>0.0</v>
      </c>
      <c r="Y406" s="111">
        <v>0.0</v>
      </c>
      <c r="Z406" s="112"/>
      <c r="AA406" s="111">
        <v>0.0</v>
      </c>
      <c r="AB406" s="112"/>
      <c r="AC406" s="111">
        <v>2.13</v>
      </c>
      <c r="AD406" s="112"/>
      <c r="AE406" s="202"/>
      <c r="AF406" s="203"/>
      <c r="AG406" s="113">
        <f t="shared" ref="AG406:AP406" si="1122">IFERROR(W406/M406,0)*100</f>
        <v>0</v>
      </c>
      <c r="AH406" s="98">
        <f t="shared" si="1122"/>
        <v>0</v>
      </c>
      <c r="AI406" s="113">
        <f t="shared" si="1122"/>
        <v>0</v>
      </c>
      <c r="AJ406" s="98">
        <f t="shared" si="1122"/>
        <v>0</v>
      </c>
      <c r="AK406" s="113">
        <f t="shared" si="1122"/>
        <v>0</v>
      </c>
      <c r="AL406" s="98">
        <f t="shared" si="1122"/>
        <v>0</v>
      </c>
      <c r="AM406" s="113">
        <f t="shared" si="1122"/>
        <v>47.33333333</v>
      </c>
      <c r="AN406" s="98">
        <f t="shared" si="1122"/>
        <v>0</v>
      </c>
      <c r="AO406" s="113">
        <f t="shared" si="1122"/>
        <v>0</v>
      </c>
      <c r="AP406" s="98">
        <f t="shared" si="1122"/>
        <v>0</v>
      </c>
      <c r="AQ406" s="124">
        <v>2.13</v>
      </c>
      <c r="AR406" s="114">
        <f t="shared" si="1123"/>
        <v>0</v>
      </c>
      <c r="AS406" s="114">
        <f t="shared" si="1120"/>
        <v>42.6</v>
      </c>
      <c r="AT406" s="128" t="s">
        <v>89</v>
      </c>
      <c r="AU406" s="115"/>
      <c r="AV406" s="116"/>
      <c r="AW406" s="117"/>
      <c r="AX406" s="118">
        <f t="shared" ref="AX406:AY406" si="1124">AG406+AI406+AK406+AM406+AO406</f>
        <v>47.33333333</v>
      </c>
      <c r="AY406" s="118">
        <f t="shared" si="1124"/>
        <v>0</v>
      </c>
      <c r="AZ406" s="204"/>
    </row>
    <row r="407" ht="15.75" customHeight="1">
      <c r="A407" s="119"/>
      <c r="B407" s="106"/>
      <c r="C407" s="108"/>
      <c r="D407" s="106"/>
      <c r="E407" s="108"/>
      <c r="F407" s="106">
        <v>2.0</v>
      </c>
      <c r="G407" s="86" t="s">
        <v>776</v>
      </c>
      <c r="H407" s="108" t="s">
        <v>777</v>
      </c>
      <c r="I407" s="108" t="s">
        <v>778</v>
      </c>
      <c r="J407" s="106">
        <v>49.0</v>
      </c>
      <c r="K407" s="109">
        <f t="shared" ref="K407:K408" si="1127">M407+O407+Q407+S407+U407+J407</f>
        <v>111</v>
      </c>
      <c r="L407" s="110">
        <f t="shared" ref="L407:L408" si="1128">N407+P407+R407+T407+V407</f>
        <v>1004</v>
      </c>
      <c r="M407" s="106">
        <v>9.0</v>
      </c>
      <c r="N407" s="89">
        <v>189.0</v>
      </c>
      <c r="O407" s="106">
        <v>10.0</v>
      </c>
      <c r="P407" s="89">
        <v>195.0</v>
      </c>
      <c r="Q407" s="111">
        <v>13.0</v>
      </c>
      <c r="R407" s="89">
        <v>200.0</v>
      </c>
      <c r="S407" s="106">
        <v>14.0</v>
      </c>
      <c r="T407" s="89">
        <v>207.0</v>
      </c>
      <c r="U407" s="106">
        <v>16.0</v>
      </c>
      <c r="V407" s="120">
        <v>213.0</v>
      </c>
      <c r="W407" s="111"/>
      <c r="X407" s="112">
        <v>0.0</v>
      </c>
      <c r="Y407" s="111">
        <v>0.0</v>
      </c>
      <c r="Z407" s="112">
        <v>0.0</v>
      </c>
      <c r="AA407" s="111"/>
      <c r="AB407" s="112">
        <v>0.0</v>
      </c>
      <c r="AC407" s="111">
        <v>0.0</v>
      </c>
      <c r="AD407" s="112">
        <v>0.0</v>
      </c>
      <c r="AE407" s="108"/>
      <c r="AF407" s="96"/>
      <c r="AG407" s="113">
        <f t="shared" ref="AG407:AP407" si="1125">IFERROR(W407/M407,0)*100</f>
        <v>0</v>
      </c>
      <c r="AH407" s="98">
        <f t="shared" si="1125"/>
        <v>0</v>
      </c>
      <c r="AI407" s="113">
        <f t="shared" si="1125"/>
        <v>0</v>
      </c>
      <c r="AJ407" s="98">
        <f t="shared" si="1125"/>
        <v>0</v>
      </c>
      <c r="AK407" s="113">
        <f t="shared" si="1125"/>
        <v>0</v>
      </c>
      <c r="AL407" s="98">
        <f t="shared" si="1125"/>
        <v>0</v>
      </c>
      <c r="AM407" s="113">
        <f t="shared" si="1125"/>
        <v>0</v>
      </c>
      <c r="AN407" s="98">
        <f t="shared" si="1125"/>
        <v>0</v>
      </c>
      <c r="AO407" s="113">
        <f t="shared" si="1125"/>
        <v>0</v>
      </c>
      <c r="AP407" s="98">
        <f t="shared" si="1125"/>
        <v>0</v>
      </c>
      <c r="AQ407" s="113">
        <f>IFERROR(AX407/K407,0)*100</f>
        <v>0</v>
      </c>
      <c r="AR407" s="108"/>
      <c r="AS407" s="108"/>
      <c r="AT407" s="108"/>
      <c r="AU407" s="115" t="s">
        <v>709</v>
      </c>
      <c r="AV407" s="116"/>
      <c r="AW407" s="117"/>
      <c r="AX407" s="118">
        <f t="shared" ref="AX407:AY407" si="1126">AG407+AI407+AK407+AM407+AO407</f>
        <v>0</v>
      </c>
      <c r="AY407" s="118">
        <f t="shared" si="1126"/>
        <v>0</v>
      </c>
      <c r="AZ407" s="117"/>
    </row>
    <row r="408" ht="15.75" customHeight="1">
      <c r="A408" s="200"/>
      <c r="B408" s="201"/>
      <c r="C408" s="202"/>
      <c r="D408" s="201"/>
      <c r="E408" s="202"/>
      <c r="F408" s="106">
        <v>3.0</v>
      </c>
      <c r="G408" s="86" t="s">
        <v>779</v>
      </c>
      <c r="H408" s="86" t="s">
        <v>780</v>
      </c>
      <c r="I408" s="86" t="s">
        <v>43</v>
      </c>
      <c r="J408" s="106">
        <v>5.0</v>
      </c>
      <c r="K408" s="109">
        <f t="shared" si="1127"/>
        <v>380</v>
      </c>
      <c r="L408" s="110">
        <f t="shared" si="1128"/>
        <v>2654</v>
      </c>
      <c r="M408" s="106">
        <v>75.0</v>
      </c>
      <c r="N408" s="89">
        <v>500.0</v>
      </c>
      <c r="O408" s="106">
        <v>75.0</v>
      </c>
      <c r="P408" s="89">
        <v>515.0</v>
      </c>
      <c r="Q408" s="111">
        <v>75.0</v>
      </c>
      <c r="R408" s="89">
        <v>530.0</v>
      </c>
      <c r="S408" s="106">
        <v>75.0</v>
      </c>
      <c r="T408" s="89">
        <v>546.0</v>
      </c>
      <c r="U408" s="106">
        <v>75.0</v>
      </c>
      <c r="V408" s="91">
        <v>563.0</v>
      </c>
      <c r="W408" s="111"/>
      <c r="X408" s="112">
        <v>0.0</v>
      </c>
      <c r="Y408" s="111">
        <v>0.0</v>
      </c>
      <c r="Z408" s="112">
        <v>0.0</v>
      </c>
      <c r="AA408" s="111"/>
      <c r="AB408" s="112">
        <v>0.0</v>
      </c>
      <c r="AC408" s="111">
        <v>75.0</v>
      </c>
      <c r="AD408" s="112"/>
      <c r="AE408" s="202"/>
      <c r="AF408" s="203"/>
      <c r="AG408" s="113">
        <f t="shared" ref="AG408:AP408" si="1129">IFERROR(W408/M408,0)*100</f>
        <v>0</v>
      </c>
      <c r="AH408" s="98">
        <f t="shared" si="1129"/>
        <v>0</v>
      </c>
      <c r="AI408" s="113">
        <f t="shared" si="1129"/>
        <v>0</v>
      </c>
      <c r="AJ408" s="98">
        <f t="shared" si="1129"/>
        <v>0</v>
      </c>
      <c r="AK408" s="113">
        <f t="shared" si="1129"/>
        <v>0</v>
      </c>
      <c r="AL408" s="98">
        <f t="shared" si="1129"/>
        <v>0</v>
      </c>
      <c r="AM408" s="113">
        <f t="shared" si="1129"/>
        <v>100</v>
      </c>
      <c r="AN408" s="98">
        <f t="shared" si="1129"/>
        <v>0</v>
      </c>
      <c r="AO408" s="113">
        <f t="shared" si="1129"/>
        <v>0</v>
      </c>
      <c r="AP408" s="98">
        <f t="shared" si="1129"/>
        <v>0</v>
      </c>
      <c r="AQ408" s="113">
        <f t="shared" ref="AQ408:AR408" si="1130">W408+Y408+AA408+AC408+AE408</f>
        <v>75</v>
      </c>
      <c r="AR408" s="114">
        <f t="shared" si="1130"/>
        <v>0</v>
      </c>
      <c r="AS408" s="114">
        <f t="shared" ref="AS408:AT408" si="1131">AQ408/K408*100</f>
        <v>19.73684211</v>
      </c>
      <c r="AT408" s="114">
        <f t="shared" si="1131"/>
        <v>0</v>
      </c>
      <c r="AU408" s="115" t="s">
        <v>709</v>
      </c>
      <c r="AV408" s="116"/>
      <c r="AW408" s="117"/>
      <c r="AX408" s="118">
        <f t="shared" ref="AX408:AY408" si="1132">AG408+AI408+AK408+AM408+AO408</f>
        <v>100</v>
      </c>
      <c r="AY408" s="118">
        <f t="shared" si="1132"/>
        <v>0</v>
      </c>
      <c r="AZ408" s="204"/>
    </row>
    <row r="409" ht="15.75" customHeight="1">
      <c r="A409" s="200"/>
      <c r="B409" s="201"/>
      <c r="C409" s="202"/>
      <c r="D409" s="201"/>
      <c r="E409" s="202"/>
      <c r="F409" s="106"/>
      <c r="G409" s="86"/>
      <c r="H409" s="86" t="s">
        <v>781</v>
      </c>
      <c r="I409" s="86" t="s">
        <v>135</v>
      </c>
      <c r="J409" s="106">
        <v>35.48</v>
      </c>
      <c r="K409" s="106">
        <v>55.85</v>
      </c>
      <c r="L409" s="128"/>
      <c r="M409" s="106">
        <v>39.55</v>
      </c>
      <c r="N409" s="89"/>
      <c r="O409" s="106">
        <v>43.63</v>
      </c>
      <c r="P409" s="89"/>
      <c r="Q409" s="111">
        <v>47.7</v>
      </c>
      <c r="R409" s="89"/>
      <c r="S409" s="106">
        <v>51.77</v>
      </c>
      <c r="T409" s="89"/>
      <c r="U409" s="106">
        <v>55.85</v>
      </c>
      <c r="V409" s="129"/>
      <c r="W409" s="111"/>
      <c r="X409" s="112"/>
      <c r="Y409" s="111">
        <v>46.0</v>
      </c>
      <c r="Z409" s="112"/>
      <c r="AA409" s="111"/>
      <c r="AB409" s="112"/>
      <c r="AC409" s="111">
        <v>55.17</v>
      </c>
      <c r="AD409" s="112"/>
      <c r="AE409" s="202"/>
      <c r="AF409" s="203"/>
      <c r="AG409" s="113">
        <f t="shared" ref="AG409:AP409" si="1133">IFERROR(W409/M409,0)*100</f>
        <v>0</v>
      </c>
      <c r="AH409" s="98">
        <f t="shared" si="1133"/>
        <v>0</v>
      </c>
      <c r="AI409" s="113">
        <f t="shared" si="1133"/>
        <v>105.4320422</v>
      </c>
      <c r="AJ409" s="98">
        <f t="shared" si="1133"/>
        <v>0</v>
      </c>
      <c r="AK409" s="113">
        <f t="shared" si="1133"/>
        <v>0</v>
      </c>
      <c r="AL409" s="98">
        <f t="shared" si="1133"/>
        <v>0</v>
      </c>
      <c r="AM409" s="113">
        <f t="shared" si="1133"/>
        <v>106.5675101</v>
      </c>
      <c r="AN409" s="98">
        <f t="shared" si="1133"/>
        <v>0</v>
      </c>
      <c r="AO409" s="113">
        <f t="shared" si="1133"/>
        <v>0</v>
      </c>
      <c r="AP409" s="98">
        <f t="shared" si="1133"/>
        <v>0</v>
      </c>
      <c r="AQ409" s="124">
        <v>55.17</v>
      </c>
      <c r="AR409" s="114">
        <f>X409+Z409+AB409+AD409+AF409</f>
        <v>0</v>
      </c>
      <c r="AS409" s="114">
        <f t="shared" ref="AS409:AS412" si="1137">AQ409/K409*100</f>
        <v>98.782453</v>
      </c>
      <c r="AT409" s="128" t="s">
        <v>89</v>
      </c>
      <c r="AU409" s="115"/>
      <c r="AV409" s="116"/>
      <c r="AW409" s="117"/>
      <c r="AX409" s="118">
        <f t="shared" ref="AX409:AY409" si="1134">AG409+AI409+AK409+AM409+AO409</f>
        <v>211.9995523</v>
      </c>
      <c r="AY409" s="118">
        <f t="shared" si="1134"/>
        <v>0</v>
      </c>
      <c r="AZ409" s="204"/>
    </row>
    <row r="410" ht="15.75" customHeight="1">
      <c r="A410" s="200"/>
      <c r="B410" s="201"/>
      <c r="C410" s="202"/>
      <c r="D410" s="201"/>
      <c r="E410" s="202"/>
      <c r="F410" s="106">
        <v>4.0</v>
      </c>
      <c r="G410" s="86" t="s">
        <v>782</v>
      </c>
      <c r="H410" s="86" t="s">
        <v>783</v>
      </c>
      <c r="I410" s="86" t="s">
        <v>784</v>
      </c>
      <c r="J410" s="106">
        <v>203.0</v>
      </c>
      <c r="K410" s="109">
        <f>M410+O410+Q410+S410+U410+J410</f>
        <v>593</v>
      </c>
      <c r="L410" s="110">
        <f>N410+P410+R410+T410+V410</f>
        <v>41094</v>
      </c>
      <c r="M410" s="106">
        <v>78.0</v>
      </c>
      <c r="N410" s="89">
        <v>7746.0</v>
      </c>
      <c r="O410" s="106">
        <v>78.0</v>
      </c>
      <c r="P410" s="89">
        <v>7979.0</v>
      </c>
      <c r="Q410" s="111">
        <v>78.0</v>
      </c>
      <c r="R410" s="89">
        <v>8218.0</v>
      </c>
      <c r="S410" s="106">
        <v>78.0</v>
      </c>
      <c r="T410" s="89">
        <v>8464.0</v>
      </c>
      <c r="U410" s="106">
        <v>78.0</v>
      </c>
      <c r="V410" s="91">
        <v>8687.0</v>
      </c>
      <c r="W410" s="111">
        <v>110.0</v>
      </c>
      <c r="X410" s="112">
        <v>6440.474</v>
      </c>
      <c r="Y410" s="111">
        <v>78.0</v>
      </c>
      <c r="Z410" s="112">
        <v>5961.597</v>
      </c>
      <c r="AA410" s="111">
        <v>114.0</v>
      </c>
      <c r="AB410" s="112">
        <f>1440.347+4045.735</f>
        <v>5486.082</v>
      </c>
      <c r="AC410" s="111">
        <v>79.0</v>
      </c>
      <c r="AD410" s="112">
        <f>1440.679+4144.057</f>
        <v>5584.736</v>
      </c>
      <c r="AE410" s="202"/>
      <c r="AF410" s="203"/>
      <c r="AG410" s="113">
        <f t="shared" ref="AG410:AP410" si="1135">IFERROR(W410/M410,0)*100</f>
        <v>141.025641</v>
      </c>
      <c r="AH410" s="98">
        <f t="shared" si="1135"/>
        <v>83.14580429</v>
      </c>
      <c r="AI410" s="113">
        <f t="shared" si="1135"/>
        <v>100</v>
      </c>
      <c r="AJ410" s="98">
        <f t="shared" si="1135"/>
        <v>74.71609224</v>
      </c>
      <c r="AK410" s="113">
        <f t="shared" si="1135"/>
        <v>146.1538462</v>
      </c>
      <c r="AL410" s="98">
        <f t="shared" si="1135"/>
        <v>66.75689949</v>
      </c>
      <c r="AM410" s="113">
        <f t="shared" si="1135"/>
        <v>101.2820513</v>
      </c>
      <c r="AN410" s="98">
        <f t="shared" si="1135"/>
        <v>65.98223062</v>
      </c>
      <c r="AO410" s="113">
        <f t="shared" si="1135"/>
        <v>0</v>
      </c>
      <c r="AP410" s="98">
        <f t="shared" si="1135"/>
        <v>0</v>
      </c>
      <c r="AQ410" s="113">
        <f t="shared" ref="AQ410:AR410" si="1136">W410+Y410+AA410+AC410+AE410</f>
        <v>381</v>
      </c>
      <c r="AR410" s="114">
        <f t="shared" si="1136"/>
        <v>23472.889</v>
      </c>
      <c r="AS410" s="114">
        <f t="shared" si="1137"/>
        <v>64.24957841</v>
      </c>
      <c r="AT410" s="114">
        <f>AR410/L410*100</f>
        <v>57.11999075</v>
      </c>
      <c r="AU410" s="115" t="s">
        <v>709</v>
      </c>
      <c r="AV410" s="116" t="s">
        <v>671</v>
      </c>
      <c r="AW410" s="117"/>
      <c r="AX410" s="118">
        <f t="shared" ref="AX410:AY410" si="1138">AG410+AI410+AK410+AM410+AO410</f>
        <v>488.4615385</v>
      </c>
      <c r="AY410" s="118">
        <f t="shared" si="1138"/>
        <v>290.6010266</v>
      </c>
      <c r="AZ410" s="204"/>
    </row>
    <row r="411" ht="15.75" customHeight="1">
      <c r="A411" s="200"/>
      <c r="B411" s="201"/>
      <c r="C411" s="202"/>
      <c r="D411" s="201"/>
      <c r="E411" s="202"/>
      <c r="F411" s="106"/>
      <c r="G411" s="86"/>
      <c r="H411" s="86" t="s">
        <v>785</v>
      </c>
      <c r="I411" s="86" t="s">
        <v>786</v>
      </c>
      <c r="J411" s="106">
        <v>5.0</v>
      </c>
      <c r="K411" s="106">
        <v>5.0</v>
      </c>
      <c r="L411" s="128"/>
      <c r="M411" s="106">
        <v>5.0</v>
      </c>
      <c r="N411" s="89"/>
      <c r="O411" s="106">
        <v>5.0</v>
      </c>
      <c r="P411" s="89"/>
      <c r="Q411" s="111">
        <v>5.0</v>
      </c>
      <c r="R411" s="89"/>
      <c r="S411" s="106">
        <v>5.0</v>
      </c>
      <c r="T411" s="89"/>
      <c r="U411" s="106">
        <v>5.0</v>
      </c>
      <c r="V411" s="129"/>
      <c r="W411" s="111">
        <v>2.0</v>
      </c>
      <c r="X411" s="112"/>
      <c r="Y411" s="111">
        <v>5.0</v>
      </c>
      <c r="Z411" s="112"/>
      <c r="AA411" s="111">
        <v>2.0</v>
      </c>
      <c r="AB411" s="112"/>
      <c r="AC411" s="111"/>
      <c r="AD411" s="112"/>
      <c r="AE411" s="202"/>
      <c r="AF411" s="203"/>
      <c r="AG411" s="113">
        <f t="shared" ref="AG411:AP411" si="1139">IFERROR(W411/M411,0)*100</f>
        <v>40</v>
      </c>
      <c r="AH411" s="98">
        <f t="shared" si="1139"/>
        <v>0</v>
      </c>
      <c r="AI411" s="113">
        <f t="shared" si="1139"/>
        <v>100</v>
      </c>
      <c r="AJ411" s="98">
        <f t="shared" si="1139"/>
        <v>0</v>
      </c>
      <c r="AK411" s="113">
        <f t="shared" si="1139"/>
        <v>40</v>
      </c>
      <c r="AL411" s="98">
        <f t="shared" si="1139"/>
        <v>0</v>
      </c>
      <c r="AM411" s="113">
        <f t="shared" si="1139"/>
        <v>0</v>
      </c>
      <c r="AN411" s="98">
        <f t="shared" si="1139"/>
        <v>0</v>
      </c>
      <c r="AO411" s="113">
        <f t="shared" si="1139"/>
        <v>0</v>
      </c>
      <c r="AP411" s="98">
        <f t="shared" si="1139"/>
        <v>0</v>
      </c>
      <c r="AQ411" s="124"/>
      <c r="AR411" s="114">
        <f t="shared" ref="AR411:AR412" si="1142">X411+Z411+AB411+AD411+AF411</f>
        <v>0</v>
      </c>
      <c r="AS411" s="114">
        <f t="shared" si="1137"/>
        <v>0</v>
      </c>
      <c r="AT411" s="128" t="s">
        <v>89</v>
      </c>
      <c r="AU411" s="115"/>
      <c r="AV411" s="116"/>
      <c r="AW411" s="117"/>
      <c r="AX411" s="118">
        <f t="shared" ref="AX411:AY411" si="1140">AG411+AI411+AK411+AM411+AO411</f>
        <v>180</v>
      </c>
      <c r="AY411" s="118">
        <f t="shared" si="1140"/>
        <v>0</v>
      </c>
      <c r="AZ411" s="204"/>
    </row>
    <row r="412" ht="15.75" customHeight="1">
      <c r="A412" s="119"/>
      <c r="B412" s="106"/>
      <c r="C412" s="108"/>
      <c r="D412" s="106">
        <v>9.0</v>
      </c>
      <c r="E412" s="108" t="s">
        <v>787</v>
      </c>
      <c r="F412" s="106">
        <v>1.0</v>
      </c>
      <c r="G412" s="86" t="s">
        <v>788</v>
      </c>
      <c r="H412" s="108" t="s">
        <v>789</v>
      </c>
      <c r="I412" s="108" t="s">
        <v>48</v>
      </c>
      <c r="J412" s="106">
        <v>141180.0</v>
      </c>
      <c r="K412" s="106">
        <v>154056.0</v>
      </c>
      <c r="L412" s="110">
        <f>N412+P412+R412+T412+V412</f>
        <v>12012</v>
      </c>
      <c r="M412" s="106">
        <v>143127.0</v>
      </c>
      <c r="N412" s="89">
        <v>1406.0</v>
      </c>
      <c r="O412" s="106">
        <v>145367.0</v>
      </c>
      <c r="P412" s="89">
        <v>2562.0</v>
      </c>
      <c r="Q412" s="111">
        <v>147914.0</v>
      </c>
      <c r="R412" s="89">
        <v>2551.0</v>
      </c>
      <c r="S412" s="106">
        <v>150850.0</v>
      </c>
      <c r="T412" s="89">
        <v>2656.0</v>
      </c>
      <c r="U412" s="106">
        <v>154056.0</v>
      </c>
      <c r="V412" s="120">
        <v>2837.0</v>
      </c>
      <c r="W412" s="111">
        <v>143127.0</v>
      </c>
      <c r="X412" s="112">
        <v>2325.206</v>
      </c>
      <c r="Y412" s="111">
        <v>156996.0</v>
      </c>
      <c r="Z412" s="112">
        <v>1339.784</v>
      </c>
      <c r="AA412" s="111">
        <v>145764.0</v>
      </c>
      <c r="AB412" s="112">
        <v>1719.623</v>
      </c>
      <c r="AC412" s="111">
        <v>155745.0</v>
      </c>
      <c r="AD412" s="112">
        <v>1987.367</v>
      </c>
      <c r="AE412" s="108"/>
      <c r="AF412" s="96"/>
      <c r="AG412" s="113">
        <f t="shared" ref="AG412:AP412" si="1141">IFERROR(W412/M412,0)*100</f>
        <v>100</v>
      </c>
      <c r="AH412" s="98">
        <f t="shared" si="1141"/>
        <v>165.3773826</v>
      </c>
      <c r="AI412" s="113">
        <f t="shared" si="1141"/>
        <v>107.9997524</v>
      </c>
      <c r="AJ412" s="98">
        <f t="shared" si="1141"/>
        <v>52.29445746</v>
      </c>
      <c r="AK412" s="113">
        <f t="shared" si="1141"/>
        <v>98.54645267</v>
      </c>
      <c r="AL412" s="98">
        <f t="shared" si="1141"/>
        <v>67.40976088</v>
      </c>
      <c r="AM412" s="113">
        <f t="shared" si="1141"/>
        <v>103.2449453</v>
      </c>
      <c r="AN412" s="98">
        <f t="shared" si="1141"/>
        <v>74.82556476</v>
      </c>
      <c r="AO412" s="113">
        <f t="shared" si="1141"/>
        <v>0</v>
      </c>
      <c r="AP412" s="98">
        <f t="shared" si="1141"/>
        <v>0</v>
      </c>
      <c r="AQ412" s="124">
        <v>155745.0</v>
      </c>
      <c r="AR412" s="114">
        <f t="shared" si="1142"/>
        <v>7371.98</v>
      </c>
      <c r="AS412" s="114">
        <f t="shared" si="1137"/>
        <v>101.0963546</v>
      </c>
      <c r="AT412" s="114">
        <f>AR412/L412*100</f>
        <v>61.37179487</v>
      </c>
      <c r="AU412" s="115" t="s">
        <v>790</v>
      </c>
      <c r="AV412" s="116"/>
      <c r="AW412" s="117"/>
      <c r="AX412" s="118">
        <f t="shared" ref="AX412:AY412" si="1143">AG412+AI412+AK412+AM412+AO412</f>
        <v>409.7911503</v>
      </c>
      <c r="AY412" s="118">
        <f t="shared" si="1143"/>
        <v>359.9071657</v>
      </c>
      <c r="AZ412" s="117"/>
    </row>
    <row r="413" ht="15.75" customHeight="1">
      <c r="A413" s="119"/>
      <c r="B413" s="106"/>
      <c r="C413" s="108"/>
      <c r="D413" s="106"/>
      <c r="E413" s="108"/>
      <c r="F413" s="106"/>
      <c r="G413" s="86"/>
      <c r="H413" s="108"/>
      <c r="I413" s="108" t="s">
        <v>72</v>
      </c>
      <c r="J413" s="138">
        <v>95.0</v>
      </c>
      <c r="K413" s="138">
        <v>100.0</v>
      </c>
      <c r="L413" s="136"/>
      <c r="M413" s="138">
        <v>100.0</v>
      </c>
      <c r="N413" s="144"/>
      <c r="O413" s="138">
        <v>100.0</v>
      </c>
      <c r="P413" s="144"/>
      <c r="Q413" s="138">
        <v>100.0</v>
      </c>
      <c r="R413" s="144"/>
      <c r="S413" s="138">
        <v>100.0</v>
      </c>
      <c r="T413" s="144"/>
      <c r="U413" s="138">
        <v>100.0</v>
      </c>
      <c r="V413" s="120"/>
      <c r="W413" s="107"/>
      <c r="X413" s="112"/>
      <c r="Y413" s="111"/>
      <c r="Z413" s="112"/>
      <c r="AA413" s="107"/>
      <c r="AB413" s="112"/>
      <c r="AC413" s="107"/>
      <c r="AD413" s="112"/>
      <c r="AE413" s="108"/>
      <c r="AF413" s="96"/>
      <c r="AG413" s="113">
        <f t="shared" ref="AG413:AG414" si="1144">IFERROR(W413/M413,0)*100</f>
        <v>0</v>
      </c>
      <c r="AH413" s="98"/>
      <c r="AI413" s="113"/>
      <c r="AJ413" s="98"/>
      <c r="AK413" s="113"/>
      <c r="AL413" s="98"/>
      <c r="AM413" s="113"/>
      <c r="AN413" s="98"/>
      <c r="AO413" s="113"/>
      <c r="AP413" s="98"/>
      <c r="AQ413" s="113"/>
      <c r="AR413" s="108"/>
      <c r="AS413" s="108"/>
      <c r="AT413" s="108"/>
      <c r="AU413" s="115"/>
      <c r="AV413" s="116"/>
      <c r="AW413" s="117"/>
      <c r="AX413" s="118"/>
      <c r="AY413" s="118"/>
      <c r="AZ413" s="117"/>
    </row>
    <row r="414" ht="15.75" customHeight="1">
      <c r="A414" s="119"/>
      <c r="B414" s="106"/>
      <c r="C414" s="108"/>
      <c r="D414" s="106"/>
      <c r="E414" s="108"/>
      <c r="F414" s="106"/>
      <c r="G414" s="86"/>
      <c r="H414" s="108" t="s">
        <v>791</v>
      </c>
      <c r="I414" s="108" t="s">
        <v>43</v>
      </c>
      <c r="J414" s="106">
        <v>52221.0</v>
      </c>
      <c r="K414" s="106">
        <v>12484.0</v>
      </c>
      <c r="L414" s="108"/>
      <c r="M414" s="106">
        <v>53527.0</v>
      </c>
      <c r="N414" s="89"/>
      <c r="O414" s="106">
        <v>11723.0</v>
      </c>
      <c r="P414" s="89"/>
      <c r="Q414" s="111">
        <v>11946.0</v>
      </c>
      <c r="R414" s="89"/>
      <c r="S414" s="106">
        <v>12203.0</v>
      </c>
      <c r="T414" s="89"/>
      <c r="U414" s="106">
        <v>12484.0</v>
      </c>
      <c r="V414" s="157"/>
      <c r="W414" s="111">
        <v>320217.0</v>
      </c>
      <c r="X414" s="112"/>
      <c r="Y414" s="121">
        <v>346981.0</v>
      </c>
      <c r="Z414" s="112"/>
      <c r="AA414" s="111">
        <v>374586.0</v>
      </c>
      <c r="AB414" s="112"/>
      <c r="AC414" s="111">
        <v>15234.0</v>
      </c>
      <c r="AD414" s="112"/>
      <c r="AE414" s="108"/>
      <c r="AF414" s="96"/>
      <c r="AG414" s="113">
        <f t="shared" si="1144"/>
        <v>598.2345358</v>
      </c>
      <c r="AH414" s="98">
        <f t="shared" ref="AH414:AP414" si="1145">IFERROR(X414/N414,0)*100</f>
        <v>0</v>
      </c>
      <c r="AI414" s="113">
        <f t="shared" si="1145"/>
        <v>2959.831101</v>
      </c>
      <c r="AJ414" s="98">
        <f t="shared" si="1145"/>
        <v>0</v>
      </c>
      <c r="AK414" s="113">
        <f t="shared" si="1145"/>
        <v>3135.660472</v>
      </c>
      <c r="AL414" s="98">
        <f t="shared" si="1145"/>
        <v>0</v>
      </c>
      <c r="AM414" s="113">
        <f t="shared" si="1145"/>
        <v>124.8381546</v>
      </c>
      <c r="AN414" s="98">
        <f t="shared" si="1145"/>
        <v>0</v>
      </c>
      <c r="AO414" s="113">
        <f t="shared" si="1145"/>
        <v>0</v>
      </c>
      <c r="AP414" s="98">
        <f t="shared" si="1145"/>
        <v>0</v>
      </c>
      <c r="AQ414" s="124">
        <v>15234.0</v>
      </c>
      <c r="AR414" s="114">
        <f>X414+Z414+AB414+AD414+AF414</f>
        <v>0</v>
      </c>
      <c r="AS414" s="114">
        <f>AQ414/K414*100</f>
        <v>122.0281961</v>
      </c>
      <c r="AT414" s="128" t="s">
        <v>89</v>
      </c>
      <c r="AU414" s="115"/>
      <c r="AV414" s="116"/>
      <c r="AW414" s="117"/>
      <c r="AX414" s="118">
        <f t="shared" ref="AX414:AY414" si="1146">AG414+AI414+AK414+AM414+AO414</f>
        <v>6818.564264</v>
      </c>
      <c r="AY414" s="118">
        <f t="shared" si="1146"/>
        <v>0</v>
      </c>
      <c r="AZ414" s="117"/>
    </row>
    <row r="415" ht="15.75" customHeight="1">
      <c r="A415" s="119"/>
      <c r="B415" s="106"/>
      <c r="C415" s="108"/>
      <c r="D415" s="106"/>
      <c r="E415" s="108"/>
      <c r="F415" s="106"/>
      <c r="G415" s="86"/>
      <c r="H415" s="108"/>
      <c r="I415" s="108" t="s">
        <v>72</v>
      </c>
      <c r="J415" s="138">
        <v>90.0</v>
      </c>
      <c r="K415" s="138">
        <v>100.0</v>
      </c>
      <c r="L415" s="136"/>
      <c r="M415" s="138">
        <v>100.0</v>
      </c>
      <c r="N415" s="144"/>
      <c r="O415" s="138">
        <v>100.0</v>
      </c>
      <c r="P415" s="144"/>
      <c r="Q415" s="138">
        <v>100.0</v>
      </c>
      <c r="R415" s="144"/>
      <c r="S415" s="138">
        <v>100.0</v>
      </c>
      <c r="T415" s="144"/>
      <c r="U415" s="138">
        <v>100.0</v>
      </c>
      <c r="V415" s="120"/>
      <c r="W415" s="107"/>
      <c r="X415" s="112"/>
      <c r="Y415" s="107"/>
      <c r="Z415" s="112"/>
      <c r="AA415" s="107"/>
      <c r="AB415" s="112"/>
      <c r="AC415" s="107"/>
      <c r="AD415" s="112"/>
      <c r="AE415" s="108"/>
      <c r="AF415" s="96"/>
      <c r="AG415" s="113"/>
      <c r="AH415" s="98"/>
      <c r="AI415" s="113"/>
      <c r="AJ415" s="98"/>
      <c r="AK415" s="113"/>
      <c r="AL415" s="98"/>
      <c r="AM415" s="113"/>
      <c r="AN415" s="98"/>
      <c r="AO415" s="113"/>
      <c r="AP415" s="98"/>
      <c r="AQ415" s="113"/>
      <c r="AR415" s="108"/>
      <c r="AS415" s="108"/>
      <c r="AT415" s="108"/>
      <c r="AU415" s="115"/>
      <c r="AV415" s="116"/>
      <c r="AW415" s="117"/>
      <c r="AX415" s="118"/>
      <c r="AY415" s="118"/>
      <c r="AZ415" s="117"/>
    </row>
    <row r="416" ht="15.75" customHeight="1">
      <c r="A416" s="119"/>
      <c r="B416" s="106"/>
      <c r="C416" s="108"/>
      <c r="D416" s="106"/>
      <c r="E416" s="108"/>
      <c r="F416" s="106"/>
      <c r="G416" s="215"/>
      <c r="H416" s="108" t="s">
        <v>792</v>
      </c>
      <c r="I416" s="108" t="s">
        <v>43</v>
      </c>
      <c r="J416" s="106">
        <v>22714.0</v>
      </c>
      <c r="K416" s="106">
        <v>11638.0</v>
      </c>
      <c r="L416" s="108"/>
      <c r="M416" s="106">
        <v>11527.0</v>
      </c>
      <c r="N416" s="89"/>
      <c r="O416" s="106">
        <v>11553.0</v>
      </c>
      <c r="P416" s="89"/>
      <c r="Q416" s="111">
        <v>11580.0</v>
      </c>
      <c r="R416" s="89"/>
      <c r="S416" s="106">
        <v>11614.0</v>
      </c>
      <c r="T416" s="89"/>
      <c r="U416" s="106">
        <v>11638.0</v>
      </c>
      <c r="V416" s="157"/>
      <c r="W416" s="111">
        <f>308392-304334</f>
        <v>4058</v>
      </c>
      <c r="X416" s="112"/>
      <c r="Y416" s="121">
        <f>333538-308392</f>
        <v>25146</v>
      </c>
      <c r="Z416" s="112"/>
      <c r="AA416" s="111">
        <f>342908-333538</f>
        <v>9370</v>
      </c>
      <c r="AB416" s="112"/>
      <c r="AC416" s="111">
        <v>15234.0</v>
      </c>
      <c r="AD416" s="112"/>
      <c r="AE416" s="108"/>
      <c r="AF416" s="96"/>
      <c r="AG416" s="113">
        <f t="shared" ref="AG416:AP416" si="1147">IFERROR(W416/M416,0)*100</f>
        <v>35.20430294</v>
      </c>
      <c r="AH416" s="98">
        <f t="shared" si="1147"/>
        <v>0</v>
      </c>
      <c r="AI416" s="113">
        <f t="shared" si="1147"/>
        <v>217.6577512</v>
      </c>
      <c r="AJ416" s="98">
        <f t="shared" si="1147"/>
        <v>0</v>
      </c>
      <c r="AK416" s="113">
        <f t="shared" si="1147"/>
        <v>80.91537133</v>
      </c>
      <c r="AL416" s="98">
        <f t="shared" si="1147"/>
        <v>0</v>
      </c>
      <c r="AM416" s="113">
        <f t="shared" si="1147"/>
        <v>131.1692785</v>
      </c>
      <c r="AN416" s="98">
        <f t="shared" si="1147"/>
        <v>0</v>
      </c>
      <c r="AO416" s="113">
        <f t="shared" si="1147"/>
        <v>0</v>
      </c>
      <c r="AP416" s="98">
        <f t="shared" si="1147"/>
        <v>0</v>
      </c>
      <c r="AQ416" s="111">
        <v>15234.0</v>
      </c>
      <c r="AR416" s="114">
        <f>X416+Z416+AB416+AD416+AF416</f>
        <v>0</v>
      </c>
      <c r="AS416" s="114">
        <f>AQ416/K416*100</f>
        <v>130.8987799</v>
      </c>
      <c r="AT416" s="128" t="s">
        <v>89</v>
      </c>
      <c r="AU416" s="115"/>
      <c r="AV416" s="116"/>
      <c r="AW416" s="117"/>
      <c r="AX416" s="118">
        <f t="shared" ref="AX416:AY416" si="1148">AG416+AI416+AK416+AM416+AO416</f>
        <v>464.946704</v>
      </c>
      <c r="AY416" s="118">
        <f t="shared" si="1148"/>
        <v>0</v>
      </c>
      <c r="AZ416" s="117"/>
    </row>
    <row r="417" ht="15.75" customHeight="1">
      <c r="A417" s="119"/>
      <c r="B417" s="106"/>
      <c r="C417" s="108"/>
      <c r="D417" s="106"/>
      <c r="E417" s="108"/>
      <c r="F417" s="106"/>
      <c r="G417" s="86"/>
      <c r="H417" s="108"/>
      <c r="I417" s="108" t="s">
        <v>72</v>
      </c>
      <c r="J417" s="138">
        <v>95.0</v>
      </c>
      <c r="K417" s="138">
        <v>100.0</v>
      </c>
      <c r="L417" s="136"/>
      <c r="M417" s="138">
        <v>100.0</v>
      </c>
      <c r="N417" s="144"/>
      <c r="O417" s="138">
        <v>100.0</v>
      </c>
      <c r="P417" s="144"/>
      <c r="Q417" s="138">
        <v>100.0</v>
      </c>
      <c r="R417" s="144"/>
      <c r="S417" s="138">
        <v>100.0</v>
      </c>
      <c r="T417" s="144"/>
      <c r="U417" s="138">
        <v>100.0</v>
      </c>
      <c r="V417" s="157"/>
      <c r="W417" s="107"/>
      <c r="X417" s="112"/>
      <c r="Y417" s="107"/>
      <c r="Z417" s="112"/>
      <c r="AA417" s="107"/>
      <c r="AB417" s="112"/>
      <c r="AC417" s="107"/>
      <c r="AD417" s="112"/>
      <c r="AE417" s="108"/>
      <c r="AF417" s="96"/>
      <c r="AG417" s="113"/>
      <c r="AH417" s="98"/>
      <c r="AI417" s="113"/>
      <c r="AJ417" s="98"/>
      <c r="AK417" s="113"/>
      <c r="AL417" s="98"/>
      <c r="AM417" s="113"/>
      <c r="AN417" s="98"/>
      <c r="AO417" s="113"/>
      <c r="AP417" s="98"/>
      <c r="AQ417" s="113"/>
      <c r="AR417" s="108"/>
      <c r="AS417" s="108"/>
      <c r="AT417" s="108"/>
      <c r="AU417" s="115"/>
      <c r="AV417" s="116"/>
      <c r="AW417" s="117"/>
      <c r="AX417" s="118"/>
      <c r="AY417" s="118"/>
      <c r="AZ417" s="117"/>
    </row>
    <row r="418" ht="15.75" customHeight="1">
      <c r="A418" s="119"/>
      <c r="B418" s="106"/>
      <c r="C418" s="108"/>
      <c r="D418" s="106"/>
      <c r="E418" s="108"/>
      <c r="F418" s="106"/>
      <c r="G418" s="86"/>
      <c r="H418" s="108" t="s">
        <v>793</v>
      </c>
      <c r="I418" s="108" t="s">
        <v>43</v>
      </c>
      <c r="J418" s="106">
        <v>9177.0</v>
      </c>
      <c r="K418" s="106">
        <v>121041.0</v>
      </c>
      <c r="L418" s="108"/>
      <c r="M418" s="106">
        <v>37257.0</v>
      </c>
      <c r="N418" s="89"/>
      <c r="O418" s="106">
        <v>56835.0</v>
      </c>
      <c r="P418" s="89"/>
      <c r="Q418" s="111">
        <v>77220.0</v>
      </c>
      <c r="R418" s="89"/>
      <c r="S418" s="106">
        <v>98600.0</v>
      </c>
      <c r="T418" s="89"/>
      <c r="U418" s="106">
        <v>121041.0</v>
      </c>
      <c r="V418" s="157"/>
      <c r="W418" s="111">
        <v>0.0</v>
      </c>
      <c r="X418" s="112"/>
      <c r="Y418" s="111">
        <v>2444.0</v>
      </c>
      <c r="Z418" s="112"/>
      <c r="AA418" s="111">
        <v>15123.0</v>
      </c>
      <c r="AB418" s="112"/>
      <c r="AC418" s="111">
        <v>35123.0</v>
      </c>
      <c r="AD418" s="112"/>
      <c r="AE418" s="108"/>
      <c r="AF418" s="96"/>
      <c r="AG418" s="113">
        <f t="shared" ref="AG418:AP418" si="1149">IFERROR(W418/M418,0)*100</f>
        <v>0</v>
      </c>
      <c r="AH418" s="98">
        <f t="shared" si="1149"/>
        <v>0</v>
      </c>
      <c r="AI418" s="113">
        <f t="shared" si="1149"/>
        <v>4.300167151</v>
      </c>
      <c r="AJ418" s="98">
        <f t="shared" si="1149"/>
        <v>0</v>
      </c>
      <c r="AK418" s="113">
        <f t="shared" si="1149"/>
        <v>19.58430458</v>
      </c>
      <c r="AL418" s="98">
        <f t="shared" si="1149"/>
        <v>0</v>
      </c>
      <c r="AM418" s="113">
        <f t="shared" si="1149"/>
        <v>35.62170385</v>
      </c>
      <c r="AN418" s="98">
        <f t="shared" si="1149"/>
        <v>0</v>
      </c>
      <c r="AO418" s="113">
        <f t="shared" si="1149"/>
        <v>0</v>
      </c>
      <c r="AP418" s="98">
        <f t="shared" si="1149"/>
        <v>0</v>
      </c>
      <c r="AQ418" s="124">
        <v>35123.0</v>
      </c>
      <c r="AR418" s="114">
        <f>X418+Z418+AB418+AD418+AF418</f>
        <v>0</v>
      </c>
      <c r="AS418" s="114">
        <f>AQ418/K418*100</f>
        <v>29.01744037</v>
      </c>
      <c r="AT418" s="128" t="s">
        <v>89</v>
      </c>
      <c r="AU418" s="115"/>
      <c r="AV418" s="116"/>
      <c r="AW418" s="117"/>
      <c r="AX418" s="118">
        <f t="shared" ref="AX418:AY418" si="1150">AG418+AI418+AK418+AM418+AO418</f>
        <v>59.50617559</v>
      </c>
      <c r="AY418" s="118">
        <f t="shared" si="1150"/>
        <v>0</v>
      </c>
      <c r="AZ418" s="117"/>
    </row>
    <row r="419" ht="15.75" customHeight="1">
      <c r="A419" s="119"/>
      <c r="B419" s="106"/>
      <c r="C419" s="108"/>
      <c r="D419" s="106"/>
      <c r="E419" s="108"/>
      <c r="F419" s="106"/>
      <c r="G419" s="86"/>
      <c r="H419" s="108"/>
      <c r="I419" s="108" t="s">
        <v>72</v>
      </c>
      <c r="J419" s="138">
        <v>5.0</v>
      </c>
      <c r="K419" s="138">
        <v>60.0</v>
      </c>
      <c r="L419" s="136"/>
      <c r="M419" s="138">
        <v>20.0</v>
      </c>
      <c r="N419" s="144"/>
      <c r="O419" s="138">
        <v>30.0</v>
      </c>
      <c r="P419" s="144"/>
      <c r="Q419" s="138">
        <v>40.0</v>
      </c>
      <c r="R419" s="144"/>
      <c r="S419" s="138">
        <v>50.0</v>
      </c>
      <c r="T419" s="144"/>
      <c r="U419" s="138">
        <v>60.0</v>
      </c>
      <c r="V419" s="157"/>
      <c r="W419" s="107"/>
      <c r="X419" s="112"/>
      <c r="Y419" s="107"/>
      <c r="Z419" s="112"/>
      <c r="AA419" s="107"/>
      <c r="AB419" s="112"/>
      <c r="AC419" s="107"/>
      <c r="AD419" s="112"/>
      <c r="AE419" s="108"/>
      <c r="AF419" s="96"/>
      <c r="AG419" s="113"/>
      <c r="AH419" s="98"/>
      <c r="AI419" s="113"/>
      <c r="AJ419" s="98"/>
      <c r="AK419" s="113"/>
      <c r="AL419" s="98"/>
      <c r="AM419" s="113"/>
      <c r="AN419" s="98"/>
      <c r="AO419" s="113"/>
      <c r="AP419" s="98"/>
      <c r="AQ419" s="113"/>
      <c r="AR419" s="108"/>
      <c r="AS419" s="108"/>
      <c r="AT419" s="108"/>
      <c r="AU419" s="115"/>
      <c r="AV419" s="116"/>
      <c r="AW419" s="117"/>
      <c r="AX419" s="118"/>
      <c r="AY419" s="118"/>
      <c r="AZ419" s="117"/>
    </row>
    <row r="420" ht="15.75" customHeight="1">
      <c r="A420" s="119"/>
      <c r="B420" s="106"/>
      <c r="C420" s="108"/>
      <c r="D420" s="106"/>
      <c r="E420" s="108"/>
      <c r="F420" s="106"/>
      <c r="G420" s="86"/>
      <c r="H420" s="108" t="s">
        <v>794</v>
      </c>
      <c r="I420" s="108" t="s">
        <v>43</v>
      </c>
      <c r="J420" s="106">
        <v>279163.0</v>
      </c>
      <c r="K420" s="106">
        <v>61371.0</v>
      </c>
      <c r="L420" s="108"/>
      <c r="M420" s="106">
        <v>113340.0</v>
      </c>
      <c r="N420" s="89"/>
      <c r="O420" s="106">
        <v>100858.0</v>
      </c>
      <c r="P420" s="89"/>
      <c r="Q420" s="111">
        <v>88093.0</v>
      </c>
      <c r="R420" s="89"/>
      <c r="S420" s="106">
        <v>77988.0</v>
      </c>
      <c r="T420" s="89"/>
      <c r="U420" s="106">
        <v>61371.0</v>
      </c>
      <c r="V420" s="157"/>
      <c r="W420" s="111">
        <v>171288.0</v>
      </c>
      <c r="X420" s="112"/>
      <c r="Y420" s="111">
        <v>197800.0</v>
      </c>
      <c r="Z420" s="112"/>
      <c r="AA420" s="111">
        <v>198938.0</v>
      </c>
      <c r="AB420" s="112"/>
      <c r="AC420" s="111">
        <v>220658.0</v>
      </c>
      <c r="AD420" s="112"/>
      <c r="AE420" s="108"/>
      <c r="AF420" s="96"/>
      <c r="AG420" s="113">
        <f t="shared" ref="AG420:AP420" si="1151">IFERROR(W420/M420,0)*100</f>
        <v>151.1275807</v>
      </c>
      <c r="AH420" s="98">
        <f t="shared" si="1151"/>
        <v>0</v>
      </c>
      <c r="AI420" s="113">
        <f t="shared" si="1151"/>
        <v>196.1173135</v>
      </c>
      <c r="AJ420" s="98">
        <f t="shared" si="1151"/>
        <v>0</v>
      </c>
      <c r="AK420" s="113">
        <f t="shared" si="1151"/>
        <v>225.8272507</v>
      </c>
      <c r="AL420" s="98">
        <f t="shared" si="1151"/>
        <v>0</v>
      </c>
      <c r="AM420" s="113">
        <f t="shared" si="1151"/>
        <v>282.9384008</v>
      </c>
      <c r="AN420" s="98">
        <f t="shared" si="1151"/>
        <v>0</v>
      </c>
      <c r="AO420" s="113">
        <f t="shared" si="1151"/>
        <v>0</v>
      </c>
      <c r="AP420" s="98">
        <f t="shared" si="1151"/>
        <v>0</v>
      </c>
      <c r="AQ420" s="124">
        <v>220658.0</v>
      </c>
      <c r="AR420" s="114">
        <f>X420+Z420+AB420+AD420+AF420</f>
        <v>0</v>
      </c>
      <c r="AS420" s="114">
        <f>AQ420/K420*100</f>
        <v>359.5476691</v>
      </c>
      <c r="AT420" s="128" t="s">
        <v>89</v>
      </c>
      <c r="AU420" s="115"/>
      <c r="AV420" s="116"/>
      <c r="AW420" s="117"/>
      <c r="AX420" s="118">
        <f t="shared" ref="AX420:AY420" si="1152">AG420+AI420+AK420+AM420+AO420</f>
        <v>856.0105457</v>
      </c>
      <c r="AY420" s="118">
        <f t="shared" si="1152"/>
        <v>0</v>
      </c>
      <c r="AZ420" s="117"/>
    </row>
    <row r="421" ht="15.75" customHeight="1">
      <c r="A421" s="119"/>
      <c r="B421" s="106"/>
      <c r="C421" s="108"/>
      <c r="D421" s="106"/>
      <c r="E421" s="108"/>
      <c r="F421" s="106"/>
      <c r="G421" s="86"/>
      <c r="H421" s="108"/>
      <c r="I421" s="108" t="s">
        <v>72</v>
      </c>
      <c r="J421" s="138">
        <v>50.0</v>
      </c>
      <c r="K421" s="138">
        <v>90.0</v>
      </c>
      <c r="L421" s="136"/>
      <c r="M421" s="138">
        <v>80.0</v>
      </c>
      <c r="N421" s="144"/>
      <c r="O421" s="138">
        <v>82.5</v>
      </c>
      <c r="P421" s="144"/>
      <c r="Q421" s="138">
        <v>85.0</v>
      </c>
      <c r="R421" s="144"/>
      <c r="S421" s="138">
        <v>87.0</v>
      </c>
      <c r="T421" s="144"/>
      <c r="U421" s="138">
        <v>90.0</v>
      </c>
      <c r="V421" s="157"/>
      <c r="W421" s="107"/>
      <c r="X421" s="112"/>
      <c r="Y421" s="107"/>
      <c r="Z421" s="112"/>
      <c r="AA421" s="107"/>
      <c r="AB421" s="112"/>
      <c r="AC421" s="107"/>
      <c r="AD421" s="112"/>
      <c r="AE421" s="108"/>
      <c r="AF421" s="96"/>
      <c r="AG421" s="113"/>
      <c r="AH421" s="98"/>
      <c r="AI421" s="113"/>
      <c r="AJ421" s="98"/>
      <c r="AK421" s="113"/>
      <c r="AL421" s="98"/>
      <c r="AM421" s="113"/>
      <c r="AN421" s="98"/>
      <c r="AO421" s="113"/>
      <c r="AP421" s="98"/>
      <c r="AQ421" s="113"/>
      <c r="AR421" s="108"/>
      <c r="AS421" s="108"/>
      <c r="AT421" s="108"/>
      <c r="AU421" s="115"/>
      <c r="AV421" s="116"/>
      <c r="AW421" s="117"/>
      <c r="AX421" s="118"/>
      <c r="AY421" s="118"/>
      <c r="AZ421" s="117"/>
    </row>
    <row r="422" ht="15.75" customHeight="1">
      <c r="A422" s="105"/>
      <c r="B422" s="106"/>
      <c r="C422" s="108"/>
      <c r="D422" s="106">
        <v>10.0</v>
      </c>
      <c r="E422" s="108" t="s">
        <v>795</v>
      </c>
      <c r="F422" s="106">
        <v>1.0</v>
      </c>
      <c r="G422" s="108" t="s">
        <v>796</v>
      </c>
      <c r="H422" s="86" t="s">
        <v>797</v>
      </c>
      <c r="I422" s="86" t="s">
        <v>186</v>
      </c>
      <c r="J422" s="106">
        <v>15.6</v>
      </c>
      <c r="K422" s="216">
        <f>M422+O422+Q422+S422+U422+J422</f>
        <v>65.6</v>
      </c>
      <c r="L422" s="159">
        <f>N422+P422+R422+T422+V422</f>
        <v>147277</v>
      </c>
      <c r="M422" s="106">
        <v>10.0</v>
      </c>
      <c r="N422" s="89">
        <v>28913.0</v>
      </c>
      <c r="O422" s="106">
        <v>10.0</v>
      </c>
      <c r="P422" s="89">
        <v>31436.0</v>
      </c>
      <c r="Q422" s="106">
        <v>10.0</v>
      </c>
      <c r="R422" s="89">
        <v>28976.0</v>
      </c>
      <c r="S422" s="106">
        <v>10.0</v>
      </c>
      <c r="T422" s="89">
        <v>28976.0</v>
      </c>
      <c r="U422" s="106">
        <v>10.0</v>
      </c>
      <c r="V422" s="89">
        <v>28976.0</v>
      </c>
      <c r="W422" s="111">
        <v>0.0</v>
      </c>
      <c r="X422" s="112">
        <v>130.361</v>
      </c>
      <c r="Y422" s="111">
        <v>0.0</v>
      </c>
      <c r="Z422" s="112">
        <v>127.391</v>
      </c>
      <c r="AA422" s="111">
        <v>0.0</v>
      </c>
      <c r="AB422" s="112">
        <f>0+0+0</f>
        <v>0</v>
      </c>
      <c r="AC422" s="111">
        <v>0.0</v>
      </c>
      <c r="AD422" s="112">
        <v>0.0</v>
      </c>
      <c r="AE422" s="108"/>
      <c r="AF422" s="96"/>
      <c r="AG422" s="113">
        <f t="shared" ref="AG422:AP422" si="1153">IFERROR(W422/M422,0)*100</f>
        <v>0</v>
      </c>
      <c r="AH422" s="98">
        <f t="shared" si="1153"/>
        <v>0.4508733096</v>
      </c>
      <c r="AI422" s="113">
        <f t="shared" si="1153"/>
        <v>0</v>
      </c>
      <c r="AJ422" s="98">
        <f t="shared" si="1153"/>
        <v>0.4052392162</v>
      </c>
      <c r="AK422" s="113">
        <f t="shared" si="1153"/>
        <v>0</v>
      </c>
      <c r="AL422" s="98">
        <f t="shared" si="1153"/>
        <v>0</v>
      </c>
      <c r="AM422" s="113">
        <f t="shared" si="1153"/>
        <v>0</v>
      </c>
      <c r="AN422" s="98">
        <f t="shared" si="1153"/>
        <v>0</v>
      </c>
      <c r="AO422" s="113">
        <f t="shared" si="1153"/>
        <v>0</v>
      </c>
      <c r="AP422" s="98">
        <f t="shared" si="1153"/>
        <v>0</v>
      </c>
      <c r="AQ422" s="113">
        <f>IFERROR(AX422/K422,0)*100</f>
        <v>0</v>
      </c>
      <c r="AR422" s="114">
        <f t="shared" ref="AR422:AR423" si="1156">X422+Z422+AB422+AD422+AF422</f>
        <v>257.752</v>
      </c>
      <c r="AS422" s="114">
        <f t="shared" ref="AS422:AS427" si="1157">AQ422/K422*100</f>
        <v>0</v>
      </c>
      <c r="AT422" s="128" t="s">
        <v>89</v>
      </c>
      <c r="AU422" s="115" t="s">
        <v>671</v>
      </c>
      <c r="AV422" s="116" t="s">
        <v>329</v>
      </c>
      <c r="AW422" s="117"/>
      <c r="AX422" s="118">
        <f t="shared" ref="AX422:AY422" si="1154">AG422+AI422+AK422+AM422+AO422</f>
        <v>0</v>
      </c>
      <c r="AY422" s="118">
        <f t="shared" si="1154"/>
        <v>0.8561125258</v>
      </c>
      <c r="AZ422" s="117"/>
    </row>
    <row r="423" ht="15.75" customHeight="1">
      <c r="A423" s="105"/>
      <c r="B423" s="106"/>
      <c r="C423" s="108"/>
      <c r="D423" s="106"/>
      <c r="E423" s="108"/>
      <c r="F423" s="106"/>
      <c r="G423" s="108"/>
      <c r="H423" s="86" t="s">
        <v>798</v>
      </c>
      <c r="I423" s="86" t="s">
        <v>211</v>
      </c>
      <c r="J423" s="106">
        <v>1.0</v>
      </c>
      <c r="K423" s="109">
        <v>1.0</v>
      </c>
      <c r="L423" s="128"/>
      <c r="M423" s="106">
        <v>1.0</v>
      </c>
      <c r="N423" s="89"/>
      <c r="O423" s="106">
        <v>1.0</v>
      </c>
      <c r="P423" s="89"/>
      <c r="Q423" s="111">
        <v>1.0</v>
      </c>
      <c r="R423" s="89"/>
      <c r="S423" s="106">
        <v>1.0</v>
      </c>
      <c r="T423" s="89"/>
      <c r="U423" s="106">
        <v>1.0</v>
      </c>
      <c r="V423" s="129"/>
      <c r="W423" s="111">
        <v>0.0</v>
      </c>
      <c r="X423" s="112"/>
      <c r="Y423" s="111">
        <v>0.0</v>
      </c>
      <c r="Z423" s="112"/>
      <c r="AA423" s="111">
        <v>1.0</v>
      </c>
      <c r="AB423" s="112"/>
      <c r="AC423" s="111">
        <v>0.0</v>
      </c>
      <c r="AD423" s="112"/>
      <c r="AE423" s="108"/>
      <c r="AF423" s="96"/>
      <c r="AG423" s="113">
        <f t="shared" ref="AG423:AP423" si="1155">IFERROR(W423/M423,0)*100</f>
        <v>0</v>
      </c>
      <c r="AH423" s="98">
        <f t="shared" si="1155"/>
        <v>0</v>
      </c>
      <c r="AI423" s="113">
        <f t="shared" si="1155"/>
        <v>0</v>
      </c>
      <c r="AJ423" s="98">
        <f t="shared" si="1155"/>
        <v>0</v>
      </c>
      <c r="AK423" s="113">
        <f t="shared" si="1155"/>
        <v>100</v>
      </c>
      <c r="AL423" s="98">
        <f t="shared" si="1155"/>
        <v>0</v>
      </c>
      <c r="AM423" s="113">
        <f t="shared" si="1155"/>
        <v>0</v>
      </c>
      <c r="AN423" s="98">
        <f t="shared" si="1155"/>
        <v>0</v>
      </c>
      <c r="AO423" s="113">
        <f t="shared" si="1155"/>
        <v>0</v>
      </c>
      <c r="AP423" s="98">
        <f t="shared" si="1155"/>
        <v>0</v>
      </c>
      <c r="AQ423" s="113">
        <v>0.0</v>
      </c>
      <c r="AR423" s="114">
        <f t="shared" si="1156"/>
        <v>0</v>
      </c>
      <c r="AS423" s="114">
        <f t="shared" si="1157"/>
        <v>0</v>
      </c>
      <c r="AT423" s="128" t="s">
        <v>89</v>
      </c>
      <c r="AU423" s="115"/>
      <c r="AV423" s="116"/>
      <c r="AW423" s="117"/>
      <c r="AX423" s="118">
        <f t="shared" ref="AX423:AY423" si="1158">AG423+AI423+AK423+AM423+AO423</f>
        <v>100</v>
      </c>
      <c r="AY423" s="118">
        <f t="shared" si="1158"/>
        <v>0</v>
      </c>
      <c r="AZ423" s="117"/>
    </row>
    <row r="424" ht="15.75" customHeight="1">
      <c r="A424" s="105"/>
      <c r="B424" s="106"/>
      <c r="C424" s="108"/>
      <c r="D424" s="106"/>
      <c r="E424" s="108"/>
      <c r="F424" s="106"/>
      <c r="G424" s="108"/>
      <c r="H424" s="86" t="s">
        <v>799</v>
      </c>
      <c r="I424" s="86"/>
      <c r="J424" s="106"/>
      <c r="K424" s="109">
        <f t="shared" ref="K424:K428" si="1162">M424+O424+Q424+S424+U424+J424</f>
        <v>2</v>
      </c>
      <c r="L424" s="128"/>
      <c r="M424" s="106">
        <v>1.0</v>
      </c>
      <c r="N424" s="89"/>
      <c r="O424" s="106">
        <v>1.0</v>
      </c>
      <c r="P424" s="89"/>
      <c r="Q424" s="111"/>
      <c r="R424" s="89"/>
      <c r="S424" s="106"/>
      <c r="T424" s="89"/>
      <c r="U424" s="106"/>
      <c r="V424" s="129"/>
      <c r="W424" s="111">
        <v>1.0</v>
      </c>
      <c r="X424" s="112"/>
      <c r="Y424" s="111">
        <v>1.0</v>
      </c>
      <c r="Z424" s="112"/>
      <c r="AA424" s="111">
        <v>0.0</v>
      </c>
      <c r="AB424" s="112"/>
      <c r="AC424" s="111">
        <v>0.0</v>
      </c>
      <c r="AD424" s="112"/>
      <c r="AE424" s="108"/>
      <c r="AF424" s="96"/>
      <c r="AG424" s="113">
        <f t="shared" ref="AG424:AP424" si="1159">IFERROR(W424/M424,0)*100</f>
        <v>100</v>
      </c>
      <c r="AH424" s="98">
        <f t="shared" si="1159"/>
        <v>0</v>
      </c>
      <c r="AI424" s="113">
        <f t="shared" si="1159"/>
        <v>100</v>
      </c>
      <c r="AJ424" s="98">
        <f t="shared" si="1159"/>
        <v>0</v>
      </c>
      <c r="AK424" s="113">
        <f t="shared" si="1159"/>
        <v>0</v>
      </c>
      <c r="AL424" s="98">
        <f t="shared" si="1159"/>
        <v>0</v>
      </c>
      <c r="AM424" s="113">
        <f t="shared" si="1159"/>
        <v>0</v>
      </c>
      <c r="AN424" s="98">
        <f t="shared" si="1159"/>
        <v>0</v>
      </c>
      <c r="AO424" s="113">
        <f t="shared" si="1159"/>
        <v>0</v>
      </c>
      <c r="AP424" s="98">
        <f t="shared" si="1159"/>
        <v>0</v>
      </c>
      <c r="AQ424" s="113">
        <f t="shared" ref="AQ424:AR424" si="1160">W424+Y424+AA424+AC424+AE424</f>
        <v>2</v>
      </c>
      <c r="AR424" s="114">
        <f t="shared" si="1160"/>
        <v>0</v>
      </c>
      <c r="AS424" s="114">
        <f t="shared" si="1157"/>
        <v>100</v>
      </c>
      <c r="AT424" s="128" t="s">
        <v>89</v>
      </c>
      <c r="AU424" s="115"/>
      <c r="AV424" s="116"/>
      <c r="AW424" s="117"/>
      <c r="AX424" s="118">
        <f t="shared" ref="AX424:AY424" si="1161">AG424+AI424+AK424+AM424+AO424</f>
        <v>200</v>
      </c>
      <c r="AY424" s="118">
        <f t="shared" si="1161"/>
        <v>0</v>
      </c>
      <c r="AZ424" s="117"/>
    </row>
    <row r="425" ht="15.75" customHeight="1">
      <c r="A425" s="200"/>
      <c r="B425" s="201"/>
      <c r="C425" s="202"/>
      <c r="D425" s="201"/>
      <c r="E425" s="202"/>
      <c r="F425" s="106">
        <v>2.0</v>
      </c>
      <c r="G425" s="108" t="s">
        <v>800</v>
      </c>
      <c r="H425" s="86" t="s">
        <v>801</v>
      </c>
      <c r="I425" s="86"/>
      <c r="J425" s="106"/>
      <c r="K425" s="109">
        <f t="shared" si="1162"/>
        <v>60</v>
      </c>
      <c r="L425" s="110">
        <f t="shared" ref="L425:L431" si="1166">N425+P425+R425+T425+V425</f>
        <v>2798</v>
      </c>
      <c r="M425" s="106">
        <v>12.0</v>
      </c>
      <c r="N425" s="89">
        <v>560.0</v>
      </c>
      <c r="O425" s="106">
        <v>12.0</v>
      </c>
      <c r="P425" s="89">
        <v>560.0</v>
      </c>
      <c r="Q425" s="111">
        <v>12.0</v>
      </c>
      <c r="R425" s="89">
        <v>560.0</v>
      </c>
      <c r="S425" s="106">
        <v>12.0</v>
      </c>
      <c r="T425" s="89">
        <v>559.0</v>
      </c>
      <c r="U425" s="106">
        <v>12.0</v>
      </c>
      <c r="V425" s="89">
        <v>559.0</v>
      </c>
      <c r="W425" s="111">
        <v>5.0</v>
      </c>
      <c r="X425" s="112">
        <v>20.21</v>
      </c>
      <c r="Y425" s="111">
        <v>15.0</v>
      </c>
      <c r="Z425" s="112">
        <v>130.915</v>
      </c>
      <c r="AA425" s="111">
        <v>16.0</v>
      </c>
      <c r="AB425" s="112">
        <v>299.386</v>
      </c>
      <c r="AC425" s="111">
        <v>16.0</v>
      </c>
      <c r="AD425" s="112">
        <v>109.617</v>
      </c>
      <c r="AE425" s="202"/>
      <c r="AF425" s="203"/>
      <c r="AG425" s="113">
        <f t="shared" ref="AG425:AP425" si="1163">IFERROR(W425/M425,0)*100</f>
        <v>41.66666667</v>
      </c>
      <c r="AH425" s="98">
        <f t="shared" si="1163"/>
        <v>3.608928571</v>
      </c>
      <c r="AI425" s="113">
        <f t="shared" si="1163"/>
        <v>125</v>
      </c>
      <c r="AJ425" s="98">
        <f t="shared" si="1163"/>
        <v>23.37767857</v>
      </c>
      <c r="AK425" s="113">
        <f t="shared" si="1163"/>
        <v>133.3333333</v>
      </c>
      <c r="AL425" s="98">
        <f t="shared" si="1163"/>
        <v>53.46178571</v>
      </c>
      <c r="AM425" s="113">
        <f t="shared" si="1163"/>
        <v>133.3333333</v>
      </c>
      <c r="AN425" s="98">
        <f t="shared" si="1163"/>
        <v>19.60948122</v>
      </c>
      <c r="AO425" s="113">
        <f t="shared" si="1163"/>
        <v>0</v>
      </c>
      <c r="AP425" s="98">
        <f t="shared" si="1163"/>
        <v>0</v>
      </c>
      <c r="AQ425" s="113">
        <f t="shared" ref="AQ425:AR425" si="1164">W425+Y425+AA425+AC425+AE425</f>
        <v>52</v>
      </c>
      <c r="AR425" s="114">
        <f t="shared" si="1164"/>
        <v>560.128</v>
      </c>
      <c r="AS425" s="114">
        <f t="shared" si="1157"/>
        <v>86.66666667</v>
      </c>
      <c r="AT425" s="114">
        <f t="shared" ref="AT425:AT427" si="1169">AR425/L425*100</f>
        <v>20.01887062</v>
      </c>
      <c r="AU425" s="115" t="s">
        <v>671</v>
      </c>
      <c r="AV425" s="116"/>
      <c r="AW425" s="117"/>
      <c r="AX425" s="118">
        <f t="shared" ref="AX425:AY425" si="1165">AG425+AI425+AK425+AM425+AO425</f>
        <v>433.3333333</v>
      </c>
      <c r="AY425" s="118">
        <f t="shared" si="1165"/>
        <v>100.0578741</v>
      </c>
      <c r="AZ425" s="204"/>
    </row>
    <row r="426" ht="15.75" customHeight="1">
      <c r="A426" s="119"/>
      <c r="B426" s="106"/>
      <c r="C426" s="108"/>
      <c r="D426" s="106"/>
      <c r="E426" s="108"/>
      <c r="F426" s="106">
        <v>3.0</v>
      </c>
      <c r="G426" s="108" t="s">
        <v>802</v>
      </c>
      <c r="H426" s="108" t="s">
        <v>803</v>
      </c>
      <c r="I426" s="108"/>
      <c r="J426" s="106"/>
      <c r="K426" s="109">
        <f t="shared" si="1162"/>
        <v>10</v>
      </c>
      <c r="L426" s="110">
        <f t="shared" si="1166"/>
        <v>3272</v>
      </c>
      <c r="M426" s="106">
        <v>2.0</v>
      </c>
      <c r="N426" s="89">
        <v>654.0</v>
      </c>
      <c r="O426" s="106">
        <v>2.0</v>
      </c>
      <c r="P426" s="89">
        <v>654.0</v>
      </c>
      <c r="Q426" s="111">
        <v>2.0</v>
      </c>
      <c r="R426" s="89">
        <v>654.0</v>
      </c>
      <c r="S426" s="106">
        <v>2.0</v>
      </c>
      <c r="T426" s="89">
        <v>655.0</v>
      </c>
      <c r="U426" s="106">
        <v>2.0</v>
      </c>
      <c r="V426" s="89">
        <v>655.0</v>
      </c>
      <c r="W426" s="111">
        <v>2.0</v>
      </c>
      <c r="X426" s="112">
        <v>580.306</v>
      </c>
      <c r="Y426" s="111">
        <v>1.0</v>
      </c>
      <c r="Z426" s="112">
        <v>137.335</v>
      </c>
      <c r="AA426" s="111">
        <v>3.0</v>
      </c>
      <c r="AB426" s="112">
        <v>308.362</v>
      </c>
      <c r="AC426" s="111">
        <v>1.0</v>
      </c>
      <c r="AD426" s="112">
        <v>304.735</v>
      </c>
      <c r="AE426" s="108"/>
      <c r="AF426" s="96"/>
      <c r="AG426" s="113">
        <f t="shared" ref="AG426:AP426" si="1167">IFERROR(W426/M426,0)*100</f>
        <v>100</v>
      </c>
      <c r="AH426" s="98">
        <f t="shared" si="1167"/>
        <v>88.73180428</v>
      </c>
      <c r="AI426" s="113">
        <f t="shared" si="1167"/>
        <v>50</v>
      </c>
      <c r="AJ426" s="98">
        <f t="shared" si="1167"/>
        <v>20.99923547</v>
      </c>
      <c r="AK426" s="113">
        <f t="shared" si="1167"/>
        <v>150</v>
      </c>
      <c r="AL426" s="98">
        <f t="shared" si="1167"/>
        <v>47.15015291</v>
      </c>
      <c r="AM426" s="113">
        <f t="shared" si="1167"/>
        <v>50</v>
      </c>
      <c r="AN426" s="98">
        <f t="shared" si="1167"/>
        <v>46.52442748</v>
      </c>
      <c r="AO426" s="113">
        <f t="shared" si="1167"/>
        <v>0</v>
      </c>
      <c r="AP426" s="98">
        <f t="shared" si="1167"/>
        <v>0</v>
      </c>
      <c r="AQ426" s="113">
        <f t="shared" ref="AQ426:AR426" si="1168">W426+Y426+AA426+AC426+AE426</f>
        <v>7</v>
      </c>
      <c r="AR426" s="114">
        <f t="shared" si="1168"/>
        <v>1330.738</v>
      </c>
      <c r="AS426" s="114">
        <f t="shared" si="1157"/>
        <v>70</v>
      </c>
      <c r="AT426" s="114">
        <f t="shared" si="1169"/>
        <v>40.67047677</v>
      </c>
      <c r="AU426" s="115" t="s">
        <v>671</v>
      </c>
      <c r="AV426" s="116"/>
      <c r="AW426" s="117"/>
      <c r="AX426" s="118">
        <f t="shared" ref="AX426:AY426" si="1170">AG426+AI426+AK426+AM426+AO426</f>
        <v>350</v>
      </c>
      <c r="AY426" s="118">
        <f t="shared" si="1170"/>
        <v>203.4056201</v>
      </c>
      <c r="AZ426" s="117"/>
    </row>
    <row r="427" ht="15.75" customHeight="1">
      <c r="A427" s="105"/>
      <c r="B427" s="106"/>
      <c r="C427" s="108"/>
      <c r="D427" s="106"/>
      <c r="E427" s="108"/>
      <c r="F427" s="106">
        <v>4.0</v>
      </c>
      <c r="G427" s="108" t="s">
        <v>624</v>
      </c>
      <c r="H427" s="86" t="s">
        <v>804</v>
      </c>
      <c r="I427" s="86" t="s">
        <v>211</v>
      </c>
      <c r="J427" s="106"/>
      <c r="K427" s="109">
        <f t="shared" si="1162"/>
        <v>2</v>
      </c>
      <c r="L427" s="110">
        <f t="shared" si="1166"/>
        <v>902</v>
      </c>
      <c r="M427" s="106">
        <v>1.0</v>
      </c>
      <c r="N427" s="89">
        <v>180.0</v>
      </c>
      <c r="O427" s="106"/>
      <c r="P427" s="89">
        <v>180.0</v>
      </c>
      <c r="Q427" s="111"/>
      <c r="R427" s="89">
        <v>180.0</v>
      </c>
      <c r="S427" s="106">
        <v>1.0</v>
      </c>
      <c r="T427" s="89">
        <v>181.0</v>
      </c>
      <c r="U427" s="106"/>
      <c r="V427" s="89">
        <v>181.0</v>
      </c>
      <c r="W427" s="111">
        <v>1.0</v>
      </c>
      <c r="X427" s="112">
        <v>107.498</v>
      </c>
      <c r="Y427" s="111"/>
      <c r="Z427" s="112">
        <v>377.115</v>
      </c>
      <c r="AA427" s="111">
        <v>1.0</v>
      </c>
      <c r="AB427" s="112">
        <v>216.806</v>
      </c>
      <c r="AC427" s="111"/>
      <c r="AD427" s="112">
        <v>0.0</v>
      </c>
      <c r="AE427" s="108"/>
      <c r="AF427" s="96"/>
      <c r="AG427" s="113">
        <f t="shared" ref="AG427:AP427" si="1171">IFERROR(W427/M427,0)*100</f>
        <v>100</v>
      </c>
      <c r="AH427" s="98">
        <f t="shared" si="1171"/>
        <v>59.72111111</v>
      </c>
      <c r="AI427" s="113">
        <f t="shared" si="1171"/>
        <v>0</v>
      </c>
      <c r="AJ427" s="98">
        <f t="shared" si="1171"/>
        <v>209.5083333</v>
      </c>
      <c r="AK427" s="113">
        <f t="shared" si="1171"/>
        <v>0</v>
      </c>
      <c r="AL427" s="98">
        <f t="shared" si="1171"/>
        <v>120.4477778</v>
      </c>
      <c r="AM427" s="113">
        <f t="shared" si="1171"/>
        <v>0</v>
      </c>
      <c r="AN427" s="98">
        <f t="shared" si="1171"/>
        <v>0</v>
      </c>
      <c r="AO427" s="113">
        <f t="shared" si="1171"/>
        <v>0</v>
      </c>
      <c r="AP427" s="98">
        <f t="shared" si="1171"/>
        <v>0</v>
      </c>
      <c r="AQ427" s="113">
        <f t="shared" ref="AQ427:AR427" si="1172">W427+Y427+AA427+AC427+AE427</f>
        <v>2</v>
      </c>
      <c r="AR427" s="114">
        <f t="shared" si="1172"/>
        <v>701.419</v>
      </c>
      <c r="AS427" s="114">
        <f t="shared" si="1157"/>
        <v>100</v>
      </c>
      <c r="AT427" s="114">
        <f t="shared" si="1169"/>
        <v>77.76263858</v>
      </c>
      <c r="AU427" s="115" t="s">
        <v>671</v>
      </c>
      <c r="AV427" s="116"/>
      <c r="AW427" s="117"/>
      <c r="AX427" s="118">
        <f t="shared" ref="AX427:AY427" si="1173">AG427+AI427+AK427+AM427+AO427</f>
        <v>100</v>
      </c>
      <c r="AY427" s="118">
        <f t="shared" si="1173"/>
        <v>389.6772222</v>
      </c>
      <c r="AZ427" s="117"/>
    </row>
    <row r="428" ht="15.75" customHeight="1">
      <c r="A428" s="200"/>
      <c r="B428" s="201"/>
      <c r="C428" s="202"/>
      <c r="D428" s="106">
        <v>11.0</v>
      </c>
      <c r="E428" s="108" t="s">
        <v>805</v>
      </c>
      <c r="F428" s="106">
        <v>1.0</v>
      </c>
      <c r="G428" s="108" t="s">
        <v>806</v>
      </c>
      <c r="H428" s="86" t="s">
        <v>807</v>
      </c>
      <c r="I428" s="86" t="s">
        <v>808</v>
      </c>
      <c r="J428" s="106">
        <v>155.0</v>
      </c>
      <c r="K428" s="109">
        <f t="shared" si="1162"/>
        <v>358</v>
      </c>
      <c r="L428" s="110">
        <f t="shared" si="1166"/>
        <v>450</v>
      </c>
      <c r="M428" s="106">
        <v>3.0</v>
      </c>
      <c r="N428" s="89">
        <v>90.0</v>
      </c>
      <c r="O428" s="106">
        <v>50.0</v>
      </c>
      <c r="P428" s="89">
        <v>90.0</v>
      </c>
      <c r="Q428" s="106">
        <v>50.0</v>
      </c>
      <c r="R428" s="89">
        <v>90.0</v>
      </c>
      <c r="S428" s="106">
        <v>50.0</v>
      </c>
      <c r="T428" s="89">
        <v>90.0</v>
      </c>
      <c r="U428" s="106">
        <v>50.0</v>
      </c>
      <c r="V428" s="89">
        <v>90.0</v>
      </c>
      <c r="W428" s="111">
        <v>0.0</v>
      </c>
      <c r="X428" s="112">
        <v>0.0</v>
      </c>
      <c r="Y428" s="111">
        <v>0.0</v>
      </c>
      <c r="Z428" s="112">
        <v>0.0</v>
      </c>
      <c r="AA428" s="111">
        <v>0.0</v>
      </c>
      <c r="AB428" s="112"/>
      <c r="AC428" s="111">
        <v>0.0</v>
      </c>
      <c r="AD428" s="112">
        <v>0.0</v>
      </c>
      <c r="AE428" s="202"/>
      <c r="AF428" s="203"/>
      <c r="AG428" s="113">
        <f t="shared" ref="AG428:AP428" si="1174">IFERROR(W428/M428,0)*100</f>
        <v>0</v>
      </c>
      <c r="AH428" s="98">
        <f t="shared" si="1174"/>
        <v>0</v>
      </c>
      <c r="AI428" s="113">
        <f t="shared" si="1174"/>
        <v>0</v>
      </c>
      <c r="AJ428" s="98">
        <f t="shared" si="1174"/>
        <v>0</v>
      </c>
      <c r="AK428" s="113">
        <f t="shared" si="1174"/>
        <v>0</v>
      </c>
      <c r="AL428" s="98">
        <f t="shared" si="1174"/>
        <v>0</v>
      </c>
      <c r="AM428" s="113">
        <f t="shared" si="1174"/>
        <v>0</v>
      </c>
      <c r="AN428" s="98">
        <f t="shared" si="1174"/>
        <v>0</v>
      </c>
      <c r="AO428" s="113">
        <f t="shared" si="1174"/>
        <v>0</v>
      </c>
      <c r="AP428" s="98">
        <f t="shared" si="1174"/>
        <v>0</v>
      </c>
      <c r="AQ428" s="113">
        <f>IFERROR(AX428/K428,0)*100</f>
        <v>0</v>
      </c>
      <c r="AR428" s="202"/>
      <c r="AS428" s="202"/>
      <c r="AT428" s="202"/>
      <c r="AU428" s="115" t="s">
        <v>809</v>
      </c>
      <c r="AV428" s="116"/>
      <c r="AW428" s="117"/>
      <c r="AX428" s="118">
        <f t="shared" ref="AX428:AY428" si="1175">AG428+AI428+AK428+AM428+AO428</f>
        <v>0</v>
      </c>
      <c r="AY428" s="118">
        <f t="shared" si="1175"/>
        <v>0</v>
      </c>
      <c r="AZ428" s="204"/>
    </row>
    <row r="429" ht="15.75" customHeight="1">
      <c r="A429" s="200"/>
      <c r="B429" s="201"/>
      <c r="C429" s="202"/>
      <c r="D429" s="201"/>
      <c r="E429" s="202"/>
      <c r="F429" s="106">
        <v>2.0</v>
      </c>
      <c r="G429" s="108" t="s">
        <v>810</v>
      </c>
      <c r="H429" s="86" t="s">
        <v>811</v>
      </c>
      <c r="I429" s="86" t="s">
        <v>812</v>
      </c>
      <c r="J429" s="106"/>
      <c r="K429" s="109">
        <v>7.0</v>
      </c>
      <c r="L429" s="110">
        <f t="shared" si="1166"/>
        <v>5390</v>
      </c>
      <c r="M429" s="106">
        <v>7.0</v>
      </c>
      <c r="N429" s="89">
        <v>279.0</v>
      </c>
      <c r="O429" s="106">
        <v>7.0</v>
      </c>
      <c r="P429" s="89">
        <v>1222.0</v>
      </c>
      <c r="Q429" s="106">
        <v>7.0</v>
      </c>
      <c r="R429" s="89">
        <v>1259.0</v>
      </c>
      <c r="S429" s="106">
        <v>7.0</v>
      </c>
      <c r="T429" s="89">
        <v>1296.0</v>
      </c>
      <c r="U429" s="106">
        <v>7.0</v>
      </c>
      <c r="V429" s="148">
        <v>1334.0</v>
      </c>
      <c r="W429" s="111"/>
      <c r="X429" s="112">
        <v>230.602</v>
      </c>
      <c r="Y429" s="111">
        <v>7.0</v>
      </c>
      <c r="Z429" s="112">
        <v>408.306</v>
      </c>
      <c r="AA429" s="111">
        <v>7.0</v>
      </c>
      <c r="AB429" s="112">
        <v>193.454</v>
      </c>
      <c r="AC429" s="111">
        <v>7.0</v>
      </c>
      <c r="AD429" s="112">
        <v>142.07</v>
      </c>
      <c r="AE429" s="202"/>
      <c r="AF429" s="203"/>
      <c r="AG429" s="113">
        <f t="shared" ref="AG429:AP429" si="1176">IFERROR(W429/M429,0)*100</f>
        <v>0</v>
      </c>
      <c r="AH429" s="98">
        <f t="shared" si="1176"/>
        <v>82.65304659</v>
      </c>
      <c r="AI429" s="113">
        <f t="shared" si="1176"/>
        <v>100</v>
      </c>
      <c r="AJ429" s="98">
        <f t="shared" si="1176"/>
        <v>33.41292962</v>
      </c>
      <c r="AK429" s="113">
        <f t="shared" si="1176"/>
        <v>100</v>
      </c>
      <c r="AL429" s="98">
        <f t="shared" si="1176"/>
        <v>15.36568705</v>
      </c>
      <c r="AM429" s="113">
        <f t="shared" si="1176"/>
        <v>100</v>
      </c>
      <c r="AN429" s="98">
        <f t="shared" si="1176"/>
        <v>10.96219136</v>
      </c>
      <c r="AO429" s="113">
        <f t="shared" si="1176"/>
        <v>0</v>
      </c>
      <c r="AP429" s="98">
        <f t="shared" si="1176"/>
        <v>0</v>
      </c>
      <c r="AQ429" s="124">
        <v>7.0</v>
      </c>
      <c r="AR429" s="114">
        <f>X429+Z429+AB429+AD429+AF429</f>
        <v>974.432</v>
      </c>
      <c r="AS429" s="114">
        <f t="shared" ref="AS429:AT429" si="1177">AQ429/K429*100</f>
        <v>100</v>
      </c>
      <c r="AT429" s="114">
        <f t="shared" si="1177"/>
        <v>18.07851577</v>
      </c>
      <c r="AU429" s="115" t="s">
        <v>809</v>
      </c>
      <c r="AV429" s="116"/>
      <c r="AW429" s="117"/>
      <c r="AX429" s="118">
        <f t="shared" ref="AX429:AY429" si="1178">AG429+AI429+AK429+AM429+AO429</f>
        <v>300</v>
      </c>
      <c r="AY429" s="118">
        <f t="shared" si="1178"/>
        <v>142.3938546</v>
      </c>
      <c r="AZ429" s="204"/>
    </row>
    <row r="430" ht="15.75" customHeight="1">
      <c r="A430" s="200"/>
      <c r="B430" s="201"/>
      <c r="C430" s="202"/>
      <c r="D430" s="201"/>
      <c r="E430" s="202"/>
      <c r="F430" s="106"/>
      <c r="G430" s="108"/>
      <c r="H430" s="86"/>
      <c r="I430" s="86" t="s">
        <v>813</v>
      </c>
      <c r="J430" s="106"/>
      <c r="K430" s="109">
        <f t="shared" ref="K430:K439" si="1179">M430+O430+Q430+S430+U430+J430</f>
        <v>20</v>
      </c>
      <c r="L430" s="110">
        <f t="shared" si="1166"/>
        <v>0</v>
      </c>
      <c r="M430" s="106">
        <v>4.0</v>
      </c>
      <c r="N430" s="89"/>
      <c r="O430" s="106">
        <v>4.0</v>
      </c>
      <c r="P430" s="89"/>
      <c r="Q430" s="106">
        <v>4.0</v>
      </c>
      <c r="R430" s="89"/>
      <c r="S430" s="106">
        <v>4.0</v>
      </c>
      <c r="T430" s="89"/>
      <c r="U430" s="106">
        <v>4.0</v>
      </c>
      <c r="V430" s="148"/>
      <c r="W430" s="205"/>
      <c r="X430" s="112"/>
      <c r="Y430" s="205">
        <v>5.0</v>
      </c>
      <c r="Z430" s="112"/>
      <c r="AA430" s="205">
        <v>4.0</v>
      </c>
      <c r="AB430" s="112"/>
      <c r="AC430" s="205">
        <v>4.0</v>
      </c>
      <c r="AD430" s="112"/>
      <c r="AE430" s="202"/>
      <c r="AF430" s="203"/>
      <c r="AG430" s="113"/>
      <c r="AH430" s="98"/>
      <c r="AI430" s="113"/>
      <c r="AJ430" s="98"/>
      <c r="AK430" s="113"/>
      <c r="AL430" s="98"/>
      <c r="AM430" s="113"/>
      <c r="AN430" s="98"/>
      <c r="AO430" s="113"/>
      <c r="AP430" s="98"/>
      <c r="AQ430" s="113"/>
      <c r="AR430" s="202"/>
      <c r="AS430" s="202"/>
      <c r="AT430" s="202"/>
      <c r="AU430" s="115"/>
      <c r="AV430" s="116"/>
      <c r="AW430" s="117"/>
      <c r="AX430" s="118"/>
      <c r="AY430" s="118"/>
      <c r="AZ430" s="204"/>
    </row>
    <row r="431" ht="15.75" customHeight="1">
      <c r="A431" s="200"/>
      <c r="B431" s="201"/>
      <c r="C431" s="202"/>
      <c r="D431" s="201"/>
      <c r="E431" s="202"/>
      <c r="F431" s="106"/>
      <c r="G431" s="108"/>
      <c r="H431" s="86"/>
      <c r="I431" s="86" t="s">
        <v>43</v>
      </c>
      <c r="J431" s="106"/>
      <c r="K431" s="109">
        <f t="shared" si="1179"/>
        <v>100</v>
      </c>
      <c r="L431" s="110">
        <f t="shared" si="1166"/>
        <v>0</v>
      </c>
      <c r="M431" s="106">
        <v>20.0</v>
      </c>
      <c r="N431" s="89"/>
      <c r="O431" s="106">
        <v>20.0</v>
      </c>
      <c r="P431" s="89"/>
      <c r="Q431" s="106">
        <v>20.0</v>
      </c>
      <c r="R431" s="89"/>
      <c r="S431" s="106">
        <v>20.0</v>
      </c>
      <c r="T431" s="89"/>
      <c r="U431" s="106">
        <v>20.0</v>
      </c>
      <c r="V431" s="148"/>
      <c r="W431" s="205">
        <v>50.0</v>
      </c>
      <c r="X431" s="112"/>
      <c r="Y431" s="205">
        <v>275.0</v>
      </c>
      <c r="Z431" s="112"/>
      <c r="AA431" s="205">
        <v>100.0</v>
      </c>
      <c r="AB431" s="112"/>
      <c r="AC431" s="205">
        <v>100.0</v>
      </c>
      <c r="AD431" s="112"/>
      <c r="AE431" s="202"/>
      <c r="AF431" s="203"/>
      <c r="AG431" s="113"/>
      <c r="AH431" s="98"/>
      <c r="AI431" s="113"/>
      <c r="AJ431" s="98"/>
      <c r="AK431" s="113"/>
      <c r="AL431" s="98"/>
      <c r="AM431" s="113"/>
      <c r="AN431" s="98"/>
      <c r="AO431" s="113"/>
      <c r="AP431" s="98"/>
      <c r="AQ431" s="113"/>
      <c r="AR431" s="202"/>
      <c r="AS431" s="202"/>
      <c r="AT431" s="202"/>
      <c r="AU431" s="115"/>
      <c r="AV431" s="116"/>
      <c r="AW431" s="117"/>
      <c r="AX431" s="118"/>
      <c r="AY431" s="118"/>
      <c r="AZ431" s="204"/>
    </row>
    <row r="432" ht="15.75" customHeight="1">
      <c r="A432" s="200"/>
      <c r="B432" s="201"/>
      <c r="C432" s="202"/>
      <c r="D432" s="201"/>
      <c r="E432" s="202"/>
      <c r="F432" s="106"/>
      <c r="G432" s="108"/>
      <c r="H432" s="86" t="s">
        <v>814</v>
      </c>
      <c r="I432" s="86" t="s">
        <v>206</v>
      </c>
      <c r="J432" s="106">
        <v>5.0</v>
      </c>
      <c r="K432" s="109">
        <f t="shared" si="1179"/>
        <v>30</v>
      </c>
      <c r="L432" s="128"/>
      <c r="M432" s="106">
        <v>5.0</v>
      </c>
      <c r="N432" s="89"/>
      <c r="O432" s="106">
        <v>5.0</v>
      </c>
      <c r="P432" s="89"/>
      <c r="Q432" s="111">
        <v>5.0</v>
      </c>
      <c r="R432" s="89"/>
      <c r="S432" s="106">
        <v>5.0</v>
      </c>
      <c r="T432" s="89"/>
      <c r="U432" s="106">
        <v>5.0</v>
      </c>
      <c r="V432" s="129"/>
      <c r="W432" s="111">
        <v>0.0</v>
      </c>
      <c r="X432" s="112"/>
      <c r="Y432" s="111">
        <v>5.0</v>
      </c>
      <c r="Z432" s="112"/>
      <c r="AA432" s="111">
        <v>5.0</v>
      </c>
      <c r="AB432" s="112"/>
      <c r="AC432" s="111">
        <v>5.0</v>
      </c>
      <c r="AD432" s="112"/>
      <c r="AE432" s="202"/>
      <c r="AF432" s="203"/>
      <c r="AG432" s="113">
        <f t="shared" ref="AG432:AP432" si="1180">IFERROR(W432/M432,0)*100</f>
        <v>0</v>
      </c>
      <c r="AH432" s="98">
        <f t="shared" si="1180"/>
        <v>0</v>
      </c>
      <c r="AI432" s="113">
        <f t="shared" si="1180"/>
        <v>100</v>
      </c>
      <c r="AJ432" s="98">
        <f t="shared" si="1180"/>
        <v>0</v>
      </c>
      <c r="AK432" s="113">
        <f t="shared" si="1180"/>
        <v>100</v>
      </c>
      <c r="AL432" s="98">
        <f t="shared" si="1180"/>
        <v>0</v>
      </c>
      <c r="AM432" s="113">
        <f t="shared" si="1180"/>
        <v>100</v>
      </c>
      <c r="AN432" s="98">
        <f t="shared" si="1180"/>
        <v>0</v>
      </c>
      <c r="AO432" s="113">
        <f t="shared" si="1180"/>
        <v>0</v>
      </c>
      <c r="AP432" s="98">
        <f t="shared" si="1180"/>
        <v>0</v>
      </c>
      <c r="AQ432" s="113">
        <f t="shared" ref="AQ432:AR432" si="1181">W432+Y432+AA432+AC432+AE432</f>
        <v>15</v>
      </c>
      <c r="AR432" s="114">
        <f t="shared" si="1181"/>
        <v>0</v>
      </c>
      <c r="AS432" s="114">
        <f t="shared" ref="AS432:AS433" si="1185">AQ432/K432*100</f>
        <v>50</v>
      </c>
      <c r="AT432" s="128" t="s">
        <v>89</v>
      </c>
      <c r="AU432" s="115"/>
      <c r="AV432" s="116"/>
      <c r="AW432" s="117"/>
      <c r="AX432" s="118">
        <f t="shared" ref="AX432:AY432" si="1182">AG432+AI432+AK432+AM432+AO432</f>
        <v>300</v>
      </c>
      <c r="AY432" s="118">
        <f t="shared" si="1182"/>
        <v>0</v>
      </c>
      <c r="AZ432" s="204"/>
    </row>
    <row r="433" ht="15.75" customHeight="1">
      <c r="A433" s="200"/>
      <c r="B433" s="201"/>
      <c r="C433" s="202"/>
      <c r="D433" s="201"/>
      <c r="E433" s="202"/>
      <c r="F433" s="106">
        <v>3.0</v>
      </c>
      <c r="G433" s="108" t="s">
        <v>815</v>
      </c>
      <c r="H433" s="86" t="s">
        <v>816</v>
      </c>
      <c r="I433" s="86" t="s">
        <v>817</v>
      </c>
      <c r="J433" s="106">
        <v>13.0</v>
      </c>
      <c r="K433" s="109">
        <f t="shared" si="1179"/>
        <v>113</v>
      </c>
      <c r="L433" s="110">
        <f>N433+P433+R433+T433+V433</f>
        <v>493</v>
      </c>
      <c r="M433" s="106">
        <v>20.0</v>
      </c>
      <c r="N433" s="89">
        <v>14.0</v>
      </c>
      <c r="O433" s="106">
        <v>20.0</v>
      </c>
      <c r="P433" s="89">
        <v>115.0</v>
      </c>
      <c r="Q433" s="106">
        <v>20.0</v>
      </c>
      <c r="R433" s="89">
        <v>118.0</v>
      </c>
      <c r="S433" s="106">
        <v>20.0</v>
      </c>
      <c r="T433" s="89">
        <v>121.0</v>
      </c>
      <c r="U433" s="106">
        <v>20.0</v>
      </c>
      <c r="V433" s="129">
        <v>125.0</v>
      </c>
      <c r="W433" s="111">
        <v>5.0</v>
      </c>
      <c r="X433" s="112">
        <v>2597.847</v>
      </c>
      <c r="Y433" s="111">
        <v>35.0</v>
      </c>
      <c r="Z433" s="112">
        <v>12924.596</v>
      </c>
      <c r="AA433" s="111">
        <v>0.0</v>
      </c>
      <c r="AB433" s="112">
        <v>0.0</v>
      </c>
      <c r="AC433" s="111">
        <v>0.0</v>
      </c>
      <c r="AD433" s="112">
        <v>0.0</v>
      </c>
      <c r="AE433" s="202"/>
      <c r="AF433" s="203"/>
      <c r="AG433" s="113">
        <f t="shared" ref="AG433:AP433" si="1183">IFERROR(W433/M433,0)*100</f>
        <v>25</v>
      </c>
      <c r="AH433" s="217">
        <f t="shared" si="1183"/>
        <v>18556.05</v>
      </c>
      <c r="AI433" s="113">
        <f t="shared" si="1183"/>
        <v>175</v>
      </c>
      <c r="AJ433" s="218">
        <f t="shared" si="1183"/>
        <v>11238.77913</v>
      </c>
      <c r="AK433" s="113">
        <f t="shared" si="1183"/>
        <v>0</v>
      </c>
      <c r="AL433" s="98">
        <f t="shared" si="1183"/>
        <v>0</v>
      </c>
      <c r="AM433" s="113">
        <f t="shared" si="1183"/>
        <v>0</v>
      </c>
      <c r="AN433" s="98">
        <f t="shared" si="1183"/>
        <v>0</v>
      </c>
      <c r="AO433" s="113">
        <f t="shared" si="1183"/>
        <v>0</v>
      </c>
      <c r="AP433" s="98">
        <f t="shared" si="1183"/>
        <v>0</v>
      </c>
      <c r="AQ433" s="113">
        <f t="shared" ref="AQ433:AR433" si="1184">W433+Y433+AA433+AC433+AE433</f>
        <v>40</v>
      </c>
      <c r="AR433" s="114">
        <f t="shared" si="1184"/>
        <v>15522.443</v>
      </c>
      <c r="AS433" s="114">
        <f t="shared" si="1185"/>
        <v>35.39823009</v>
      </c>
      <c r="AT433" s="114">
        <f>AR433/L433*100</f>
        <v>3148.56856</v>
      </c>
      <c r="AU433" s="115" t="s">
        <v>809</v>
      </c>
      <c r="AV433" s="116"/>
      <c r="AW433" s="117"/>
      <c r="AX433" s="118">
        <f t="shared" ref="AX433:AY433" si="1186">AG433+AI433+AK433+AM433+AO433</f>
        <v>200</v>
      </c>
      <c r="AY433" s="118">
        <f t="shared" si="1186"/>
        <v>29794.82913</v>
      </c>
      <c r="AZ433" s="204"/>
    </row>
    <row r="434" ht="15.75" customHeight="1">
      <c r="A434" s="200"/>
      <c r="B434" s="201"/>
      <c r="C434" s="202"/>
      <c r="D434" s="201"/>
      <c r="E434" s="202"/>
      <c r="F434" s="106"/>
      <c r="G434" s="108"/>
      <c r="H434" s="86"/>
      <c r="I434" s="86" t="s">
        <v>818</v>
      </c>
      <c r="J434" s="106"/>
      <c r="K434" s="109">
        <f t="shared" si="1179"/>
        <v>20</v>
      </c>
      <c r="L434" s="128"/>
      <c r="M434" s="106">
        <v>4.0</v>
      </c>
      <c r="N434" s="89"/>
      <c r="O434" s="106">
        <v>4.0</v>
      </c>
      <c r="P434" s="89"/>
      <c r="Q434" s="106">
        <v>4.0</v>
      </c>
      <c r="R434" s="89"/>
      <c r="S434" s="106">
        <v>4.0</v>
      </c>
      <c r="T434" s="89"/>
      <c r="U434" s="106">
        <v>4.0</v>
      </c>
      <c r="V434" s="129"/>
      <c r="W434" s="205">
        <v>2.0</v>
      </c>
      <c r="X434" s="112"/>
      <c r="Y434" s="205">
        <v>6.0</v>
      </c>
      <c r="Z434" s="112"/>
      <c r="AA434" s="205"/>
      <c r="AB434" s="112"/>
      <c r="AC434" s="205"/>
      <c r="AD434" s="112"/>
      <c r="AE434" s="202"/>
      <c r="AF434" s="203"/>
      <c r="AG434" s="113"/>
      <c r="AH434" s="98"/>
      <c r="AI434" s="113"/>
      <c r="AJ434" s="98"/>
      <c r="AK434" s="113"/>
      <c r="AL434" s="98"/>
      <c r="AM434" s="113"/>
      <c r="AN434" s="98"/>
      <c r="AO434" s="113"/>
      <c r="AP434" s="98"/>
      <c r="AQ434" s="113"/>
      <c r="AR434" s="202"/>
      <c r="AS434" s="202"/>
      <c r="AT434" s="202"/>
      <c r="AU434" s="115"/>
      <c r="AV434" s="116"/>
      <c r="AW434" s="117"/>
      <c r="AX434" s="118"/>
      <c r="AY434" s="118"/>
      <c r="AZ434" s="204"/>
    </row>
    <row r="435" ht="15.75" customHeight="1">
      <c r="A435" s="200"/>
      <c r="B435" s="201"/>
      <c r="C435" s="202"/>
      <c r="D435" s="201"/>
      <c r="E435" s="202"/>
      <c r="F435" s="106"/>
      <c r="G435" s="108"/>
      <c r="H435" s="86"/>
      <c r="I435" s="86" t="s">
        <v>819</v>
      </c>
      <c r="J435" s="106"/>
      <c r="K435" s="109">
        <f t="shared" si="1179"/>
        <v>100</v>
      </c>
      <c r="L435" s="128"/>
      <c r="M435" s="106">
        <v>20.0</v>
      </c>
      <c r="N435" s="89"/>
      <c r="O435" s="106">
        <v>20.0</v>
      </c>
      <c r="P435" s="89"/>
      <c r="Q435" s="106">
        <v>20.0</v>
      </c>
      <c r="R435" s="89"/>
      <c r="S435" s="106">
        <v>20.0</v>
      </c>
      <c r="T435" s="89"/>
      <c r="U435" s="106">
        <v>20.0</v>
      </c>
      <c r="V435" s="129"/>
      <c r="W435" s="205">
        <v>20.0</v>
      </c>
      <c r="X435" s="112"/>
      <c r="Y435" s="205">
        <v>55.0</v>
      </c>
      <c r="Z435" s="112"/>
      <c r="AA435" s="205"/>
      <c r="AB435" s="112"/>
      <c r="AC435" s="205"/>
      <c r="AD435" s="112"/>
      <c r="AE435" s="202"/>
      <c r="AF435" s="203"/>
      <c r="AG435" s="113"/>
      <c r="AH435" s="98"/>
      <c r="AI435" s="113"/>
      <c r="AJ435" s="98"/>
      <c r="AK435" s="113"/>
      <c r="AL435" s="98"/>
      <c r="AM435" s="113"/>
      <c r="AN435" s="98"/>
      <c r="AO435" s="113"/>
      <c r="AP435" s="98"/>
      <c r="AQ435" s="113"/>
      <c r="AR435" s="202"/>
      <c r="AS435" s="202"/>
      <c r="AT435" s="202"/>
      <c r="AU435" s="115"/>
      <c r="AV435" s="116"/>
      <c r="AW435" s="117"/>
      <c r="AX435" s="118"/>
      <c r="AY435" s="118"/>
      <c r="AZ435" s="204"/>
    </row>
    <row r="436" ht="15.75" customHeight="1">
      <c r="A436" s="119"/>
      <c r="B436" s="106"/>
      <c r="C436" s="108"/>
      <c r="D436" s="106"/>
      <c r="E436" s="108"/>
      <c r="F436" s="106">
        <v>4.0</v>
      </c>
      <c r="G436" s="108" t="s">
        <v>820</v>
      </c>
      <c r="H436" s="108" t="s">
        <v>821</v>
      </c>
      <c r="I436" s="108" t="s">
        <v>817</v>
      </c>
      <c r="J436" s="106">
        <v>77.0</v>
      </c>
      <c r="K436" s="109">
        <f t="shared" si="1179"/>
        <v>177</v>
      </c>
      <c r="L436" s="110">
        <f>N436+P436+R436+T436+V436</f>
        <v>16930</v>
      </c>
      <c r="M436" s="106">
        <v>20.0</v>
      </c>
      <c r="N436" s="89">
        <v>347.0</v>
      </c>
      <c r="O436" s="106">
        <v>20.0</v>
      </c>
      <c r="P436" s="89">
        <v>7163.0</v>
      </c>
      <c r="Q436" s="106">
        <v>20.0</v>
      </c>
      <c r="R436" s="89">
        <v>3019.0</v>
      </c>
      <c r="S436" s="106">
        <v>20.0</v>
      </c>
      <c r="T436" s="89">
        <v>3019.0</v>
      </c>
      <c r="U436" s="106">
        <v>20.0</v>
      </c>
      <c r="V436" s="166">
        <v>3382.0</v>
      </c>
      <c r="W436" s="111">
        <v>20.0</v>
      </c>
      <c r="X436" s="112">
        <v>350934.0</v>
      </c>
      <c r="Y436" s="111">
        <v>20.0</v>
      </c>
      <c r="Z436" s="112">
        <v>426669.0</v>
      </c>
      <c r="AA436" s="111">
        <v>20.0</v>
      </c>
      <c r="AB436" s="112">
        <v>372668.0</v>
      </c>
      <c r="AC436" s="111">
        <v>20.0</v>
      </c>
      <c r="AD436" s="112">
        <v>114125.0</v>
      </c>
      <c r="AE436" s="108"/>
      <c r="AF436" s="96"/>
      <c r="AG436" s="113">
        <f t="shared" ref="AG436:AP436" si="1187">IFERROR(W436/M436,0)*100</f>
        <v>100</v>
      </c>
      <c r="AH436" s="218">
        <f t="shared" si="1187"/>
        <v>101133.7176</v>
      </c>
      <c r="AI436" s="113">
        <f t="shared" si="1187"/>
        <v>100</v>
      </c>
      <c r="AJ436" s="219">
        <f t="shared" si="1187"/>
        <v>5956.568477</v>
      </c>
      <c r="AK436" s="113">
        <f t="shared" si="1187"/>
        <v>100</v>
      </c>
      <c r="AL436" s="218">
        <f t="shared" si="1187"/>
        <v>12344.08745</v>
      </c>
      <c r="AM436" s="113">
        <f t="shared" si="1187"/>
        <v>100</v>
      </c>
      <c r="AN436" s="219">
        <f t="shared" si="1187"/>
        <v>3780.22524</v>
      </c>
      <c r="AO436" s="113">
        <f t="shared" si="1187"/>
        <v>0</v>
      </c>
      <c r="AP436" s="98">
        <f t="shared" si="1187"/>
        <v>0</v>
      </c>
      <c r="AQ436" s="113">
        <f t="shared" ref="AQ436:AR436" si="1188">W436+Y436+AA436+AC436+AE436</f>
        <v>80</v>
      </c>
      <c r="AR436" s="114">
        <f t="shared" si="1188"/>
        <v>1264396</v>
      </c>
      <c r="AS436" s="114">
        <f>AQ436/(K436-J436)*100</f>
        <v>80</v>
      </c>
      <c r="AT436" s="114">
        <f>AR436/L436*100</f>
        <v>7468.375665</v>
      </c>
      <c r="AU436" s="115" t="s">
        <v>822</v>
      </c>
      <c r="AV436" s="116"/>
      <c r="AW436" s="117"/>
      <c r="AX436" s="118">
        <f t="shared" ref="AX436:AY436" si="1189">AG436+AI436+AK436+AM436+AO436</f>
        <v>400</v>
      </c>
      <c r="AY436" s="118">
        <f t="shared" si="1189"/>
        <v>123214.5987</v>
      </c>
      <c r="AZ436" s="117"/>
    </row>
    <row r="437" ht="15.75" customHeight="1">
      <c r="A437" s="119"/>
      <c r="B437" s="106"/>
      <c r="C437" s="108"/>
      <c r="D437" s="106"/>
      <c r="E437" s="108"/>
      <c r="F437" s="106"/>
      <c r="G437" s="108"/>
      <c r="H437" s="108"/>
      <c r="I437" s="108" t="s">
        <v>818</v>
      </c>
      <c r="J437" s="106">
        <v>2.0</v>
      </c>
      <c r="K437" s="109">
        <f t="shared" si="1179"/>
        <v>27</v>
      </c>
      <c r="L437" s="108"/>
      <c r="M437" s="106">
        <v>5.0</v>
      </c>
      <c r="N437" s="89"/>
      <c r="O437" s="106">
        <v>5.0</v>
      </c>
      <c r="P437" s="89"/>
      <c r="Q437" s="106">
        <v>5.0</v>
      </c>
      <c r="R437" s="89"/>
      <c r="S437" s="106">
        <v>5.0</v>
      </c>
      <c r="T437" s="89"/>
      <c r="U437" s="106">
        <v>5.0</v>
      </c>
      <c r="V437" s="166"/>
      <c r="W437" s="111">
        <v>5.0</v>
      </c>
      <c r="X437" s="112"/>
      <c r="Y437" s="111">
        <v>10.0</v>
      </c>
      <c r="Z437" s="112"/>
      <c r="AA437" s="111">
        <v>5.0</v>
      </c>
      <c r="AB437" s="112"/>
      <c r="AC437" s="111">
        <v>5.0</v>
      </c>
      <c r="AD437" s="112"/>
      <c r="AE437" s="108"/>
      <c r="AF437" s="96"/>
      <c r="AG437" s="113">
        <f t="shared" ref="AG437:AP437" si="1190">IFERROR(W437/M437,0)*100</f>
        <v>100</v>
      </c>
      <c r="AH437" s="98">
        <f t="shared" si="1190"/>
        <v>0</v>
      </c>
      <c r="AI437" s="113">
        <f t="shared" si="1190"/>
        <v>200</v>
      </c>
      <c r="AJ437" s="98">
        <f t="shared" si="1190"/>
        <v>0</v>
      </c>
      <c r="AK437" s="113">
        <f t="shared" si="1190"/>
        <v>100</v>
      </c>
      <c r="AL437" s="98">
        <f t="shared" si="1190"/>
        <v>0</v>
      </c>
      <c r="AM437" s="113">
        <f t="shared" si="1190"/>
        <v>100</v>
      </c>
      <c r="AN437" s="98">
        <f t="shared" si="1190"/>
        <v>0</v>
      </c>
      <c r="AO437" s="113">
        <f t="shared" si="1190"/>
        <v>0</v>
      </c>
      <c r="AP437" s="98">
        <f t="shared" si="1190"/>
        <v>0</v>
      </c>
      <c r="AQ437" s="113">
        <f t="shared" ref="AQ437:AR437" si="1191">W437+Y437+AA437+AC437+AE437</f>
        <v>25</v>
      </c>
      <c r="AR437" s="114">
        <f t="shared" si="1191"/>
        <v>0</v>
      </c>
      <c r="AS437" s="114">
        <f>AQ437/K437*100</f>
        <v>92.59259259</v>
      </c>
      <c r="AT437" s="128" t="s">
        <v>89</v>
      </c>
      <c r="AU437" s="115"/>
      <c r="AV437" s="116"/>
      <c r="AW437" s="117"/>
      <c r="AX437" s="118">
        <f t="shared" ref="AX437:AY437" si="1192">AG437+AI437+AK437+AM437+AO437</f>
        <v>500</v>
      </c>
      <c r="AY437" s="118">
        <f t="shared" si="1192"/>
        <v>0</v>
      </c>
      <c r="AZ437" s="117"/>
    </row>
    <row r="438" ht="15.75" customHeight="1">
      <c r="A438" s="119"/>
      <c r="B438" s="106"/>
      <c r="C438" s="108"/>
      <c r="D438" s="106"/>
      <c r="E438" s="108"/>
      <c r="F438" s="106"/>
      <c r="G438" s="108"/>
      <c r="H438" s="108"/>
      <c r="I438" s="108" t="s">
        <v>819</v>
      </c>
      <c r="J438" s="106">
        <v>30.0</v>
      </c>
      <c r="K438" s="109">
        <f t="shared" si="1179"/>
        <v>230</v>
      </c>
      <c r="L438" s="108"/>
      <c r="M438" s="106">
        <v>80.0</v>
      </c>
      <c r="N438" s="89"/>
      <c r="O438" s="106">
        <v>30.0</v>
      </c>
      <c r="P438" s="89"/>
      <c r="Q438" s="106">
        <v>30.0</v>
      </c>
      <c r="R438" s="89"/>
      <c r="S438" s="106">
        <v>30.0</v>
      </c>
      <c r="T438" s="89"/>
      <c r="U438" s="106">
        <v>30.0</v>
      </c>
      <c r="V438" s="166"/>
      <c r="W438" s="111"/>
      <c r="X438" s="112"/>
      <c r="Y438" s="111">
        <v>30.0</v>
      </c>
      <c r="Z438" s="112"/>
      <c r="AA438" s="111">
        <v>30.0</v>
      </c>
      <c r="AB438" s="112"/>
      <c r="AC438" s="111">
        <v>60.0</v>
      </c>
      <c r="AD438" s="112"/>
      <c r="AE438" s="108"/>
      <c r="AF438" s="96"/>
      <c r="AG438" s="113">
        <f t="shared" ref="AG438:AP438" si="1193">IFERROR(W438/M438,0)*100</f>
        <v>0</v>
      </c>
      <c r="AH438" s="98">
        <f t="shared" si="1193"/>
        <v>0</v>
      </c>
      <c r="AI438" s="113">
        <f t="shared" si="1193"/>
        <v>100</v>
      </c>
      <c r="AJ438" s="98">
        <f t="shared" si="1193"/>
        <v>0</v>
      </c>
      <c r="AK438" s="113">
        <f t="shared" si="1193"/>
        <v>100</v>
      </c>
      <c r="AL438" s="98">
        <f t="shared" si="1193"/>
        <v>0</v>
      </c>
      <c r="AM438" s="113">
        <f t="shared" si="1193"/>
        <v>200</v>
      </c>
      <c r="AN438" s="98">
        <f t="shared" si="1193"/>
        <v>0</v>
      </c>
      <c r="AO438" s="113">
        <f t="shared" si="1193"/>
        <v>0</v>
      </c>
      <c r="AP438" s="98">
        <f t="shared" si="1193"/>
        <v>0</v>
      </c>
      <c r="AQ438" s="113">
        <f t="shared" ref="AQ438:AR438" si="1194">W438+Y438+AA438+AC438+AE438</f>
        <v>120</v>
      </c>
      <c r="AR438" s="114">
        <f t="shared" si="1194"/>
        <v>0</v>
      </c>
      <c r="AS438" s="114">
        <f>AQ438/(K438-J438)*100</f>
        <v>60</v>
      </c>
      <c r="AT438" s="128" t="s">
        <v>89</v>
      </c>
      <c r="AU438" s="115"/>
      <c r="AV438" s="116"/>
      <c r="AW438" s="117"/>
      <c r="AX438" s="118">
        <f t="shared" ref="AX438:AY438" si="1195">AG438+AI438+AK438+AM438+AO438</f>
        <v>400</v>
      </c>
      <c r="AY438" s="118">
        <f t="shared" si="1195"/>
        <v>0</v>
      </c>
      <c r="AZ438" s="117"/>
    </row>
    <row r="439" ht="15.75" customHeight="1">
      <c r="A439" s="200"/>
      <c r="B439" s="201"/>
      <c r="C439" s="202"/>
      <c r="D439" s="106">
        <v>12.0</v>
      </c>
      <c r="E439" s="108" t="s">
        <v>823</v>
      </c>
      <c r="F439" s="106">
        <v>1.0</v>
      </c>
      <c r="G439" s="86" t="s">
        <v>824</v>
      </c>
      <c r="H439" s="86" t="s">
        <v>825</v>
      </c>
      <c r="I439" s="86" t="s">
        <v>826</v>
      </c>
      <c r="J439" s="106">
        <v>59.0</v>
      </c>
      <c r="K439" s="109">
        <f t="shared" si="1179"/>
        <v>79</v>
      </c>
      <c r="L439" s="110">
        <f t="shared" ref="L439:L445" si="1198">N439+P439+R439+T439+V439</f>
        <v>50827</v>
      </c>
      <c r="M439" s="106">
        <v>6.0</v>
      </c>
      <c r="N439" s="89">
        <v>8151.0</v>
      </c>
      <c r="O439" s="106">
        <v>5.0</v>
      </c>
      <c r="P439" s="89">
        <v>10866.0</v>
      </c>
      <c r="Q439" s="111">
        <v>4.0</v>
      </c>
      <c r="R439" s="89">
        <v>10410.0</v>
      </c>
      <c r="S439" s="106">
        <v>3.0</v>
      </c>
      <c r="T439" s="89">
        <v>10924.0</v>
      </c>
      <c r="U439" s="106">
        <v>2.0</v>
      </c>
      <c r="V439" s="148">
        <v>10476.0</v>
      </c>
      <c r="W439" s="111"/>
      <c r="X439" s="112">
        <f>174.599+7460.737</f>
        <v>7635.336</v>
      </c>
      <c r="Y439" s="111"/>
      <c r="Z439" s="112">
        <f>92.677+0+7797.184</f>
        <v>7889.861</v>
      </c>
      <c r="AA439" s="111"/>
      <c r="AB439" s="112">
        <f>229.795+7436.341+100+100+100+100+100+100+100+100+100+100+100+100+100+100+100+100</f>
        <v>9266.136</v>
      </c>
      <c r="AC439" s="111"/>
      <c r="AD439" s="112">
        <f>257.95+7426.755+100+100+100+100+100+100+100+100+100+100+100+100+100+100+100</f>
        <v>9184.705</v>
      </c>
      <c r="AE439" s="202"/>
      <c r="AF439" s="203"/>
      <c r="AG439" s="113">
        <f t="shared" ref="AG439:AP439" si="1196">IFERROR(W439/M439,0)*100</f>
        <v>0</v>
      </c>
      <c r="AH439" s="98">
        <f t="shared" si="1196"/>
        <v>93.6736106</v>
      </c>
      <c r="AI439" s="113">
        <f t="shared" si="1196"/>
        <v>0</v>
      </c>
      <c r="AJ439" s="98">
        <f t="shared" si="1196"/>
        <v>72.61053746</v>
      </c>
      <c r="AK439" s="113">
        <f t="shared" si="1196"/>
        <v>0</v>
      </c>
      <c r="AL439" s="98">
        <f t="shared" si="1196"/>
        <v>89.0118732</v>
      </c>
      <c r="AM439" s="113">
        <f t="shared" si="1196"/>
        <v>0</v>
      </c>
      <c r="AN439" s="98">
        <f t="shared" si="1196"/>
        <v>84.07822226</v>
      </c>
      <c r="AO439" s="113">
        <f t="shared" si="1196"/>
        <v>0</v>
      </c>
      <c r="AP439" s="98">
        <f t="shared" si="1196"/>
        <v>0</v>
      </c>
      <c r="AQ439" s="113">
        <f>IFERROR(AX439/K439,0)*100</f>
        <v>0</v>
      </c>
      <c r="AR439" s="202"/>
      <c r="AS439" s="202"/>
      <c r="AT439" s="202"/>
      <c r="AU439" s="115" t="s">
        <v>822</v>
      </c>
      <c r="AV439" s="116" t="s">
        <v>827</v>
      </c>
      <c r="AW439" s="117"/>
      <c r="AX439" s="118">
        <f t="shared" ref="AX439:AY439" si="1197">AG439+AI439+AK439+AM439+AO439</f>
        <v>0</v>
      </c>
      <c r="AY439" s="118">
        <f t="shared" si="1197"/>
        <v>339.3742435</v>
      </c>
      <c r="AZ439" s="204"/>
    </row>
    <row r="440" ht="15.75" customHeight="1">
      <c r="A440" s="200"/>
      <c r="B440" s="201"/>
      <c r="C440" s="202"/>
      <c r="D440" s="201"/>
      <c r="E440" s="202"/>
      <c r="F440" s="106">
        <v>2.0</v>
      </c>
      <c r="G440" s="86" t="s">
        <v>828</v>
      </c>
      <c r="H440" s="86" t="s">
        <v>829</v>
      </c>
      <c r="I440" s="86"/>
      <c r="J440" s="220" t="s">
        <v>830</v>
      </c>
      <c r="K440" s="220" t="s">
        <v>830</v>
      </c>
      <c r="L440" s="110">
        <f t="shared" si="1198"/>
        <v>352</v>
      </c>
      <c r="M440" s="220" t="s">
        <v>830</v>
      </c>
      <c r="N440" s="89">
        <v>36.0</v>
      </c>
      <c r="O440" s="220" t="s">
        <v>830</v>
      </c>
      <c r="P440" s="89">
        <v>79.0</v>
      </c>
      <c r="Q440" s="220" t="s">
        <v>830</v>
      </c>
      <c r="R440" s="89">
        <v>79.0</v>
      </c>
      <c r="S440" s="220" t="s">
        <v>830</v>
      </c>
      <c r="T440" s="89">
        <v>79.0</v>
      </c>
      <c r="U440" s="220" t="s">
        <v>830</v>
      </c>
      <c r="V440" s="89">
        <v>79.0</v>
      </c>
      <c r="W440" s="111">
        <v>4.0</v>
      </c>
      <c r="X440" s="112">
        <v>26.784</v>
      </c>
      <c r="Y440" s="111">
        <v>3.0</v>
      </c>
      <c r="Z440" s="112">
        <v>55.553</v>
      </c>
      <c r="AA440" s="111">
        <v>4.0</v>
      </c>
      <c r="AB440" s="112">
        <v>15.038</v>
      </c>
      <c r="AC440" s="111">
        <v>4.0</v>
      </c>
      <c r="AD440" s="112">
        <v>3.398</v>
      </c>
      <c r="AE440" s="202"/>
      <c r="AF440" s="203"/>
      <c r="AG440" s="113">
        <f t="shared" ref="AG440:AP440" si="1199">IFERROR(W440/M440,0)*100</f>
        <v>3600</v>
      </c>
      <c r="AH440" s="98">
        <f t="shared" si="1199"/>
        <v>74.4</v>
      </c>
      <c r="AI440" s="113">
        <f t="shared" si="1199"/>
        <v>2700</v>
      </c>
      <c r="AJ440" s="98">
        <f t="shared" si="1199"/>
        <v>70.32025316</v>
      </c>
      <c r="AK440" s="113">
        <f t="shared" si="1199"/>
        <v>3600</v>
      </c>
      <c r="AL440" s="98">
        <f t="shared" si="1199"/>
        <v>19.03544304</v>
      </c>
      <c r="AM440" s="221">
        <f t="shared" si="1199"/>
        <v>3600</v>
      </c>
      <c r="AN440" s="98">
        <f t="shared" si="1199"/>
        <v>4.301265823</v>
      </c>
      <c r="AO440" s="113">
        <f t="shared" si="1199"/>
        <v>0</v>
      </c>
      <c r="AP440" s="98">
        <f t="shared" si="1199"/>
        <v>0</v>
      </c>
      <c r="AQ440" s="124">
        <v>0.11111111111111112</v>
      </c>
      <c r="AR440" s="114">
        <f>X440+Z440+AB440+AD440+AF440</f>
        <v>100.773</v>
      </c>
      <c r="AS440" s="114">
        <f t="shared" ref="AS440:AT440" si="1200">AQ440/K440*100</f>
        <v>100</v>
      </c>
      <c r="AT440" s="114">
        <f t="shared" si="1200"/>
        <v>28.62869318</v>
      </c>
      <c r="AU440" s="115" t="s">
        <v>822</v>
      </c>
      <c r="AV440" s="116"/>
      <c r="AW440" s="117"/>
      <c r="AX440" s="118">
        <f t="shared" ref="AX440:AY440" si="1201">AG440+AI440+AK440+AM440+AO440</f>
        <v>13500</v>
      </c>
      <c r="AY440" s="118">
        <f t="shared" si="1201"/>
        <v>168.056962</v>
      </c>
      <c r="AZ440" s="204"/>
    </row>
    <row r="441" ht="15.75" customHeight="1">
      <c r="A441" s="119"/>
      <c r="B441" s="106"/>
      <c r="C441" s="108"/>
      <c r="D441" s="106"/>
      <c r="E441" s="108"/>
      <c r="F441" s="106">
        <v>3.0</v>
      </c>
      <c r="G441" s="86" t="s">
        <v>831</v>
      </c>
      <c r="H441" s="108" t="s">
        <v>832</v>
      </c>
      <c r="I441" s="108" t="s">
        <v>206</v>
      </c>
      <c r="J441" s="106">
        <v>18.0</v>
      </c>
      <c r="K441" s="109">
        <f t="shared" ref="K441:K443" si="1206">M441+O441+Q441+S441+U441+J441</f>
        <v>33</v>
      </c>
      <c r="L441" s="110">
        <f t="shared" si="1198"/>
        <v>5390</v>
      </c>
      <c r="M441" s="106">
        <v>3.0</v>
      </c>
      <c r="N441" s="89">
        <v>686.0</v>
      </c>
      <c r="O441" s="106">
        <v>3.0</v>
      </c>
      <c r="P441" s="89">
        <v>1280.0</v>
      </c>
      <c r="Q441" s="111">
        <v>3.0</v>
      </c>
      <c r="R441" s="89">
        <v>1091.0</v>
      </c>
      <c r="S441" s="106">
        <v>3.0</v>
      </c>
      <c r="T441" s="89">
        <v>1121.0</v>
      </c>
      <c r="U441" s="106">
        <v>3.0</v>
      </c>
      <c r="V441" s="166">
        <v>1212.0</v>
      </c>
      <c r="W441" s="111">
        <v>3.0</v>
      </c>
      <c r="X441" s="112">
        <f>3137.729+2098.685+140.478+659.567</f>
        <v>6036.459</v>
      </c>
      <c r="Y441" s="111">
        <v>3.0</v>
      </c>
      <c r="Z441" s="112">
        <f>543.765+145.887+396.257</f>
        <v>1085.909</v>
      </c>
      <c r="AA441" s="111">
        <v>5.0</v>
      </c>
      <c r="AB441" s="112">
        <f>1244.301+95.825+464.813</f>
        <v>1804.939</v>
      </c>
      <c r="AC441" s="111">
        <v>4.0</v>
      </c>
      <c r="AD441" s="112">
        <f>55.216+0+257.752</f>
        <v>312.968</v>
      </c>
      <c r="AE441" s="108"/>
      <c r="AF441" s="96"/>
      <c r="AG441" s="113">
        <f t="shared" ref="AG441:AP441" si="1202">IFERROR(W441/M441,0)*100</f>
        <v>100</v>
      </c>
      <c r="AH441" s="98">
        <f t="shared" si="1202"/>
        <v>879.9502915</v>
      </c>
      <c r="AI441" s="113">
        <f t="shared" si="1202"/>
        <v>100</v>
      </c>
      <c r="AJ441" s="98">
        <f t="shared" si="1202"/>
        <v>84.83664063</v>
      </c>
      <c r="AK441" s="113">
        <f t="shared" si="1202"/>
        <v>166.6666667</v>
      </c>
      <c r="AL441" s="98">
        <f t="shared" si="1202"/>
        <v>165.4389551</v>
      </c>
      <c r="AM441" s="113">
        <f t="shared" si="1202"/>
        <v>133.3333333</v>
      </c>
      <c r="AN441" s="98">
        <f t="shared" si="1202"/>
        <v>27.91864407</v>
      </c>
      <c r="AO441" s="113">
        <f t="shared" si="1202"/>
        <v>0</v>
      </c>
      <c r="AP441" s="98">
        <f t="shared" si="1202"/>
        <v>0</v>
      </c>
      <c r="AQ441" s="113">
        <f t="shared" ref="AQ441:AR441" si="1203">W441+Y441+AA441+AC441+AE441</f>
        <v>15</v>
      </c>
      <c r="AR441" s="114">
        <f t="shared" si="1203"/>
        <v>9240.275</v>
      </c>
      <c r="AS441" s="114">
        <f t="shared" ref="AS441:AT441" si="1204">AQ441/K441*100</f>
        <v>45.45454545</v>
      </c>
      <c r="AT441" s="114">
        <f t="shared" si="1204"/>
        <v>171.4336735</v>
      </c>
      <c r="AU441" s="115" t="s">
        <v>822</v>
      </c>
      <c r="AV441" s="116" t="s">
        <v>671</v>
      </c>
      <c r="AW441" s="117"/>
      <c r="AX441" s="118">
        <f t="shared" ref="AX441:AY441" si="1205">AG441+AI441+AK441+AM441+AO441</f>
        <v>500</v>
      </c>
      <c r="AY441" s="118">
        <f t="shared" si="1205"/>
        <v>1158.144531</v>
      </c>
      <c r="AZ441" s="117"/>
    </row>
    <row r="442" ht="15.75" customHeight="1">
      <c r="A442" s="200"/>
      <c r="B442" s="201"/>
      <c r="C442" s="202"/>
      <c r="D442" s="201"/>
      <c r="E442" s="202"/>
      <c r="F442" s="106">
        <v>4.0</v>
      </c>
      <c r="G442" s="86" t="s">
        <v>833</v>
      </c>
      <c r="H442" s="108" t="s">
        <v>834</v>
      </c>
      <c r="I442" s="108" t="s">
        <v>206</v>
      </c>
      <c r="J442" s="106">
        <v>10.0</v>
      </c>
      <c r="K442" s="109">
        <f t="shared" si="1206"/>
        <v>14</v>
      </c>
      <c r="L442" s="110">
        <f t="shared" si="1198"/>
        <v>773</v>
      </c>
      <c r="M442" s="106">
        <v>1.0</v>
      </c>
      <c r="N442" s="89">
        <v>63.0</v>
      </c>
      <c r="O442" s="106"/>
      <c r="P442" s="89">
        <v>170.0</v>
      </c>
      <c r="Q442" s="111">
        <v>2.0</v>
      </c>
      <c r="R442" s="89">
        <v>300.0</v>
      </c>
      <c r="S442" s="106">
        <v>1.0</v>
      </c>
      <c r="T442" s="89">
        <v>240.0</v>
      </c>
      <c r="U442" s="106"/>
      <c r="V442" s="91">
        <v>0.0</v>
      </c>
      <c r="W442" s="111">
        <v>1.0</v>
      </c>
      <c r="X442" s="112">
        <f>4279.52+55.462</f>
        <v>4334.982</v>
      </c>
      <c r="Y442" s="111">
        <v>2.0</v>
      </c>
      <c r="Z442" s="112">
        <f>25.648</f>
        <v>25.648</v>
      </c>
      <c r="AA442" s="111">
        <v>4.0</v>
      </c>
      <c r="AB442" s="112">
        <v>226.6816</v>
      </c>
      <c r="AC442" s="111">
        <v>0.0</v>
      </c>
      <c r="AD442" s="112">
        <v>0.0</v>
      </c>
      <c r="AE442" s="202"/>
      <c r="AF442" s="203"/>
      <c r="AG442" s="113">
        <f t="shared" ref="AG442:AP442" si="1207">IFERROR(W442/M442,0)*100</f>
        <v>100</v>
      </c>
      <c r="AH442" s="219">
        <f t="shared" si="1207"/>
        <v>6880.92381</v>
      </c>
      <c r="AI442" s="113">
        <f t="shared" si="1207"/>
        <v>0</v>
      </c>
      <c r="AJ442" s="98">
        <f t="shared" si="1207"/>
        <v>15.08705882</v>
      </c>
      <c r="AK442" s="113">
        <f t="shared" si="1207"/>
        <v>200</v>
      </c>
      <c r="AL442" s="98">
        <f t="shared" si="1207"/>
        <v>75.56053333</v>
      </c>
      <c r="AM442" s="113">
        <f t="shared" si="1207"/>
        <v>0</v>
      </c>
      <c r="AN442" s="98">
        <f t="shared" si="1207"/>
        <v>0</v>
      </c>
      <c r="AO442" s="113">
        <f t="shared" si="1207"/>
        <v>0</v>
      </c>
      <c r="AP442" s="98">
        <f t="shared" si="1207"/>
        <v>0</v>
      </c>
      <c r="AQ442" s="113">
        <f t="shared" ref="AQ442:AR442" si="1208">W442+Y442+AA442+AC442+AE442</f>
        <v>7</v>
      </c>
      <c r="AR442" s="114">
        <f t="shared" si="1208"/>
        <v>4587.3116</v>
      </c>
      <c r="AS442" s="114">
        <f t="shared" ref="AS442:AT442" si="1209">AQ442/K442*100</f>
        <v>50</v>
      </c>
      <c r="AT442" s="114">
        <f t="shared" si="1209"/>
        <v>593.4426391</v>
      </c>
      <c r="AU442" s="115" t="s">
        <v>827</v>
      </c>
      <c r="AV442" s="116"/>
      <c r="AW442" s="117"/>
      <c r="AX442" s="118">
        <f t="shared" ref="AX442:AY442" si="1210">AG442+AI442+AK442+AM442+AO442</f>
        <v>300</v>
      </c>
      <c r="AY442" s="118">
        <f t="shared" si="1210"/>
        <v>6971.571402</v>
      </c>
      <c r="AZ442" s="204"/>
    </row>
    <row r="443" ht="15.75" customHeight="1">
      <c r="A443" s="200"/>
      <c r="B443" s="201"/>
      <c r="C443" s="202"/>
      <c r="D443" s="201"/>
      <c r="E443" s="202"/>
      <c r="F443" s="106">
        <v>5.0</v>
      </c>
      <c r="G443" s="86" t="s">
        <v>835</v>
      </c>
      <c r="H443" s="86" t="s">
        <v>836</v>
      </c>
      <c r="I443" s="86" t="s">
        <v>43</v>
      </c>
      <c r="J443" s="106">
        <v>0.0</v>
      </c>
      <c r="K443" s="109">
        <f t="shared" si="1206"/>
        <v>420</v>
      </c>
      <c r="L443" s="110">
        <f t="shared" si="1198"/>
        <v>1000</v>
      </c>
      <c r="M443" s="106">
        <v>72.0</v>
      </c>
      <c r="N443" s="89">
        <v>0.0</v>
      </c>
      <c r="O443" s="106">
        <v>72.0</v>
      </c>
      <c r="P443" s="89">
        <v>250.0</v>
      </c>
      <c r="Q443" s="111">
        <v>82.0</v>
      </c>
      <c r="R443" s="89">
        <v>250.0</v>
      </c>
      <c r="S443" s="106">
        <v>92.0</v>
      </c>
      <c r="T443" s="89">
        <v>250.0</v>
      </c>
      <c r="U443" s="106">
        <v>102.0</v>
      </c>
      <c r="V443" s="89">
        <v>250.0</v>
      </c>
      <c r="W443" s="111">
        <v>0.0</v>
      </c>
      <c r="X443" s="112">
        <v>0.0</v>
      </c>
      <c r="Y443" s="111">
        <v>0.0</v>
      </c>
      <c r="Z443" s="112">
        <v>0.0</v>
      </c>
      <c r="AA443" s="111">
        <v>0.0</v>
      </c>
      <c r="AB443" s="112">
        <v>0.0</v>
      </c>
      <c r="AC443" s="111">
        <v>0.0</v>
      </c>
      <c r="AD443" s="112">
        <v>0.0</v>
      </c>
      <c r="AE443" s="202"/>
      <c r="AF443" s="203"/>
      <c r="AG443" s="113">
        <f t="shared" ref="AG443:AP443" si="1211">IFERROR(W443/M443,0)*100</f>
        <v>0</v>
      </c>
      <c r="AH443" s="98">
        <f t="shared" si="1211"/>
        <v>0</v>
      </c>
      <c r="AI443" s="113">
        <f t="shared" si="1211"/>
        <v>0</v>
      </c>
      <c r="AJ443" s="98">
        <f t="shared" si="1211"/>
        <v>0</v>
      </c>
      <c r="AK443" s="113">
        <f t="shared" si="1211"/>
        <v>0</v>
      </c>
      <c r="AL443" s="98">
        <f t="shared" si="1211"/>
        <v>0</v>
      </c>
      <c r="AM443" s="113">
        <f t="shared" si="1211"/>
        <v>0</v>
      </c>
      <c r="AN443" s="98">
        <f t="shared" si="1211"/>
        <v>0</v>
      </c>
      <c r="AO443" s="113">
        <f t="shared" si="1211"/>
        <v>0</v>
      </c>
      <c r="AP443" s="98">
        <f t="shared" si="1211"/>
        <v>0</v>
      </c>
      <c r="AQ443" s="113">
        <f>IFERROR(AX443/K443,0)*100</f>
        <v>0</v>
      </c>
      <c r="AR443" s="202"/>
      <c r="AS443" s="202"/>
      <c r="AT443" s="202"/>
      <c r="AU443" s="115" t="s">
        <v>827</v>
      </c>
      <c r="AV443" s="116"/>
      <c r="AW443" s="117"/>
      <c r="AX443" s="118">
        <f t="shared" ref="AX443:AY443" si="1212">AG443+AI443+AK443+AM443+AO443</f>
        <v>0</v>
      </c>
      <c r="AY443" s="118">
        <f t="shared" si="1212"/>
        <v>0</v>
      </c>
      <c r="AZ443" s="204"/>
    </row>
    <row r="444" ht="15.75" customHeight="1">
      <c r="A444" s="119"/>
      <c r="B444" s="106"/>
      <c r="C444" s="108"/>
      <c r="D444" s="106"/>
      <c r="E444" s="108"/>
      <c r="F444" s="106">
        <v>6.0</v>
      </c>
      <c r="G444" s="86" t="s">
        <v>837</v>
      </c>
      <c r="H444" s="108" t="s">
        <v>838</v>
      </c>
      <c r="I444" s="108" t="s">
        <v>72</v>
      </c>
      <c r="J444" s="106" t="s">
        <v>839</v>
      </c>
      <c r="K444" s="106">
        <v>30.0</v>
      </c>
      <c r="L444" s="110">
        <f t="shared" si="1198"/>
        <v>3306</v>
      </c>
      <c r="M444" s="106">
        <v>10.0</v>
      </c>
      <c r="N444" s="89">
        <v>623.0</v>
      </c>
      <c r="O444" s="211">
        <v>15.0</v>
      </c>
      <c r="P444" s="89">
        <v>641.0</v>
      </c>
      <c r="Q444" s="111">
        <v>20.0</v>
      </c>
      <c r="R444" s="89">
        <v>661.0</v>
      </c>
      <c r="S444" s="106">
        <v>25.0</v>
      </c>
      <c r="T444" s="89">
        <v>680.0</v>
      </c>
      <c r="U444" s="106">
        <v>30.0</v>
      </c>
      <c r="V444" s="89">
        <v>701.0</v>
      </c>
      <c r="W444" s="111">
        <v>10.0</v>
      </c>
      <c r="X444" s="112">
        <v>483.07</v>
      </c>
      <c r="Y444" s="111">
        <v>15.0</v>
      </c>
      <c r="Z444" s="112">
        <v>456.97</v>
      </c>
      <c r="AA444" s="111">
        <v>20.0</v>
      </c>
      <c r="AB444" s="112">
        <v>377.223</v>
      </c>
      <c r="AC444" s="111">
        <v>25.0</v>
      </c>
      <c r="AD444" s="112">
        <v>267.773</v>
      </c>
      <c r="AE444" s="108"/>
      <c r="AF444" s="96"/>
      <c r="AG444" s="113">
        <f t="shared" ref="AG444:AP444" si="1213">IFERROR(W444/M444,0)*100</f>
        <v>100</v>
      </c>
      <c r="AH444" s="98">
        <f t="shared" si="1213"/>
        <v>77.53932584</v>
      </c>
      <c r="AI444" s="113">
        <f t="shared" si="1213"/>
        <v>100</v>
      </c>
      <c r="AJ444" s="98">
        <f t="shared" si="1213"/>
        <v>71.29017161</v>
      </c>
      <c r="AK444" s="113">
        <f t="shared" si="1213"/>
        <v>100</v>
      </c>
      <c r="AL444" s="98">
        <f t="shared" si="1213"/>
        <v>57.06853253</v>
      </c>
      <c r="AM444" s="113">
        <f t="shared" si="1213"/>
        <v>100</v>
      </c>
      <c r="AN444" s="98">
        <f t="shared" si="1213"/>
        <v>39.37838235</v>
      </c>
      <c r="AO444" s="113">
        <f t="shared" si="1213"/>
        <v>0</v>
      </c>
      <c r="AP444" s="98">
        <f t="shared" si="1213"/>
        <v>0</v>
      </c>
      <c r="AQ444" s="124">
        <v>25.0</v>
      </c>
      <c r="AR444" s="114">
        <f>X444+Z444+AB444+AD444+AF444</f>
        <v>1585.036</v>
      </c>
      <c r="AS444" s="114">
        <f t="shared" ref="AS444:AT444" si="1214">AQ444/K444*100</f>
        <v>83.33333333</v>
      </c>
      <c r="AT444" s="114">
        <f t="shared" si="1214"/>
        <v>47.94422263</v>
      </c>
      <c r="AU444" s="115" t="s">
        <v>822</v>
      </c>
      <c r="AV444" s="116"/>
      <c r="AW444" s="117"/>
      <c r="AX444" s="118">
        <f t="shared" ref="AX444:AY444" si="1215">AG444+AI444+AK444+AM444+AO444</f>
        <v>400</v>
      </c>
      <c r="AY444" s="118">
        <f t="shared" si="1215"/>
        <v>245.2764123</v>
      </c>
      <c r="AZ444" s="117"/>
    </row>
    <row r="445" ht="15.75" customHeight="1">
      <c r="A445" s="200"/>
      <c r="B445" s="201"/>
      <c r="C445" s="202"/>
      <c r="D445" s="201"/>
      <c r="E445" s="202"/>
      <c r="F445" s="106">
        <v>7.0</v>
      </c>
      <c r="G445" s="86" t="s">
        <v>840</v>
      </c>
      <c r="H445" s="86" t="s">
        <v>841</v>
      </c>
      <c r="I445" s="86" t="s">
        <v>206</v>
      </c>
      <c r="J445" s="106">
        <v>28.0</v>
      </c>
      <c r="K445" s="109">
        <f>M445+O445+Q445+S445+U445+J445</f>
        <v>88</v>
      </c>
      <c r="L445" s="110">
        <f t="shared" si="1198"/>
        <v>3535</v>
      </c>
      <c r="M445" s="106">
        <v>12.0</v>
      </c>
      <c r="N445" s="89">
        <v>411.0</v>
      </c>
      <c r="O445" s="106">
        <v>12.0</v>
      </c>
      <c r="P445" s="89">
        <v>993.0</v>
      </c>
      <c r="Q445" s="111">
        <v>12.0</v>
      </c>
      <c r="R445" s="89">
        <v>951.0</v>
      </c>
      <c r="S445" s="106">
        <v>12.0</v>
      </c>
      <c r="T445" s="89">
        <v>815.0</v>
      </c>
      <c r="U445" s="106">
        <v>12.0</v>
      </c>
      <c r="V445" s="129">
        <v>365.0</v>
      </c>
      <c r="W445" s="111">
        <v>10.0</v>
      </c>
      <c r="X445" s="112">
        <v>134.61</v>
      </c>
      <c r="Y445" s="111">
        <v>10.0</v>
      </c>
      <c r="Z445" s="112">
        <v>542.798</v>
      </c>
      <c r="AA445" s="111">
        <v>10.0</v>
      </c>
      <c r="AB445" s="112">
        <v>304.009</v>
      </c>
      <c r="AC445" s="111">
        <v>10.0</v>
      </c>
      <c r="AD445" s="112">
        <v>112.625</v>
      </c>
      <c r="AE445" s="202"/>
      <c r="AF445" s="203"/>
      <c r="AG445" s="113">
        <f t="shared" ref="AG445:AP445" si="1216">IFERROR(W445/M445,0)*100</f>
        <v>83.33333333</v>
      </c>
      <c r="AH445" s="98">
        <f t="shared" si="1216"/>
        <v>32.75182482</v>
      </c>
      <c r="AI445" s="113">
        <f t="shared" si="1216"/>
        <v>83.33333333</v>
      </c>
      <c r="AJ445" s="98">
        <f t="shared" si="1216"/>
        <v>54.66243706</v>
      </c>
      <c r="AK445" s="113">
        <f t="shared" si="1216"/>
        <v>83.33333333</v>
      </c>
      <c r="AL445" s="98">
        <f t="shared" si="1216"/>
        <v>31.96729758</v>
      </c>
      <c r="AM445" s="113">
        <f t="shared" si="1216"/>
        <v>83.33333333</v>
      </c>
      <c r="AN445" s="98">
        <f t="shared" si="1216"/>
        <v>13.8190184</v>
      </c>
      <c r="AO445" s="113">
        <f t="shared" si="1216"/>
        <v>0</v>
      </c>
      <c r="AP445" s="98">
        <f t="shared" si="1216"/>
        <v>0</v>
      </c>
      <c r="AQ445" s="113">
        <f t="shared" ref="AQ445:AR445" si="1217">W445+Y445+AA445+AC445+AE445</f>
        <v>40</v>
      </c>
      <c r="AR445" s="114">
        <f t="shared" si="1217"/>
        <v>1094.042</v>
      </c>
      <c r="AS445" s="114">
        <f t="shared" ref="AS445:AT445" si="1218">AQ445/K445*100</f>
        <v>45.45454545</v>
      </c>
      <c r="AT445" s="114">
        <f t="shared" si="1218"/>
        <v>30.94885431</v>
      </c>
      <c r="AU445" s="115" t="s">
        <v>827</v>
      </c>
      <c r="AV445" s="116"/>
      <c r="AW445" s="117"/>
      <c r="AX445" s="118">
        <f t="shared" ref="AX445:AY445" si="1219">AG445+AI445+AK445+AM445+AO445</f>
        <v>333.3333333</v>
      </c>
      <c r="AY445" s="118">
        <f t="shared" si="1219"/>
        <v>133.2005779</v>
      </c>
      <c r="AZ445" s="204"/>
    </row>
    <row r="446" ht="15.75" customHeight="1">
      <c r="A446" s="200"/>
      <c r="B446" s="201"/>
      <c r="C446" s="202"/>
      <c r="D446" s="201"/>
      <c r="E446" s="202"/>
      <c r="F446" s="106"/>
      <c r="G446" s="86"/>
      <c r="H446" s="86"/>
      <c r="I446" s="86" t="s">
        <v>842</v>
      </c>
      <c r="J446" s="106">
        <v>12.0</v>
      </c>
      <c r="K446" s="109">
        <v>12.0</v>
      </c>
      <c r="L446" s="128"/>
      <c r="M446" s="106">
        <v>12.0</v>
      </c>
      <c r="N446" s="89"/>
      <c r="O446" s="106"/>
      <c r="P446" s="89"/>
      <c r="Q446" s="111">
        <v>12.0</v>
      </c>
      <c r="R446" s="89"/>
      <c r="S446" s="106">
        <v>12.0</v>
      </c>
      <c r="T446" s="89"/>
      <c r="U446" s="106">
        <v>12.0</v>
      </c>
      <c r="V446" s="129"/>
      <c r="W446" s="111">
        <v>10.0</v>
      </c>
      <c r="X446" s="112">
        <v>134.61</v>
      </c>
      <c r="Y446" s="111">
        <v>10.0</v>
      </c>
      <c r="Z446" s="112">
        <v>542.798</v>
      </c>
      <c r="AA446" s="111">
        <v>10.0</v>
      </c>
      <c r="AB446" s="112">
        <v>304.009</v>
      </c>
      <c r="AC446" s="111">
        <v>10.0</v>
      </c>
      <c r="AD446" s="112">
        <v>112.625</v>
      </c>
      <c r="AE446" s="202"/>
      <c r="AF446" s="203"/>
      <c r="AG446" s="113"/>
      <c r="AH446" s="98"/>
      <c r="AI446" s="113"/>
      <c r="AJ446" s="98"/>
      <c r="AK446" s="113"/>
      <c r="AL446" s="98"/>
      <c r="AM446" s="113">
        <f>IFERROR(AC446/S446,0)*100</f>
        <v>83.33333333</v>
      </c>
      <c r="AN446" s="98"/>
      <c r="AO446" s="113">
        <f>IFERROR(AE446/U446,0)*100</f>
        <v>0</v>
      </c>
      <c r="AP446" s="98"/>
      <c r="AQ446" s="124">
        <v>10.0</v>
      </c>
      <c r="AR446" s="114">
        <f>X446+Z446+AB446+AD446+AF446</f>
        <v>1094.042</v>
      </c>
      <c r="AS446" s="114">
        <f t="shared" ref="AS446:AS454" si="1222">AQ446/K446*100</f>
        <v>83.33333333</v>
      </c>
      <c r="AT446" s="128" t="s">
        <v>89</v>
      </c>
      <c r="AU446" s="115"/>
      <c r="AV446" s="116"/>
      <c r="AW446" s="117"/>
      <c r="AX446" s="118"/>
      <c r="AY446" s="118"/>
      <c r="AZ446" s="204"/>
    </row>
    <row r="447" ht="15.75" customHeight="1">
      <c r="A447" s="200"/>
      <c r="B447" s="201"/>
      <c r="C447" s="202"/>
      <c r="D447" s="201"/>
      <c r="E447" s="202"/>
      <c r="F447" s="106"/>
      <c r="G447" s="86"/>
      <c r="H447" s="86" t="s">
        <v>843</v>
      </c>
      <c r="I447" s="86" t="s">
        <v>43</v>
      </c>
      <c r="J447" s="106">
        <v>307.0</v>
      </c>
      <c r="K447" s="109">
        <f>M447+O447+Q447+S447+U447+J447</f>
        <v>807</v>
      </c>
      <c r="L447" s="128"/>
      <c r="M447" s="106">
        <v>100.0</v>
      </c>
      <c r="N447" s="89"/>
      <c r="O447" s="106">
        <v>100.0</v>
      </c>
      <c r="P447" s="89"/>
      <c r="Q447" s="111">
        <v>100.0</v>
      </c>
      <c r="R447" s="89"/>
      <c r="S447" s="106">
        <v>100.0</v>
      </c>
      <c r="T447" s="89"/>
      <c r="U447" s="106">
        <v>100.0</v>
      </c>
      <c r="V447" s="129"/>
      <c r="W447" s="111">
        <v>100.0</v>
      </c>
      <c r="X447" s="112"/>
      <c r="Y447" s="111">
        <v>0.0</v>
      </c>
      <c r="Z447" s="112"/>
      <c r="AA447" s="111">
        <v>170.0</v>
      </c>
      <c r="AB447" s="112"/>
      <c r="AC447" s="111">
        <v>10.0</v>
      </c>
      <c r="AD447" s="112"/>
      <c r="AE447" s="202"/>
      <c r="AF447" s="203"/>
      <c r="AG447" s="113">
        <f t="shared" ref="AG447:AP447" si="1220">IFERROR(W447/M447,0)*100</f>
        <v>100</v>
      </c>
      <c r="AH447" s="98">
        <f t="shared" si="1220"/>
        <v>0</v>
      </c>
      <c r="AI447" s="113">
        <f t="shared" si="1220"/>
        <v>0</v>
      </c>
      <c r="AJ447" s="98">
        <f t="shared" si="1220"/>
        <v>0</v>
      </c>
      <c r="AK447" s="113">
        <f t="shared" si="1220"/>
        <v>170</v>
      </c>
      <c r="AL447" s="98">
        <f t="shared" si="1220"/>
        <v>0</v>
      </c>
      <c r="AM447" s="113">
        <f t="shared" si="1220"/>
        <v>10</v>
      </c>
      <c r="AN447" s="98">
        <f t="shared" si="1220"/>
        <v>0</v>
      </c>
      <c r="AO447" s="113">
        <f t="shared" si="1220"/>
        <v>0</v>
      </c>
      <c r="AP447" s="98">
        <f t="shared" si="1220"/>
        <v>0</v>
      </c>
      <c r="AQ447" s="113">
        <f t="shared" ref="AQ447:AR447" si="1221">W447+Y447+AA447+AC447+AE447</f>
        <v>280</v>
      </c>
      <c r="AR447" s="114">
        <f t="shared" si="1221"/>
        <v>0</v>
      </c>
      <c r="AS447" s="114">
        <f t="shared" si="1222"/>
        <v>34.69640644</v>
      </c>
      <c r="AT447" s="128" t="s">
        <v>89</v>
      </c>
      <c r="AU447" s="115"/>
      <c r="AV447" s="116"/>
      <c r="AW447" s="117"/>
      <c r="AX447" s="118">
        <f t="shared" ref="AX447:AY447" si="1223">AG447+AI447+AK447+AM447+AO447</f>
        <v>280</v>
      </c>
      <c r="AY447" s="118">
        <f t="shared" si="1223"/>
        <v>0</v>
      </c>
      <c r="AZ447" s="204"/>
    </row>
    <row r="448" ht="15.75" customHeight="1">
      <c r="A448" s="200"/>
      <c r="B448" s="201"/>
      <c r="C448" s="202"/>
      <c r="D448" s="106" t="s">
        <v>844</v>
      </c>
      <c r="E448" s="108" t="s">
        <v>845</v>
      </c>
      <c r="F448" s="106">
        <v>1.0</v>
      </c>
      <c r="G448" s="86" t="s">
        <v>846</v>
      </c>
      <c r="H448" s="86" t="s">
        <v>847</v>
      </c>
      <c r="I448" s="86" t="s">
        <v>17</v>
      </c>
      <c r="J448" s="106">
        <v>15.0</v>
      </c>
      <c r="K448" s="109">
        <v>29.0</v>
      </c>
      <c r="L448" s="110">
        <f t="shared" ref="L448:L449" si="1226">N448+P448+R448+T448+V448</f>
        <v>1194</v>
      </c>
      <c r="M448" s="106">
        <v>17.0</v>
      </c>
      <c r="N448" s="89">
        <v>188.0</v>
      </c>
      <c r="O448" s="106">
        <v>20.0</v>
      </c>
      <c r="P448" s="89">
        <v>330.0</v>
      </c>
      <c r="Q448" s="111">
        <v>24.0</v>
      </c>
      <c r="R448" s="89">
        <v>375.0</v>
      </c>
      <c r="S448" s="106">
        <v>27.0</v>
      </c>
      <c r="T448" s="89">
        <v>117.0</v>
      </c>
      <c r="U448" s="106">
        <v>29.0</v>
      </c>
      <c r="V448" s="91">
        <v>184.0</v>
      </c>
      <c r="W448" s="111">
        <v>16.0</v>
      </c>
      <c r="X448" s="112">
        <v>177.291</v>
      </c>
      <c r="Y448" s="111">
        <v>18.0</v>
      </c>
      <c r="Z448" s="112">
        <v>98.1</v>
      </c>
      <c r="AA448" s="111">
        <v>15.0</v>
      </c>
      <c r="AB448" s="112">
        <v>10.0</v>
      </c>
      <c r="AC448" s="111"/>
      <c r="AD448" s="112">
        <v>0.0</v>
      </c>
      <c r="AE448" s="202"/>
      <c r="AF448" s="203"/>
      <c r="AG448" s="113">
        <f t="shared" ref="AG448:AP448" si="1224">IFERROR(W448/M448,0)*100</f>
        <v>94.11764706</v>
      </c>
      <c r="AH448" s="98">
        <f t="shared" si="1224"/>
        <v>94.3037234</v>
      </c>
      <c r="AI448" s="113">
        <f t="shared" si="1224"/>
        <v>90</v>
      </c>
      <c r="AJ448" s="98">
        <f t="shared" si="1224"/>
        <v>29.72727273</v>
      </c>
      <c r="AK448" s="113">
        <f t="shared" si="1224"/>
        <v>62.5</v>
      </c>
      <c r="AL448" s="98">
        <f t="shared" si="1224"/>
        <v>2.666666667</v>
      </c>
      <c r="AM448" s="113">
        <f t="shared" si="1224"/>
        <v>0</v>
      </c>
      <c r="AN448" s="98">
        <f t="shared" si="1224"/>
        <v>0</v>
      </c>
      <c r="AO448" s="113">
        <f t="shared" si="1224"/>
        <v>0</v>
      </c>
      <c r="AP448" s="98">
        <f t="shared" si="1224"/>
        <v>0</v>
      </c>
      <c r="AQ448" s="124"/>
      <c r="AR448" s="114">
        <f>X448+Z448+AB448+AD448+AF448</f>
        <v>285.391</v>
      </c>
      <c r="AS448" s="114">
        <f t="shared" si="1222"/>
        <v>0</v>
      </c>
      <c r="AT448" s="114">
        <f t="shared" ref="AT448:AT449" si="1229">AR448/L448*100</f>
        <v>23.9020938</v>
      </c>
      <c r="AU448" s="115" t="s">
        <v>394</v>
      </c>
      <c r="AV448" s="116"/>
      <c r="AW448" s="117"/>
      <c r="AX448" s="118">
        <f t="shared" ref="AX448:AY448" si="1225">AG448+AI448+AK448+AM448+AO448</f>
        <v>246.6176471</v>
      </c>
      <c r="AY448" s="118">
        <f t="shared" si="1225"/>
        <v>126.6976628</v>
      </c>
      <c r="AZ448" s="204"/>
    </row>
    <row r="449" ht="15.75" customHeight="1">
      <c r="A449" s="119"/>
      <c r="B449" s="106"/>
      <c r="C449" s="108"/>
      <c r="D449" s="106"/>
      <c r="E449" s="108"/>
      <c r="F449" s="106">
        <v>2.0</v>
      </c>
      <c r="G449" s="86" t="s">
        <v>848</v>
      </c>
      <c r="H449" s="108" t="s">
        <v>849</v>
      </c>
      <c r="I449" s="108" t="s">
        <v>43</v>
      </c>
      <c r="J449" s="106">
        <v>160.0</v>
      </c>
      <c r="K449" s="109">
        <f t="shared" ref="K449:K454" si="1231">M449+O449+Q449+S449+U449+J449</f>
        <v>530</v>
      </c>
      <c r="L449" s="110">
        <f t="shared" si="1226"/>
        <v>559</v>
      </c>
      <c r="M449" s="106">
        <v>74.0</v>
      </c>
      <c r="N449" s="89">
        <v>97.0</v>
      </c>
      <c r="O449" s="106">
        <v>74.0</v>
      </c>
      <c r="P449" s="89">
        <v>110.0</v>
      </c>
      <c r="Q449" s="111">
        <v>74.0</v>
      </c>
      <c r="R449" s="89">
        <v>114.0</v>
      </c>
      <c r="S449" s="106">
        <v>74.0</v>
      </c>
      <c r="T449" s="89">
        <v>117.0</v>
      </c>
      <c r="U449" s="106">
        <v>74.0</v>
      </c>
      <c r="V449" s="120">
        <v>121.0</v>
      </c>
      <c r="W449" s="111">
        <v>29.0</v>
      </c>
      <c r="X449" s="112">
        <v>77.306</v>
      </c>
      <c r="Y449" s="111">
        <v>30.0</v>
      </c>
      <c r="Z449" s="112">
        <v>47.034</v>
      </c>
      <c r="AA449" s="111">
        <v>0.0</v>
      </c>
      <c r="AB449" s="112"/>
      <c r="AC449" s="111"/>
      <c r="AD449" s="112">
        <v>0.0</v>
      </c>
      <c r="AE449" s="108"/>
      <c r="AF449" s="96"/>
      <c r="AG449" s="113">
        <f t="shared" ref="AG449:AP449" si="1227">IFERROR(W449/M449,0)*100</f>
        <v>39.18918919</v>
      </c>
      <c r="AH449" s="98">
        <f t="shared" si="1227"/>
        <v>79.69690722</v>
      </c>
      <c r="AI449" s="113">
        <f t="shared" si="1227"/>
        <v>40.54054054</v>
      </c>
      <c r="AJ449" s="98">
        <f t="shared" si="1227"/>
        <v>42.75818182</v>
      </c>
      <c r="AK449" s="113">
        <f t="shared" si="1227"/>
        <v>0</v>
      </c>
      <c r="AL449" s="98">
        <f t="shared" si="1227"/>
        <v>0</v>
      </c>
      <c r="AM449" s="113">
        <f t="shared" si="1227"/>
        <v>0</v>
      </c>
      <c r="AN449" s="98">
        <f t="shared" si="1227"/>
        <v>0</v>
      </c>
      <c r="AO449" s="113">
        <f t="shared" si="1227"/>
        <v>0</v>
      </c>
      <c r="AP449" s="98">
        <f t="shared" si="1227"/>
        <v>0</v>
      </c>
      <c r="AQ449" s="113">
        <f t="shared" ref="AQ449:AR449" si="1228">W449+Y449+AA449+AC449+AE449</f>
        <v>59</v>
      </c>
      <c r="AR449" s="114">
        <f t="shared" si="1228"/>
        <v>124.34</v>
      </c>
      <c r="AS449" s="114">
        <f t="shared" si="1222"/>
        <v>11.13207547</v>
      </c>
      <c r="AT449" s="114">
        <f t="shared" si="1229"/>
        <v>22.24329159</v>
      </c>
      <c r="AU449" s="115" t="s">
        <v>394</v>
      </c>
      <c r="AV449" s="116"/>
      <c r="AW449" s="117"/>
      <c r="AX449" s="118">
        <f t="shared" ref="AX449:AY449" si="1230">AG449+AI449+AK449+AM449+AO449</f>
        <v>79.72972973</v>
      </c>
      <c r="AY449" s="118">
        <f t="shared" si="1230"/>
        <v>122.455089</v>
      </c>
      <c r="AZ449" s="117"/>
    </row>
    <row r="450" ht="15.75" customHeight="1">
      <c r="A450" s="119"/>
      <c r="B450" s="106"/>
      <c r="C450" s="108"/>
      <c r="D450" s="106"/>
      <c r="E450" s="108"/>
      <c r="F450" s="106"/>
      <c r="G450" s="86"/>
      <c r="H450" s="108" t="s">
        <v>850</v>
      </c>
      <c r="I450" s="108" t="s">
        <v>17</v>
      </c>
      <c r="J450" s="106">
        <v>10.0</v>
      </c>
      <c r="K450" s="109">
        <f t="shared" si="1231"/>
        <v>39</v>
      </c>
      <c r="L450" s="108"/>
      <c r="M450" s="106">
        <v>5.0</v>
      </c>
      <c r="N450" s="89"/>
      <c r="O450" s="106">
        <v>5.0</v>
      </c>
      <c r="P450" s="89"/>
      <c r="Q450" s="111">
        <v>6.0</v>
      </c>
      <c r="R450" s="89"/>
      <c r="S450" s="106">
        <v>6.0</v>
      </c>
      <c r="T450" s="89"/>
      <c r="U450" s="106">
        <v>7.0</v>
      </c>
      <c r="V450" s="157"/>
      <c r="W450" s="111">
        <v>5.0</v>
      </c>
      <c r="X450" s="112"/>
      <c r="Y450" s="111">
        <v>5.0</v>
      </c>
      <c r="Z450" s="112"/>
      <c r="AA450" s="111">
        <v>6.0</v>
      </c>
      <c r="AB450" s="112"/>
      <c r="AC450" s="111">
        <v>2.0</v>
      </c>
      <c r="AD450" s="112"/>
      <c r="AE450" s="108"/>
      <c r="AF450" s="96"/>
      <c r="AG450" s="113">
        <f t="shared" ref="AG450:AP450" si="1232">IFERROR(W450/M450,0)*100</f>
        <v>100</v>
      </c>
      <c r="AH450" s="98">
        <f t="shared" si="1232"/>
        <v>0</v>
      </c>
      <c r="AI450" s="113">
        <f t="shared" si="1232"/>
        <v>100</v>
      </c>
      <c r="AJ450" s="98">
        <f t="shared" si="1232"/>
        <v>0</v>
      </c>
      <c r="AK450" s="113">
        <f t="shared" si="1232"/>
        <v>100</v>
      </c>
      <c r="AL450" s="98">
        <f t="shared" si="1232"/>
        <v>0</v>
      </c>
      <c r="AM450" s="113">
        <f t="shared" si="1232"/>
        <v>33.33333333</v>
      </c>
      <c r="AN450" s="98">
        <f t="shared" si="1232"/>
        <v>0</v>
      </c>
      <c r="AO450" s="113">
        <f t="shared" si="1232"/>
        <v>0</v>
      </c>
      <c r="AP450" s="98">
        <f t="shared" si="1232"/>
        <v>0</v>
      </c>
      <c r="AQ450" s="113">
        <f t="shared" ref="AQ450:AR450" si="1233">W450+Y450+AA450+AC450+AE450</f>
        <v>18</v>
      </c>
      <c r="AR450" s="114">
        <f t="shared" si="1233"/>
        <v>0</v>
      </c>
      <c r="AS450" s="114">
        <f t="shared" si="1222"/>
        <v>46.15384615</v>
      </c>
      <c r="AT450" s="128" t="s">
        <v>89</v>
      </c>
      <c r="AU450" s="115"/>
      <c r="AV450" s="116"/>
      <c r="AW450" s="117"/>
      <c r="AX450" s="118">
        <f t="shared" ref="AX450:AY450" si="1234">AG450+AI450+AK450+AM450+AO450</f>
        <v>333.3333333</v>
      </c>
      <c r="AY450" s="118">
        <f t="shared" si="1234"/>
        <v>0</v>
      </c>
      <c r="AZ450" s="117"/>
    </row>
    <row r="451" ht="15.75" customHeight="1">
      <c r="A451" s="200"/>
      <c r="B451" s="201"/>
      <c r="C451" s="202"/>
      <c r="D451" s="106">
        <v>14.0</v>
      </c>
      <c r="E451" s="108" t="s">
        <v>851</v>
      </c>
      <c r="F451" s="106">
        <v>1.0</v>
      </c>
      <c r="G451" s="108" t="s">
        <v>852</v>
      </c>
      <c r="H451" s="108" t="s">
        <v>853</v>
      </c>
      <c r="I451" s="108" t="s">
        <v>211</v>
      </c>
      <c r="J451" s="106">
        <v>5.0</v>
      </c>
      <c r="K451" s="109">
        <f t="shared" si="1231"/>
        <v>10</v>
      </c>
      <c r="L451" s="110">
        <f t="shared" ref="L451:L453" si="1238">N451+P451+R451+T451+V451</f>
        <v>469</v>
      </c>
      <c r="M451" s="106">
        <v>1.0</v>
      </c>
      <c r="N451" s="89">
        <v>85.0</v>
      </c>
      <c r="O451" s="106">
        <v>1.0</v>
      </c>
      <c r="P451" s="89">
        <v>89.0</v>
      </c>
      <c r="Q451" s="111">
        <v>1.0</v>
      </c>
      <c r="R451" s="89">
        <v>94.0</v>
      </c>
      <c r="S451" s="106">
        <v>1.0</v>
      </c>
      <c r="T451" s="89">
        <v>98.0</v>
      </c>
      <c r="U451" s="106">
        <v>1.0</v>
      </c>
      <c r="V451" s="158">
        <v>103.0</v>
      </c>
      <c r="W451" s="111">
        <v>1.0</v>
      </c>
      <c r="X451" s="112">
        <f>78.86</f>
        <v>78.86</v>
      </c>
      <c r="Y451" s="111">
        <v>1.0</v>
      </c>
      <c r="Z451" s="112">
        <v>54.3</v>
      </c>
      <c r="AA451" s="111">
        <v>1.0</v>
      </c>
      <c r="AB451" s="112">
        <v>59.42</v>
      </c>
      <c r="AC451" s="111">
        <v>1.0</v>
      </c>
      <c r="AD451" s="112">
        <v>36.34</v>
      </c>
      <c r="AE451" s="202"/>
      <c r="AF451" s="203"/>
      <c r="AG451" s="113">
        <f t="shared" ref="AG451:AP451" si="1235">IFERROR(W451/M451,0)*100</f>
        <v>100</v>
      </c>
      <c r="AH451" s="98">
        <f t="shared" si="1235"/>
        <v>92.77647059</v>
      </c>
      <c r="AI451" s="113">
        <f t="shared" si="1235"/>
        <v>100</v>
      </c>
      <c r="AJ451" s="98">
        <f t="shared" si="1235"/>
        <v>61.01123596</v>
      </c>
      <c r="AK451" s="113">
        <f t="shared" si="1235"/>
        <v>100</v>
      </c>
      <c r="AL451" s="98">
        <f t="shared" si="1235"/>
        <v>63.21276596</v>
      </c>
      <c r="AM451" s="113">
        <f t="shared" si="1235"/>
        <v>100</v>
      </c>
      <c r="AN451" s="98">
        <f t="shared" si="1235"/>
        <v>37.08163265</v>
      </c>
      <c r="AO451" s="113">
        <f t="shared" si="1235"/>
        <v>0</v>
      </c>
      <c r="AP451" s="98">
        <f t="shared" si="1235"/>
        <v>0</v>
      </c>
      <c r="AQ451" s="113">
        <f t="shared" ref="AQ451:AR451" si="1236">W451+Y451+AA451+AC451+AE451</f>
        <v>4</v>
      </c>
      <c r="AR451" s="114">
        <f t="shared" si="1236"/>
        <v>228.92</v>
      </c>
      <c r="AS451" s="114">
        <f t="shared" si="1222"/>
        <v>40</v>
      </c>
      <c r="AT451" s="114">
        <f t="shared" ref="AT451:AT453" si="1241">AR451/L451*100</f>
        <v>48.81023454</v>
      </c>
      <c r="AU451" s="115" t="s">
        <v>285</v>
      </c>
      <c r="AV451" s="116"/>
      <c r="AW451" s="117"/>
      <c r="AX451" s="118">
        <f t="shared" ref="AX451:AY451" si="1237">AG451+AI451+AK451+AM451+AO451</f>
        <v>400</v>
      </c>
      <c r="AY451" s="118">
        <f t="shared" si="1237"/>
        <v>254.0821052</v>
      </c>
      <c r="AZ451" s="204"/>
    </row>
    <row r="452" ht="15.75" customHeight="1">
      <c r="A452" s="200"/>
      <c r="B452" s="201"/>
      <c r="C452" s="202"/>
      <c r="D452" s="201"/>
      <c r="E452" s="202"/>
      <c r="F452" s="106">
        <v>2.0</v>
      </c>
      <c r="G452" s="108" t="s">
        <v>854</v>
      </c>
      <c r="H452" s="108" t="s">
        <v>855</v>
      </c>
      <c r="I452" s="108" t="s">
        <v>211</v>
      </c>
      <c r="J452" s="108">
        <v>37.0</v>
      </c>
      <c r="K452" s="109">
        <f t="shared" si="1231"/>
        <v>57</v>
      </c>
      <c r="L452" s="110">
        <f t="shared" si="1238"/>
        <v>217</v>
      </c>
      <c r="M452" s="108">
        <v>4.0</v>
      </c>
      <c r="N452" s="89">
        <v>41.0</v>
      </c>
      <c r="O452" s="108">
        <v>4.0</v>
      </c>
      <c r="P452" s="89">
        <v>42.0</v>
      </c>
      <c r="Q452" s="111">
        <v>4.0</v>
      </c>
      <c r="R452" s="89">
        <v>43.0</v>
      </c>
      <c r="S452" s="106">
        <v>4.0</v>
      </c>
      <c r="T452" s="89">
        <v>45.0</v>
      </c>
      <c r="U452" s="106">
        <v>4.0</v>
      </c>
      <c r="V452" s="120">
        <v>46.0</v>
      </c>
      <c r="W452" s="111">
        <v>4.0</v>
      </c>
      <c r="X452" s="112">
        <v>74.039</v>
      </c>
      <c r="Y452" s="111">
        <v>4.0</v>
      </c>
      <c r="Z452" s="112">
        <v>290.759</v>
      </c>
      <c r="AA452" s="111">
        <v>4.0</v>
      </c>
      <c r="AB452" s="112">
        <v>61.416</v>
      </c>
      <c r="AC452" s="111">
        <v>4.0</v>
      </c>
      <c r="AD452" s="112">
        <v>339.924</v>
      </c>
      <c r="AE452" s="202"/>
      <c r="AF452" s="203"/>
      <c r="AG452" s="113">
        <f t="shared" ref="AG452:AP452" si="1239">IFERROR(W452/M452,0)*100</f>
        <v>100</v>
      </c>
      <c r="AH452" s="98">
        <f t="shared" si="1239"/>
        <v>180.5829268</v>
      </c>
      <c r="AI452" s="113">
        <f t="shared" si="1239"/>
        <v>100</v>
      </c>
      <c r="AJ452" s="98">
        <f t="shared" si="1239"/>
        <v>692.2833333</v>
      </c>
      <c r="AK452" s="113">
        <f t="shared" si="1239"/>
        <v>100</v>
      </c>
      <c r="AL452" s="98">
        <f t="shared" si="1239"/>
        <v>142.827907</v>
      </c>
      <c r="AM452" s="113">
        <f t="shared" si="1239"/>
        <v>100</v>
      </c>
      <c r="AN452" s="98">
        <f t="shared" si="1239"/>
        <v>755.3866667</v>
      </c>
      <c r="AO452" s="113">
        <f t="shared" si="1239"/>
        <v>0</v>
      </c>
      <c r="AP452" s="98">
        <f t="shared" si="1239"/>
        <v>0</v>
      </c>
      <c r="AQ452" s="113">
        <f t="shared" ref="AQ452:AR452" si="1240">W452+Y452+AA452+AC452+AE452</f>
        <v>16</v>
      </c>
      <c r="AR452" s="114">
        <f t="shared" si="1240"/>
        <v>766.138</v>
      </c>
      <c r="AS452" s="114">
        <f t="shared" si="1222"/>
        <v>28.07017544</v>
      </c>
      <c r="AT452" s="114">
        <f t="shared" si="1241"/>
        <v>353.0589862</v>
      </c>
      <c r="AU452" s="115" t="s">
        <v>709</v>
      </c>
      <c r="AV452" s="116"/>
      <c r="AW452" s="117"/>
      <c r="AX452" s="118">
        <f t="shared" ref="AX452:AY452" si="1242">AG452+AI452+AK452+AM452+AO452</f>
        <v>400</v>
      </c>
      <c r="AY452" s="118">
        <f t="shared" si="1242"/>
        <v>1771.080834</v>
      </c>
      <c r="AZ452" s="204"/>
    </row>
    <row r="453" ht="15.75" customHeight="1">
      <c r="A453" s="200"/>
      <c r="B453" s="201"/>
      <c r="C453" s="202"/>
      <c r="D453" s="201"/>
      <c r="E453" s="202"/>
      <c r="F453" s="106">
        <v>3.0</v>
      </c>
      <c r="G453" s="108" t="s">
        <v>856</v>
      </c>
      <c r="H453" s="108" t="s">
        <v>857</v>
      </c>
      <c r="I453" s="108" t="s">
        <v>211</v>
      </c>
      <c r="J453" s="108">
        <v>0.0</v>
      </c>
      <c r="K453" s="109">
        <f t="shared" si="1231"/>
        <v>5</v>
      </c>
      <c r="L453" s="110">
        <f t="shared" si="1238"/>
        <v>5291</v>
      </c>
      <c r="M453" s="108">
        <v>1.0</v>
      </c>
      <c r="N453" s="89">
        <v>1059.0</v>
      </c>
      <c r="O453" s="108">
        <v>1.0</v>
      </c>
      <c r="P453" s="89">
        <v>1058.0</v>
      </c>
      <c r="Q453" s="111">
        <v>1.0</v>
      </c>
      <c r="R453" s="89">
        <v>1058.0</v>
      </c>
      <c r="S453" s="106">
        <v>1.0</v>
      </c>
      <c r="T453" s="89">
        <v>1058.0</v>
      </c>
      <c r="U453" s="106">
        <v>1.0</v>
      </c>
      <c r="V453" s="89">
        <v>1058.0</v>
      </c>
      <c r="W453" s="111">
        <v>1.0</v>
      </c>
      <c r="X453" s="112">
        <v>95.428</v>
      </c>
      <c r="Y453" s="111">
        <v>1.0</v>
      </c>
      <c r="Z453" s="112">
        <v>124.978</v>
      </c>
      <c r="AA453" s="111">
        <v>1.0</v>
      </c>
      <c r="AB453" s="112">
        <v>134.156</v>
      </c>
      <c r="AC453" s="111">
        <v>0.0</v>
      </c>
      <c r="AD453" s="112">
        <v>0.0</v>
      </c>
      <c r="AE453" s="202"/>
      <c r="AF453" s="203"/>
      <c r="AG453" s="113">
        <f t="shared" ref="AG453:AP453" si="1243">IFERROR(W453/M453,0)*100</f>
        <v>100</v>
      </c>
      <c r="AH453" s="98">
        <f t="shared" si="1243"/>
        <v>9.011142587</v>
      </c>
      <c r="AI453" s="113">
        <f t="shared" si="1243"/>
        <v>100</v>
      </c>
      <c r="AJ453" s="98">
        <f t="shared" si="1243"/>
        <v>11.81266541</v>
      </c>
      <c r="AK453" s="113">
        <f t="shared" si="1243"/>
        <v>100</v>
      </c>
      <c r="AL453" s="98">
        <f t="shared" si="1243"/>
        <v>12.68015123</v>
      </c>
      <c r="AM453" s="113">
        <f t="shared" si="1243"/>
        <v>0</v>
      </c>
      <c r="AN453" s="98">
        <f t="shared" si="1243"/>
        <v>0</v>
      </c>
      <c r="AO453" s="113">
        <f t="shared" si="1243"/>
        <v>0</v>
      </c>
      <c r="AP453" s="98">
        <f t="shared" si="1243"/>
        <v>0</v>
      </c>
      <c r="AQ453" s="113">
        <f t="shared" ref="AQ453:AR453" si="1244">W453+Y453+AA453+AC453+AE453</f>
        <v>3</v>
      </c>
      <c r="AR453" s="114">
        <f t="shared" si="1244"/>
        <v>354.562</v>
      </c>
      <c r="AS453" s="114">
        <f t="shared" si="1222"/>
        <v>60</v>
      </c>
      <c r="AT453" s="114">
        <f t="shared" si="1241"/>
        <v>6.701228501</v>
      </c>
      <c r="AU453" s="115" t="s">
        <v>671</v>
      </c>
      <c r="AV453" s="116"/>
      <c r="AW453" s="117"/>
      <c r="AX453" s="118">
        <f t="shared" ref="AX453:AY453" si="1245">AG453+AI453+AK453+AM453+AO453</f>
        <v>300</v>
      </c>
      <c r="AY453" s="118">
        <f t="shared" si="1245"/>
        <v>33.50395922</v>
      </c>
      <c r="AZ453" s="204"/>
    </row>
    <row r="454" ht="15.75" customHeight="1">
      <c r="A454" s="200"/>
      <c r="B454" s="201"/>
      <c r="C454" s="202"/>
      <c r="D454" s="201"/>
      <c r="E454" s="202"/>
      <c r="F454" s="106"/>
      <c r="G454" s="108"/>
      <c r="H454" s="108" t="s">
        <v>858</v>
      </c>
      <c r="I454" s="108"/>
      <c r="J454" s="108">
        <v>0.0</v>
      </c>
      <c r="K454" s="109">
        <f t="shared" si="1231"/>
        <v>20</v>
      </c>
      <c r="L454" s="108"/>
      <c r="M454" s="108">
        <v>4.0</v>
      </c>
      <c r="N454" s="89"/>
      <c r="O454" s="108">
        <v>4.0</v>
      </c>
      <c r="P454" s="89"/>
      <c r="Q454" s="111">
        <v>4.0</v>
      </c>
      <c r="R454" s="89"/>
      <c r="S454" s="106">
        <v>4.0</v>
      </c>
      <c r="T454" s="89"/>
      <c r="U454" s="106">
        <v>4.0</v>
      </c>
      <c r="V454" s="129"/>
      <c r="W454" s="111">
        <v>1.0</v>
      </c>
      <c r="X454" s="112"/>
      <c r="Y454" s="111">
        <v>1.0</v>
      </c>
      <c r="Z454" s="112"/>
      <c r="AA454" s="111">
        <v>2.0</v>
      </c>
      <c r="AB454" s="112"/>
      <c r="AC454" s="111">
        <v>0.0</v>
      </c>
      <c r="AD454" s="112"/>
      <c r="AE454" s="202"/>
      <c r="AF454" s="203"/>
      <c r="AG454" s="113">
        <f t="shared" ref="AG454:AP454" si="1246">IFERROR(W454/M454,0)*100</f>
        <v>25</v>
      </c>
      <c r="AH454" s="98">
        <f t="shared" si="1246"/>
        <v>0</v>
      </c>
      <c r="AI454" s="113">
        <f t="shared" si="1246"/>
        <v>25</v>
      </c>
      <c r="AJ454" s="98">
        <f t="shared" si="1246"/>
        <v>0</v>
      </c>
      <c r="AK454" s="113">
        <f t="shared" si="1246"/>
        <v>50</v>
      </c>
      <c r="AL454" s="98">
        <f t="shared" si="1246"/>
        <v>0</v>
      </c>
      <c r="AM454" s="113">
        <f t="shared" si="1246"/>
        <v>0</v>
      </c>
      <c r="AN454" s="98">
        <f t="shared" si="1246"/>
        <v>0</v>
      </c>
      <c r="AO454" s="113">
        <f t="shared" si="1246"/>
        <v>0</v>
      </c>
      <c r="AP454" s="98">
        <f t="shared" si="1246"/>
        <v>0</v>
      </c>
      <c r="AQ454" s="113">
        <f t="shared" ref="AQ454:AR454" si="1247">W454+Y454+AA454+AC454+AE454</f>
        <v>4</v>
      </c>
      <c r="AR454" s="114">
        <f t="shared" si="1247"/>
        <v>0</v>
      </c>
      <c r="AS454" s="114">
        <f t="shared" si="1222"/>
        <v>20</v>
      </c>
      <c r="AT454" s="128" t="s">
        <v>89</v>
      </c>
      <c r="AU454" s="115"/>
      <c r="AV454" s="116"/>
      <c r="AW454" s="117"/>
      <c r="AX454" s="118">
        <f t="shared" ref="AX454:AY454" si="1248">AG454+AI454+AK454+AM454+AO454</f>
        <v>100</v>
      </c>
      <c r="AY454" s="118">
        <f t="shared" si="1248"/>
        <v>0</v>
      </c>
      <c r="AZ454" s="204"/>
    </row>
    <row r="455" ht="55.5" customHeight="1">
      <c r="A455" s="222"/>
      <c r="B455" s="168" t="s">
        <v>859</v>
      </c>
      <c r="C455" s="71"/>
      <c r="D455" s="71"/>
      <c r="E455" s="71"/>
      <c r="F455" s="71"/>
      <c r="G455" s="71"/>
      <c r="H455" s="35"/>
      <c r="I455" s="223"/>
      <c r="J455" s="169"/>
      <c r="K455" s="169"/>
      <c r="L455" s="170"/>
      <c r="M455" s="169"/>
      <c r="N455" s="172"/>
      <c r="O455" s="169"/>
      <c r="P455" s="172"/>
      <c r="Q455" s="173"/>
      <c r="R455" s="172"/>
      <c r="S455" s="169"/>
      <c r="T455" s="172"/>
      <c r="U455" s="169"/>
      <c r="V455" s="170"/>
      <c r="W455" s="173"/>
      <c r="X455" s="174"/>
      <c r="Y455" s="173"/>
      <c r="Z455" s="174"/>
      <c r="AA455" s="173"/>
      <c r="AB455" s="174"/>
      <c r="AC455" s="173"/>
      <c r="AD455" s="174"/>
      <c r="AE455" s="224"/>
      <c r="AF455" s="224"/>
      <c r="AG455" s="176">
        <f t="shared" ref="AG455:AP455" si="1249">IFERROR(W455/M455,0)*100</f>
        <v>0</v>
      </c>
      <c r="AH455" s="176">
        <f t="shared" si="1249"/>
        <v>0</v>
      </c>
      <c r="AI455" s="176">
        <f t="shared" si="1249"/>
        <v>0</v>
      </c>
      <c r="AJ455" s="176">
        <f t="shared" si="1249"/>
        <v>0</v>
      </c>
      <c r="AK455" s="176">
        <f t="shared" si="1249"/>
        <v>0</v>
      </c>
      <c r="AL455" s="176">
        <f t="shared" si="1249"/>
        <v>0</v>
      </c>
      <c r="AM455" s="176">
        <f t="shared" si="1249"/>
        <v>0</v>
      </c>
      <c r="AN455" s="176">
        <f t="shared" si="1249"/>
        <v>0</v>
      </c>
      <c r="AO455" s="177">
        <f t="shared" si="1249"/>
        <v>0</v>
      </c>
      <c r="AP455" s="177">
        <f t="shared" si="1249"/>
        <v>0</v>
      </c>
      <c r="AQ455" s="176">
        <f t="shared" ref="AQ455:AT455" si="1250">SUM(AQ456:AQ469)/14</f>
        <v>38.21428571</v>
      </c>
      <c r="AR455" s="176">
        <f t="shared" si="1250"/>
        <v>1657.509286</v>
      </c>
      <c r="AS455" s="176">
        <f t="shared" si="1250"/>
        <v>30.00100607</v>
      </c>
      <c r="AT455" s="176">
        <f t="shared" si="1250"/>
        <v>5.509837968</v>
      </c>
      <c r="AU455" s="225"/>
      <c r="AV455" s="226"/>
      <c r="AW455" s="4"/>
      <c r="AX455" s="103">
        <f t="shared" ref="AX455:AY455" si="1251">AG455+AI455+AK455+AM455+AO455</f>
        <v>0</v>
      </c>
      <c r="AY455" s="103">
        <f t="shared" si="1251"/>
        <v>0</v>
      </c>
      <c r="AZ455" s="4"/>
    </row>
    <row r="456" ht="15.75" customHeight="1">
      <c r="A456" s="119"/>
      <c r="B456" s="106">
        <v>1.0</v>
      </c>
      <c r="C456" s="108" t="s">
        <v>860</v>
      </c>
      <c r="D456" s="106">
        <v>1.0</v>
      </c>
      <c r="E456" s="108" t="s">
        <v>861</v>
      </c>
      <c r="F456" s="106">
        <v>1.0</v>
      </c>
      <c r="G456" s="108" t="s">
        <v>862</v>
      </c>
      <c r="H456" s="108" t="s">
        <v>863</v>
      </c>
      <c r="I456" s="108" t="s">
        <v>206</v>
      </c>
      <c r="J456" s="106">
        <v>12.0</v>
      </c>
      <c r="K456" s="109">
        <f t="shared" ref="K456:K463" si="1256">M456+O456+Q456+S456+U456+J456</f>
        <v>22</v>
      </c>
      <c r="L456" s="110">
        <f>N456+P456+R456+T456+V456</f>
        <v>82169</v>
      </c>
      <c r="M456" s="106">
        <v>2.0</v>
      </c>
      <c r="N456" s="89">
        <v>14776.0</v>
      </c>
      <c r="O456" s="106">
        <v>2.0</v>
      </c>
      <c r="P456" s="89">
        <v>16153.0</v>
      </c>
      <c r="Q456" s="106">
        <v>2.0</v>
      </c>
      <c r="R456" s="89">
        <v>16608.0</v>
      </c>
      <c r="S456" s="106">
        <v>2.0</v>
      </c>
      <c r="T456" s="89">
        <v>17075.0</v>
      </c>
      <c r="U456" s="106">
        <v>2.0</v>
      </c>
      <c r="V456" s="120">
        <v>17557.0</v>
      </c>
      <c r="W456" s="111">
        <v>2.0</v>
      </c>
      <c r="X456" s="112">
        <f>2780.551+65.48+55.999+50+50+50+49.975+55.825+50.013+55.994+55.999+50+49.608+65.005+50+50.005+47.06+56.006</f>
        <v>3687.52</v>
      </c>
      <c r="Y456" s="111">
        <v>2.0</v>
      </c>
      <c r="Z456" s="112">
        <f>6970.211+54.618+62.266+45.26+49.9+51.494+67.29+49.608+50+55.892+57.499+24.995+55.325+49.861+50+50+44.98+55.999</f>
        <v>7845.198</v>
      </c>
      <c r="AA456" s="111">
        <v>2.0</v>
      </c>
      <c r="AB456" s="112">
        <f>7875.75+56.228+67.992+55.784+57.501+82.105+55.996+90.233+46.996+49.608+76.114+61.055+51.8+52.498+49.999+49.799+52.45+48.246</f>
        <v>8880.154</v>
      </c>
      <c r="AC456" s="111">
        <v>0.0</v>
      </c>
      <c r="AD456" s="112">
        <f>2077.47+0+3.006</f>
        <v>2080.476</v>
      </c>
      <c r="AE456" s="108"/>
      <c r="AF456" s="96"/>
      <c r="AG456" s="113">
        <f t="shared" ref="AG456:AP456" si="1252">IFERROR(W456/M456,0)*100</f>
        <v>100</v>
      </c>
      <c r="AH456" s="98">
        <f t="shared" si="1252"/>
        <v>24.9561451</v>
      </c>
      <c r="AI456" s="113">
        <f t="shared" si="1252"/>
        <v>100</v>
      </c>
      <c r="AJ456" s="98">
        <f t="shared" si="1252"/>
        <v>48.56805547</v>
      </c>
      <c r="AK456" s="113">
        <f t="shared" si="1252"/>
        <v>100</v>
      </c>
      <c r="AL456" s="98">
        <f t="shared" si="1252"/>
        <v>53.46913536</v>
      </c>
      <c r="AM456" s="113">
        <f t="shared" si="1252"/>
        <v>0</v>
      </c>
      <c r="AN456" s="98">
        <f t="shared" si="1252"/>
        <v>12.18433968</v>
      </c>
      <c r="AO456" s="113">
        <f t="shared" si="1252"/>
        <v>0</v>
      </c>
      <c r="AP456" s="98">
        <f t="shared" si="1252"/>
        <v>0</v>
      </c>
      <c r="AQ456" s="113">
        <f t="shared" ref="AQ456:AR456" si="1253">W456+Y456+AA456+AC456+AE456</f>
        <v>6</v>
      </c>
      <c r="AR456" s="114">
        <f t="shared" si="1253"/>
        <v>22493.348</v>
      </c>
      <c r="AS456" s="114">
        <f t="shared" ref="AS456:AT456" si="1254">AQ456/K456*100</f>
        <v>27.27272727</v>
      </c>
      <c r="AT456" s="114">
        <f t="shared" si="1254"/>
        <v>27.37449403</v>
      </c>
      <c r="AU456" s="115" t="s">
        <v>671</v>
      </c>
      <c r="AV456" s="116" t="s">
        <v>719</v>
      </c>
      <c r="AW456" s="204"/>
      <c r="AX456" s="118">
        <f t="shared" ref="AX456:AY456" si="1255">AG456+AI456+AK456+AM456+AO456</f>
        <v>300</v>
      </c>
      <c r="AY456" s="118">
        <f t="shared" si="1255"/>
        <v>139.1776756</v>
      </c>
      <c r="AZ456" s="117"/>
    </row>
    <row r="457" ht="15.75" customHeight="1">
      <c r="A457" s="119"/>
      <c r="B457" s="106"/>
      <c r="C457" s="108"/>
      <c r="D457" s="106"/>
      <c r="E457" s="108"/>
      <c r="F457" s="106"/>
      <c r="G457" s="108"/>
      <c r="H457" s="108" t="s">
        <v>864</v>
      </c>
      <c r="I457" s="108" t="s">
        <v>206</v>
      </c>
      <c r="J457" s="106">
        <v>12.0</v>
      </c>
      <c r="K457" s="109">
        <f t="shared" si="1256"/>
        <v>22</v>
      </c>
      <c r="L457" s="108"/>
      <c r="M457" s="106">
        <v>2.0</v>
      </c>
      <c r="N457" s="89"/>
      <c r="O457" s="106">
        <v>2.0</v>
      </c>
      <c r="P457" s="89"/>
      <c r="Q457" s="106">
        <v>2.0</v>
      </c>
      <c r="R457" s="89"/>
      <c r="S457" s="106">
        <v>2.0</v>
      </c>
      <c r="T457" s="89"/>
      <c r="U457" s="106">
        <v>2.0</v>
      </c>
      <c r="V457" s="157"/>
      <c r="W457" s="111">
        <v>2.0</v>
      </c>
      <c r="X457" s="112"/>
      <c r="Y457" s="111">
        <v>2.0</v>
      </c>
      <c r="Z457" s="112"/>
      <c r="AA457" s="111">
        <v>2.0</v>
      </c>
      <c r="AB457" s="112"/>
      <c r="AC457" s="111">
        <v>1.0</v>
      </c>
      <c r="AD457" s="112"/>
      <c r="AE457" s="108"/>
      <c r="AF457" s="96"/>
      <c r="AG457" s="113">
        <f t="shared" ref="AG457:AP457" si="1257">IFERROR(W457/M457,0)*100</f>
        <v>100</v>
      </c>
      <c r="AH457" s="98">
        <f t="shared" si="1257"/>
        <v>0</v>
      </c>
      <c r="AI457" s="113">
        <f t="shared" si="1257"/>
        <v>100</v>
      </c>
      <c r="AJ457" s="98">
        <f t="shared" si="1257"/>
        <v>0</v>
      </c>
      <c r="AK457" s="113">
        <f t="shared" si="1257"/>
        <v>100</v>
      </c>
      <c r="AL457" s="98">
        <f t="shared" si="1257"/>
        <v>0</v>
      </c>
      <c r="AM457" s="113">
        <f t="shared" si="1257"/>
        <v>50</v>
      </c>
      <c r="AN457" s="98">
        <f t="shared" si="1257"/>
        <v>0</v>
      </c>
      <c r="AO457" s="113">
        <f t="shared" si="1257"/>
        <v>0</v>
      </c>
      <c r="AP457" s="98">
        <f t="shared" si="1257"/>
        <v>0</v>
      </c>
      <c r="AQ457" s="113">
        <f t="shared" ref="AQ457:AR457" si="1258">W457+Y457+AA457+AC457+AE457</f>
        <v>7</v>
      </c>
      <c r="AR457" s="114">
        <f t="shared" si="1258"/>
        <v>0</v>
      </c>
      <c r="AS457" s="114">
        <f t="shared" ref="AS457:AS460" si="1262">AQ457/K457*100</f>
        <v>31.81818182</v>
      </c>
      <c r="AT457" s="128" t="s">
        <v>89</v>
      </c>
      <c r="AU457" s="115"/>
      <c r="AV457" s="116"/>
      <c r="AW457" s="204"/>
      <c r="AX457" s="118">
        <f t="shared" ref="AX457:AY457" si="1259">AG457+AI457+AK457+AM457+AO457</f>
        <v>350</v>
      </c>
      <c r="AY457" s="118">
        <f t="shared" si="1259"/>
        <v>0</v>
      </c>
      <c r="AZ457" s="117"/>
    </row>
    <row r="458" ht="15.75" customHeight="1">
      <c r="A458" s="119"/>
      <c r="B458" s="106"/>
      <c r="C458" s="108"/>
      <c r="D458" s="106"/>
      <c r="E458" s="108"/>
      <c r="F458" s="106"/>
      <c r="G458" s="108"/>
      <c r="H458" s="108" t="s">
        <v>865</v>
      </c>
      <c r="I458" s="108" t="s">
        <v>206</v>
      </c>
      <c r="J458" s="106">
        <v>15.0</v>
      </c>
      <c r="K458" s="109">
        <f t="shared" si="1256"/>
        <v>30</v>
      </c>
      <c r="L458" s="108"/>
      <c r="M458" s="106">
        <v>3.0</v>
      </c>
      <c r="N458" s="89"/>
      <c r="O458" s="106">
        <v>3.0</v>
      </c>
      <c r="P458" s="89"/>
      <c r="Q458" s="106">
        <v>3.0</v>
      </c>
      <c r="R458" s="89"/>
      <c r="S458" s="106">
        <v>3.0</v>
      </c>
      <c r="T458" s="89"/>
      <c r="U458" s="106">
        <v>3.0</v>
      </c>
      <c r="V458" s="157"/>
      <c r="W458" s="111">
        <v>3.0</v>
      </c>
      <c r="X458" s="112"/>
      <c r="Y458" s="111">
        <v>3.0</v>
      </c>
      <c r="Z458" s="112"/>
      <c r="AA458" s="111">
        <v>3.0</v>
      </c>
      <c r="AB458" s="112"/>
      <c r="AC458" s="111">
        <v>2.0</v>
      </c>
      <c r="AD458" s="112"/>
      <c r="AE458" s="108"/>
      <c r="AF458" s="96"/>
      <c r="AG458" s="113">
        <f t="shared" ref="AG458:AP458" si="1260">IFERROR(W458/M458,0)*100</f>
        <v>100</v>
      </c>
      <c r="AH458" s="98">
        <f t="shared" si="1260"/>
        <v>0</v>
      </c>
      <c r="AI458" s="113">
        <f t="shared" si="1260"/>
        <v>100</v>
      </c>
      <c r="AJ458" s="98">
        <f t="shared" si="1260"/>
        <v>0</v>
      </c>
      <c r="AK458" s="113">
        <f t="shared" si="1260"/>
        <v>100</v>
      </c>
      <c r="AL458" s="98">
        <f t="shared" si="1260"/>
        <v>0</v>
      </c>
      <c r="AM458" s="113">
        <f t="shared" si="1260"/>
        <v>66.66666667</v>
      </c>
      <c r="AN458" s="98">
        <f t="shared" si="1260"/>
        <v>0</v>
      </c>
      <c r="AO458" s="113">
        <f t="shared" si="1260"/>
        <v>0</v>
      </c>
      <c r="AP458" s="98">
        <f t="shared" si="1260"/>
        <v>0</v>
      </c>
      <c r="AQ458" s="113">
        <f t="shared" ref="AQ458:AR458" si="1261">W458+Y458+AA458+AC458+AE458</f>
        <v>11</v>
      </c>
      <c r="AR458" s="114">
        <f t="shared" si="1261"/>
        <v>0</v>
      </c>
      <c r="AS458" s="114">
        <f t="shared" si="1262"/>
        <v>36.66666667</v>
      </c>
      <c r="AT458" s="128" t="s">
        <v>89</v>
      </c>
      <c r="AU458" s="115"/>
      <c r="AV458" s="116"/>
      <c r="AW458" s="204"/>
      <c r="AX458" s="118">
        <f t="shared" ref="AX458:AY458" si="1263">AG458+AI458+AK458+AM458+AO458</f>
        <v>366.6666667</v>
      </c>
      <c r="AY458" s="118">
        <f t="shared" si="1263"/>
        <v>0</v>
      </c>
      <c r="AZ458" s="117"/>
    </row>
    <row r="459" ht="15.75" customHeight="1">
      <c r="A459" s="119"/>
      <c r="B459" s="106"/>
      <c r="C459" s="108"/>
      <c r="D459" s="106"/>
      <c r="E459" s="108"/>
      <c r="F459" s="106"/>
      <c r="G459" s="108"/>
      <c r="H459" s="108" t="s">
        <v>866</v>
      </c>
      <c r="I459" s="108" t="s">
        <v>43</v>
      </c>
      <c r="J459" s="106">
        <v>412.0</v>
      </c>
      <c r="K459" s="109">
        <f t="shared" si="1256"/>
        <v>722</v>
      </c>
      <c r="L459" s="108"/>
      <c r="M459" s="106">
        <v>62.0</v>
      </c>
      <c r="N459" s="89"/>
      <c r="O459" s="106">
        <v>62.0</v>
      </c>
      <c r="P459" s="89"/>
      <c r="Q459" s="106">
        <v>62.0</v>
      </c>
      <c r="R459" s="89"/>
      <c r="S459" s="106">
        <v>62.0</v>
      </c>
      <c r="T459" s="89"/>
      <c r="U459" s="106">
        <v>62.0</v>
      </c>
      <c r="V459" s="157"/>
      <c r="W459" s="111">
        <v>70.0</v>
      </c>
      <c r="X459" s="112"/>
      <c r="Y459" s="111">
        <v>0.0</v>
      </c>
      <c r="Z459" s="112"/>
      <c r="AA459" s="111">
        <v>0.0</v>
      </c>
      <c r="AB459" s="112"/>
      <c r="AC459" s="111">
        <v>0.0</v>
      </c>
      <c r="AD459" s="112"/>
      <c r="AE459" s="108"/>
      <c r="AF459" s="96"/>
      <c r="AG459" s="113">
        <f t="shared" ref="AG459:AP459" si="1264">IFERROR(W459/M459,0)*100</f>
        <v>112.9032258</v>
      </c>
      <c r="AH459" s="98">
        <f t="shared" si="1264"/>
        <v>0</v>
      </c>
      <c r="AI459" s="113">
        <f t="shared" si="1264"/>
        <v>0</v>
      </c>
      <c r="AJ459" s="98">
        <f t="shared" si="1264"/>
        <v>0</v>
      </c>
      <c r="AK459" s="113">
        <f t="shared" si="1264"/>
        <v>0</v>
      </c>
      <c r="AL459" s="98">
        <f t="shared" si="1264"/>
        <v>0</v>
      </c>
      <c r="AM459" s="113">
        <f t="shared" si="1264"/>
        <v>0</v>
      </c>
      <c r="AN459" s="98">
        <f t="shared" si="1264"/>
        <v>0</v>
      </c>
      <c r="AO459" s="113">
        <f t="shared" si="1264"/>
        <v>0</v>
      </c>
      <c r="AP459" s="98">
        <f t="shared" si="1264"/>
        <v>0</v>
      </c>
      <c r="AQ459" s="113">
        <f t="shared" ref="AQ459:AR459" si="1265">W459+Y459+AA459+AC459+AE459</f>
        <v>70</v>
      </c>
      <c r="AR459" s="114">
        <f t="shared" si="1265"/>
        <v>0</v>
      </c>
      <c r="AS459" s="114">
        <f t="shared" si="1262"/>
        <v>9.695290859</v>
      </c>
      <c r="AT459" s="128" t="s">
        <v>89</v>
      </c>
      <c r="AU459" s="115"/>
      <c r="AV459" s="116"/>
      <c r="AW459" s="204"/>
      <c r="AX459" s="118">
        <f t="shared" ref="AX459:AY459" si="1266">AG459+AI459+AK459+AM459+AO459</f>
        <v>112.9032258</v>
      </c>
      <c r="AY459" s="118">
        <f t="shared" si="1266"/>
        <v>0</v>
      </c>
      <c r="AZ459" s="117"/>
    </row>
    <row r="460" ht="15.75" customHeight="1">
      <c r="A460" s="200"/>
      <c r="B460" s="201"/>
      <c r="C460" s="202"/>
      <c r="D460" s="201"/>
      <c r="E460" s="202"/>
      <c r="F460" s="106">
        <v>2.0</v>
      </c>
      <c r="G460" s="86" t="s">
        <v>867</v>
      </c>
      <c r="H460" s="86" t="s">
        <v>868</v>
      </c>
      <c r="I460" s="86" t="s">
        <v>869</v>
      </c>
      <c r="J460" s="106">
        <v>0.0</v>
      </c>
      <c r="K460" s="109">
        <f t="shared" si="1256"/>
        <v>125</v>
      </c>
      <c r="L460" s="110">
        <f>N460+P460+R460+T460+V460</f>
        <v>3690</v>
      </c>
      <c r="M460" s="106">
        <v>32.0</v>
      </c>
      <c r="N460" s="89">
        <v>0.0</v>
      </c>
      <c r="O460" s="106">
        <v>20.0</v>
      </c>
      <c r="P460" s="89">
        <v>904.0</v>
      </c>
      <c r="Q460" s="111">
        <v>23.0</v>
      </c>
      <c r="R460" s="89">
        <v>902.0</v>
      </c>
      <c r="S460" s="106">
        <v>25.0</v>
      </c>
      <c r="T460" s="89">
        <v>928.0</v>
      </c>
      <c r="U460" s="106">
        <v>25.0</v>
      </c>
      <c r="V460" s="91">
        <v>956.0</v>
      </c>
      <c r="W460" s="111">
        <v>0.0</v>
      </c>
      <c r="X460" s="112">
        <v>0.0</v>
      </c>
      <c r="Y460" s="111">
        <v>52.0</v>
      </c>
      <c r="Z460" s="112">
        <v>64.0</v>
      </c>
      <c r="AA460" s="111">
        <v>73.0</v>
      </c>
      <c r="AB460" s="112">
        <v>490.813</v>
      </c>
      <c r="AC460" s="111">
        <v>0.0</v>
      </c>
      <c r="AD460" s="112">
        <v>0.0</v>
      </c>
      <c r="AE460" s="202"/>
      <c r="AF460" s="203"/>
      <c r="AG460" s="113">
        <f t="shared" ref="AG460:AP460" si="1267">IFERROR(W460/M460,0)*100</f>
        <v>0</v>
      </c>
      <c r="AH460" s="98">
        <f t="shared" si="1267"/>
        <v>0</v>
      </c>
      <c r="AI460" s="113">
        <f t="shared" si="1267"/>
        <v>260</v>
      </c>
      <c r="AJ460" s="98">
        <f t="shared" si="1267"/>
        <v>7.079646018</v>
      </c>
      <c r="AK460" s="113">
        <f t="shared" si="1267"/>
        <v>317.3913043</v>
      </c>
      <c r="AL460" s="98">
        <f t="shared" si="1267"/>
        <v>54.41385809</v>
      </c>
      <c r="AM460" s="113">
        <f t="shared" si="1267"/>
        <v>0</v>
      </c>
      <c r="AN460" s="98">
        <f t="shared" si="1267"/>
        <v>0</v>
      </c>
      <c r="AO460" s="113">
        <f t="shared" si="1267"/>
        <v>0</v>
      </c>
      <c r="AP460" s="98">
        <f t="shared" si="1267"/>
        <v>0</v>
      </c>
      <c r="AQ460" s="113">
        <f t="shared" ref="AQ460:AR460" si="1268">W460+Y460+AA460+AC460+AE460</f>
        <v>125</v>
      </c>
      <c r="AR460" s="114">
        <f t="shared" si="1268"/>
        <v>554.813</v>
      </c>
      <c r="AS460" s="114">
        <f t="shared" si="1262"/>
        <v>100</v>
      </c>
      <c r="AT460" s="114">
        <f>AR460/L460*100</f>
        <v>15.03558266</v>
      </c>
      <c r="AU460" s="115" t="s">
        <v>198</v>
      </c>
      <c r="AV460" s="116"/>
      <c r="AW460" s="204"/>
      <c r="AX460" s="118">
        <f t="shared" ref="AX460:AY460" si="1269">AG460+AI460+AK460+AM460+AO460</f>
        <v>577.3913043</v>
      </c>
      <c r="AY460" s="118">
        <f t="shared" si="1269"/>
        <v>61.49350411</v>
      </c>
      <c r="AZ460" s="204"/>
    </row>
    <row r="461" ht="15.75" customHeight="1">
      <c r="A461" s="200"/>
      <c r="B461" s="201"/>
      <c r="C461" s="202"/>
      <c r="D461" s="201"/>
      <c r="E461" s="202"/>
      <c r="F461" s="106"/>
      <c r="G461" s="86"/>
      <c r="H461" s="86" t="s">
        <v>870</v>
      </c>
      <c r="I461" s="86" t="s">
        <v>211</v>
      </c>
      <c r="J461" s="106">
        <v>5.0</v>
      </c>
      <c r="K461" s="109">
        <f t="shared" si="1256"/>
        <v>9</v>
      </c>
      <c r="L461" s="128"/>
      <c r="M461" s="106"/>
      <c r="N461" s="89"/>
      <c r="O461" s="106">
        <v>1.0</v>
      </c>
      <c r="P461" s="89"/>
      <c r="Q461" s="111">
        <v>1.0</v>
      </c>
      <c r="R461" s="89"/>
      <c r="S461" s="106">
        <v>1.0</v>
      </c>
      <c r="T461" s="89"/>
      <c r="U461" s="106">
        <v>1.0</v>
      </c>
      <c r="V461" s="129"/>
      <c r="W461" s="111">
        <v>0.0</v>
      </c>
      <c r="X461" s="112"/>
      <c r="Y461" s="111">
        <v>0.0</v>
      </c>
      <c r="Z461" s="112"/>
      <c r="AA461" s="111">
        <v>0.0</v>
      </c>
      <c r="AB461" s="112"/>
      <c r="AC461" s="111">
        <v>0.0</v>
      </c>
      <c r="AD461" s="112"/>
      <c r="AE461" s="202"/>
      <c r="AF461" s="203"/>
      <c r="AG461" s="113">
        <f t="shared" ref="AG461:AP461" si="1270">IFERROR(W461/M461,0)*100</f>
        <v>0</v>
      </c>
      <c r="AH461" s="98">
        <f t="shared" si="1270"/>
        <v>0</v>
      </c>
      <c r="AI461" s="113">
        <f t="shared" si="1270"/>
        <v>0</v>
      </c>
      <c r="AJ461" s="98">
        <f t="shared" si="1270"/>
        <v>0</v>
      </c>
      <c r="AK461" s="113">
        <f t="shared" si="1270"/>
        <v>0</v>
      </c>
      <c r="AL461" s="98">
        <f t="shared" si="1270"/>
        <v>0</v>
      </c>
      <c r="AM461" s="113">
        <f t="shared" si="1270"/>
        <v>0</v>
      </c>
      <c r="AN461" s="98">
        <f t="shared" si="1270"/>
        <v>0</v>
      </c>
      <c r="AO461" s="113">
        <f t="shared" si="1270"/>
        <v>0</v>
      </c>
      <c r="AP461" s="98">
        <f t="shared" si="1270"/>
        <v>0</v>
      </c>
      <c r="AQ461" s="113">
        <f t="shared" ref="AQ461:AQ462" si="1273">IFERROR(AX461/K461,0)*100</f>
        <v>0</v>
      </c>
      <c r="AR461" s="202"/>
      <c r="AS461" s="202"/>
      <c r="AT461" s="202"/>
      <c r="AU461" s="115"/>
      <c r="AV461" s="116"/>
      <c r="AW461" s="204"/>
      <c r="AX461" s="118">
        <f t="shared" ref="AX461:AY461" si="1271">AG461+AI461+AK461+AM461+AO461</f>
        <v>0</v>
      </c>
      <c r="AY461" s="118">
        <f t="shared" si="1271"/>
        <v>0</v>
      </c>
      <c r="AZ461" s="204"/>
    </row>
    <row r="462" ht="15.75" customHeight="1">
      <c r="A462" s="200"/>
      <c r="B462" s="201"/>
      <c r="C462" s="202"/>
      <c r="D462" s="201"/>
      <c r="E462" s="202"/>
      <c r="F462" s="106"/>
      <c r="G462" s="86"/>
      <c r="H462" s="86" t="s">
        <v>871</v>
      </c>
      <c r="I462" s="86" t="s">
        <v>869</v>
      </c>
      <c r="J462" s="106">
        <v>0.0</v>
      </c>
      <c r="K462" s="109">
        <f t="shared" si="1256"/>
        <v>133</v>
      </c>
      <c r="L462" s="128"/>
      <c r="M462" s="106">
        <v>32.0</v>
      </c>
      <c r="N462" s="89"/>
      <c r="O462" s="106">
        <v>23.0</v>
      </c>
      <c r="P462" s="89"/>
      <c r="Q462" s="111">
        <v>25.0</v>
      </c>
      <c r="R462" s="89"/>
      <c r="S462" s="106">
        <v>25.0</v>
      </c>
      <c r="T462" s="89"/>
      <c r="U462" s="106">
        <v>28.0</v>
      </c>
      <c r="V462" s="129"/>
      <c r="W462" s="111">
        <v>0.0</v>
      </c>
      <c r="X462" s="112"/>
      <c r="Y462" s="111">
        <v>0.0</v>
      </c>
      <c r="Z462" s="112"/>
      <c r="AA462" s="111">
        <v>0.0</v>
      </c>
      <c r="AB462" s="112"/>
      <c r="AC462" s="111">
        <v>0.0</v>
      </c>
      <c r="AD462" s="112"/>
      <c r="AE462" s="202"/>
      <c r="AF462" s="203"/>
      <c r="AG462" s="113">
        <f t="shared" ref="AG462:AP462" si="1272">IFERROR(W462/M462,0)*100</f>
        <v>0</v>
      </c>
      <c r="AH462" s="98">
        <f t="shared" si="1272"/>
        <v>0</v>
      </c>
      <c r="AI462" s="113">
        <f t="shared" si="1272"/>
        <v>0</v>
      </c>
      <c r="AJ462" s="98">
        <f t="shared" si="1272"/>
        <v>0</v>
      </c>
      <c r="AK462" s="113">
        <f t="shared" si="1272"/>
        <v>0</v>
      </c>
      <c r="AL462" s="98">
        <f t="shared" si="1272"/>
        <v>0</v>
      </c>
      <c r="AM462" s="113">
        <f t="shared" si="1272"/>
        <v>0</v>
      </c>
      <c r="AN462" s="98">
        <f t="shared" si="1272"/>
        <v>0</v>
      </c>
      <c r="AO462" s="113">
        <f t="shared" si="1272"/>
        <v>0</v>
      </c>
      <c r="AP462" s="98">
        <f t="shared" si="1272"/>
        <v>0</v>
      </c>
      <c r="AQ462" s="113">
        <f t="shared" si="1273"/>
        <v>0</v>
      </c>
      <c r="AR462" s="202"/>
      <c r="AS462" s="202"/>
      <c r="AT462" s="202"/>
      <c r="AU462" s="115"/>
      <c r="AV462" s="116"/>
      <c r="AW462" s="204"/>
      <c r="AX462" s="118">
        <f t="shared" ref="AX462:AY462" si="1274">AG462+AI462+AK462+AM462+AO462</f>
        <v>0</v>
      </c>
      <c r="AY462" s="118">
        <f t="shared" si="1274"/>
        <v>0</v>
      </c>
      <c r="AZ462" s="204"/>
    </row>
    <row r="463" ht="15.75" customHeight="1">
      <c r="A463" s="200"/>
      <c r="B463" s="201"/>
      <c r="C463" s="202"/>
      <c r="D463" s="201"/>
      <c r="E463" s="202"/>
      <c r="F463" s="106">
        <v>3.0</v>
      </c>
      <c r="G463" s="86" t="s">
        <v>872</v>
      </c>
      <c r="H463" s="86" t="s">
        <v>873</v>
      </c>
      <c r="I463" s="86" t="s">
        <v>211</v>
      </c>
      <c r="J463" s="106">
        <v>1.0</v>
      </c>
      <c r="K463" s="109">
        <f t="shared" si="1256"/>
        <v>6</v>
      </c>
      <c r="L463" s="110">
        <f t="shared" ref="L463:L464" si="1279">N463+P463+R463+T463+V463</f>
        <v>452</v>
      </c>
      <c r="M463" s="106">
        <v>1.0</v>
      </c>
      <c r="N463" s="89">
        <v>85.0</v>
      </c>
      <c r="O463" s="106">
        <v>1.0</v>
      </c>
      <c r="P463" s="89">
        <v>88.0</v>
      </c>
      <c r="Q463" s="111">
        <v>1.0</v>
      </c>
      <c r="R463" s="89">
        <v>90.0</v>
      </c>
      <c r="S463" s="106">
        <v>1.0</v>
      </c>
      <c r="T463" s="89">
        <v>93.0</v>
      </c>
      <c r="U463" s="106">
        <v>1.0</v>
      </c>
      <c r="V463" s="91">
        <v>96.0</v>
      </c>
      <c r="W463" s="111">
        <v>1.0</v>
      </c>
      <c r="X463" s="112">
        <v>50.87</v>
      </c>
      <c r="Y463" s="111">
        <v>0.0</v>
      </c>
      <c r="Z463" s="112">
        <v>0.0</v>
      </c>
      <c r="AA463" s="111">
        <v>1.0</v>
      </c>
      <c r="AB463" s="112">
        <v>106.099</v>
      </c>
      <c r="AC463" s="121">
        <v>0.0</v>
      </c>
      <c r="AD463" s="112">
        <v>0.0</v>
      </c>
      <c r="AE463" s="202"/>
      <c r="AF463" s="203"/>
      <c r="AG463" s="113">
        <f t="shared" ref="AG463:AP463" si="1275">IFERROR(W463/M463,0)*100</f>
        <v>100</v>
      </c>
      <c r="AH463" s="98">
        <f t="shared" si="1275"/>
        <v>59.84705882</v>
      </c>
      <c r="AI463" s="113">
        <f t="shared" si="1275"/>
        <v>0</v>
      </c>
      <c r="AJ463" s="98">
        <f t="shared" si="1275"/>
        <v>0</v>
      </c>
      <c r="AK463" s="113">
        <f t="shared" si="1275"/>
        <v>100</v>
      </c>
      <c r="AL463" s="98">
        <f t="shared" si="1275"/>
        <v>117.8877778</v>
      </c>
      <c r="AM463" s="113">
        <f t="shared" si="1275"/>
        <v>0</v>
      </c>
      <c r="AN463" s="98">
        <f t="shared" si="1275"/>
        <v>0</v>
      </c>
      <c r="AO463" s="113">
        <f t="shared" si="1275"/>
        <v>0</v>
      </c>
      <c r="AP463" s="98">
        <f t="shared" si="1275"/>
        <v>0</v>
      </c>
      <c r="AQ463" s="113">
        <f t="shared" ref="AQ463:AR463" si="1276">W463+Y463+AA463+AC463+AE463</f>
        <v>2</v>
      </c>
      <c r="AR463" s="114">
        <f t="shared" si="1276"/>
        <v>156.969</v>
      </c>
      <c r="AS463" s="114">
        <f t="shared" ref="AS463:AT463" si="1277">AQ463/K463*100</f>
        <v>33.33333333</v>
      </c>
      <c r="AT463" s="114">
        <f t="shared" si="1277"/>
        <v>34.72765487</v>
      </c>
      <c r="AU463" s="115" t="s">
        <v>198</v>
      </c>
      <c r="AV463" s="116"/>
      <c r="AW463" s="204"/>
      <c r="AX463" s="118">
        <f t="shared" ref="AX463:AY463" si="1278">AG463+AI463+AK463+AM463+AO463</f>
        <v>200</v>
      </c>
      <c r="AY463" s="118">
        <f t="shared" si="1278"/>
        <v>177.7348366</v>
      </c>
      <c r="AZ463" s="204"/>
    </row>
    <row r="464" ht="15.75" customHeight="1">
      <c r="A464" s="119"/>
      <c r="B464" s="106"/>
      <c r="C464" s="108"/>
      <c r="D464" s="106"/>
      <c r="E464" s="108"/>
      <c r="F464" s="106">
        <v>4.0</v>
      </c>
      <c r="G464" s="86" t="s">
        <v>874</v>
      </c>
      <c r="H464" s="108" t="s">
        <v>875</v>
      </c>
      <c r="I464" s="108"/>
      <c r="J464" s="106"/>
      <c r="K464" s="106"/>
      <c r="L464" s="110">
        <f t="shared" si="1279"/>
        <v>48920</v>
      </c>
      <c r="M464" s="106"/>
      <c r="N464" s="89">
        <v>4724.0</v>
      </c>
      <c r="O464" s="106"/>
      <c r="P464" s="89">
        <v>10565.0</v>
      </c>
      <c r="Q464" s="111"/>
      <c r="R464" s="89">
        <v>10881.0</v>
      </c>
      <c r="S464" s="106"/>
      <c r="T464" s="89">
        <v>11207.0</v>
      </c>
      <c r="U464" s="111"/>
      <c r="V464" s="120">
        <v>11543.0</v>
      </c>
      <c r="W464" s="111"/>
      <c r="X464" s="112">
        <v>2939.975</v>
      </c>
      <c r="Y464" s="111"/>
      <c r="Z464" s="112">
        <v>1289.2</v>
      </c>
      <c r="AA464" s="111"/>
      <c r="AB464" s="112">
        <v>1458.057</v>
      </c>
      <c r="AC464" s="111"/>
      <c r="AD464" s="112">
        <v>356.112</v>
      </c>
      <c r="AE464" s="108"/>
      <c r="AF464" s="96"/>
      <c r="AG464" s="113">
        <f t="shared" ref="AG464:AP464" si="1280">IFERROR(W464/M464,0)*100</f>
        <v>0</v>
      </c>
      <c r="AH464" s="98">
        <f t="shared" si="1280"/>
        <v>62.23486452</v>
      </c>
      <c r="AI464" s="113">
        <f t="shared" si="1280"/>
        <v>0</v>
      </c>
      <c r="AJ464" s="98">
        <f t="shared" si="1280"/>
        <v>12.20255561</v>
      </c>
      <c r="AK464" s="113">
        <f t="shared" si="1280"/>
        <v>0</v>
      </c>
      <c r="AL464" s="98">
        <f t="shared" si="1280"/>
        <v>13.40002757</v>
      </c>
      <c r="AM464" s="113">
        <f t="shared" si="1280"/>
        <v>0</v>
      </c>
      <c r="AN464" s="98">
        <f t="shared" si="1280"/>
        <v>3.177585438</v>
      </c>
      <c r="AO464" s="113">
        <f t="shared" si="1280"/>
        <v>0</v>
      </c>
      <c r="AP464" s="98">
        <f t="shared" si="1280"/>
        <v>0</v>
      </c>
      <c r="AQ464" s="113">
        <f>IFERROR(AX464/K464,0)*100</f>
        <v>0</v>
      </c>
      <c r="AR464" s="108"/>
      <c r="AS464" s="108"/>
      <c r="AT464" s="108"/>
      <c r="AU464" s="115" t="s">
        <v>198</v>
      </c>
      <c r="AV464" s="116"/>
      <c r="AW464" s="204"/>
      <c r="AX464" s="118">
        <f t="shared" ref="AX464:AY464" si="1281">AG464+AI464+AK464+AM464+AO464</f>
        <v>0</v>
      </c>
      <c r="AY464" s="118">
        <f t="shared" si="1281"/>
        <v>91.01503314</v>
      </c>
      <c r="AZ464" s="117"/>
    </row>
    <row r="465" ht="15.75" customHeight="1">
      <c r="A465" s="119"/>
      <c r="B465" s="106"/>
      <c r="C465" s="108"/>
      <c r="D465" s="106"/>
      <c r="E465" s="108"/>
      <c r="F465" s="106"/>
      <c r="G465" s="86"/>
      <c r="H465" s="108" t="s">
        <v>876</v>
      </c>
      <c r="I465" s="108" t="s">
        <v>206</v>
      </c>
      <c r="J465" s="106">
        <v>6.0</v>
      </c>
      <c r="K465" s="109">
        <f t="shared" ref="K465:K469" si="1285">M465+O465+Q465+S465+U465+J465</f>
        <v>26</v>
      </c>
      <c r="L465" s="108"/>
      <c r="M465" s="106">
        <v>4.0</v>
      </c>
      <c r="N465" s="89"/>
      <c r="O465" s="106">
        <v>4.0</v>
      </c>
      <c r="P465" s="89"/>
      <c r="Q465" s="111">
        <v>4.0</v>
      </c>
      <c r="R465" s="89"/>
      <c r="S465" s="106">
        <v>4.0</v>
      </c>
      <c r="T465" s="89"/>
      <c r="U465" s="106">
        <v>4.0</v>
      </c>
      <c r="V465" s="157"/>
      <c r="W465" s="111">
        <v>4.0</v>
      </c>
      <c r="X465" s="112"/>
      <c r="Y465" s="111">
        <v>0.0</v>
      </c>
      <c r="Z465" s="112"/>
      <c r="AA465" s="111">
        <v>1.0</v>
      </c>
      <c r="AB465" s="112"/>
      <c r="AC465" s="111">
        <v>0.0</v>
      </c>
      <c r="AD465" s="112"/>
      <c r="AE465" s="108"/>
      <c r="AF465" s="96"/>
      <c r="AG465" s="113">
        <f t="shared" ref="AG465:AP465" si="1282">IFERROR(W465/M465,0)*100</f>
        <v>100</v>
      </c>
      <c r="AH465" s="98">
        <f t="shared" si="1282"/>
        <v>0</v>
      </c>
      <c r="AI465" s="113">
        <f t="shared" si="1282"/>
        <v>0</v>
      </c>
      <c r="AJ465" s="98">
        <f t="shared" si="1282"/>
        <v>0</v>
      </c>
      <c r="AK465" s="113">
        <f t="shared" si="1282"/>
        <v>25</v>
      </c>
      <c r="AL465" s="98">
        <f t="shared" si="1282"/>
        <v>0</v>
      </c>
      <c r="AM465" s="113">
        <f t="shared" si="1282"/>
        <v>0</v>
      </c>
      <c r="AN465" s="98">
        <f t="shared" si="1282"/>
        <v>0</v>
      </c>
      <c r="AO465" s="113">
        <f t="shared" si="1282"/>
        <v>0</v>
      </c>
      <c r="AP465" s="98">
        <f t="shared" si="1282"/>
        <v>0</v>
      </c>
      <c r="AQ465" s="113">
        <f t="shared" ref="AQ465:AR465" si="1283">W465+Y465+AA465+AC465+AE465</f>
        <v>5</v>
      </c>
      <c r="AR465" s="114">
        <f t="shared" si="1283"/>
        <v>0</v>
      </c>
      <c r="AS465" s="114">
        <f t="shared" ref="AS465:AS469" si="1288">AQ465/K465*100</f>
        <v>19.23076923</v>
      </c>
      <c r="AT465" s="128" t="s">
        <v>89</v>
      </c>
      <c r="AU465" s="115"/>
      <c r="AV465" s="117"/>
      <c r="AW465" s="204"/>
      <c r="AX465" s="118">
        <f t="shared" ref="AX465:AY465" si="1284">AG465+AI465+AK465+AM465+AO465</f>
        <v>125</v>
      </c>
      <c r="AY465" s="118">
        <f t="shared" si="1284"/>
        <v>0</v>
      </c>
      <c r="AZ465" s="117"/>
    </row>
    <row r="466" ht="15.75" customHeight="1">
      <c r="A466" s="119"/>
      <c r="B466" s="106"/>
      <c r="C466" s="108"/>
      <c r="D466" s="106"/>
      <c r="E466" s="108"/>
      <c r="F466" s="106"/>
      <c r="G466" s="86"/>
      <c r="H466" s="108" t="s">
        <v>877</v>
      </c>
      <c r="I466" s="108" t="s">
        <v>206</v>
      </c>
      <c r="J466" s="106">
        <v>23.0</v>
      </c>
      <c r="K466" s="109">
        <f t="shared" si="1285"/>
        <v>43</v>
      </c>
      <c r="L466" s="108"/>
      <c r="M466" s="106">
        <v>4.0</v>
      </c>
      <c r="N466" s="89"/>
      <c r="O466" s="106">
        <v>4.0</v>
      </c>
      <c r="P466" s="89"/>
      <c r="Q466" s="111">
        <v>4.0</v>
      </c>
      <c r="R466" s="89"/>
      <c r="S466" s="106">
        <v>4.0</v>
      </c>
      <c r="T466" s="89"/>
      <c r="U466" s="106">
        <v>4.0</v>
      </c>
      <c r="V466" s="157"/>
      <c r="W466" s="111">
        <v>8.0</v>
      </c>
      <c r="X466" s="112"/>
      <c r="Y466" s="111">
        <v>2.0</v>
      </c>
      <c r="Z466" s="112"/>
      <c r="AA466" s="111">
        <v>0.0</v>
      </c>
      <c r="AB466" s="112"/>
      <c r="AC466" s="111">
        <v>0.0</v>
      </c>
      <c r="AD466" s="112"/>
      <c r="AE466" s="108"/>
      <c r="AF466" s="96"/>
      <c r="AG466" s="113">
        <f t="shared" ref="AG466:AP466" si="1286">IFERROR(W466/M466,0)*100</f>
        <v>200</v>
      </c>
      <c r="AH466" s="98">
        <f t="shared" si="1286"/>
        <v>0</v>
      </c>
      <c r="AI466" s="113">
        <f t="shared" si="1286"/>
        <v>50</v>
      </c>
      <c r="AJ466" s="98">
        <f t="shared" si="1286"/>
        <v>0</v>
      </c>
      <c r="AK466" s="113">
        <f t="shared" si="1286"/>
        <v>0</v>
      </c>
      <c r="AL466" s="98">
        <f t="shared" si="1286"/>
        <v>0</v>
      </c>
      <c r="AM466" s="113">
        <f t="shared" si="1286"/>
        <v>0</v>
      </c>
      <c r="AN466" s="98">
        <f t="shared" si="1286"/>
        <v>0</v>
      </c>
      <c r="AO466" s="113">
        <f t="shared" si="1286"/>
        <v>0</v>
      </c>
      <c r="AP466" s="98">
        <f t="shared" si="1286"/>
        <v>0</v>
      </c>
      <c r="AQ466" s="113">
        <f t="shared" ref="AQ466:AR466" si="1287">W466+Y466+AA466+AC466+AE466</f>
        <v>10</v>
      </c>
      <c r="AR466" s="114">
        <f t="shared" si="1287"/>
        <v>0</v>
      </c>
      <c r="AS466" s="114">
        <f t="shared" si="1288"/>
        <v>23.25581395</v>
      </c>
      <c r="AT466" s="128" t="s">
        <v>89</v>
      </c>
      <c r="AU466" s="115"/>
      <c r="AV466" s="117"/>
      <c r="AW466" s="204"/>
      <c r="AX466" s="118">
        <f t="shared" ref="AX466:AY466" si="1289">AG466+AI466+AK466+AM466+AO466</f>
        <v>250</v>
      </c>
      <c r="AY466" s="118">
        <f t="shared" si="1289"/>
        <v>0</v>
      </c>
      <c r="AZ466" s="117"/>
    </row>
    <row r="467" ht="15.75" customHeight="1">
      <c r="A467" s="119"/>
      <c r="B467" s="106"/>
      <c r="C467" s="108"/>
      <c r="D467" s="106"/>
      <c r="E467" s="108"/>
      <c r="F467" s="106"/>
      <c r="G467" s="86"/>
      <c r="H467" s="108" t="s">
        <v>878</v>
      </c>
      <c r="I467" s="108" t="s">
        <v>879</v>
      </c>
      <c r="J467" s="106">
        <v>124.0</v>
      </c>
      <c r="K467" s="109">
        <f t="shared" si="1285"/>
        <v>449</v>
      </c>
      <c r="L467" s="108"/>
      <c r="M467" s="106">
        <v>65.0</v>
      </c>
      <c r="N467" s="89"/>
      <c r="O467" s="106">
        <v>65.0</v>
      </c>
      <c r="P467" s="89"/>
      <c r="Q467" s="111">
        <v>65.0</v>
      </c>
      <c r="R467" s="89"/>
      <c r="S467" s="106">
        <v>65.0</v>
      </c>
      <c r="T467" s="89"/>
      <c r="U467" s="106">
        <v>65.0</v>
      </c>
      <c r="V467" s="157"/>
      <c r="W467" s="111">
        <v>63.0</v>
      </c>
      <c r="X467" s="112"/>
      <c r="Y467" s="111">
        <v>63.0</v>
      </c>
      <c r="Z467" s="112"/>
      <c r="AA467" s="111">
        <v>101.0</v>
      </c>
      <c r="AB467" s="112"/>
      <c r="AC467" s="111">
        <v>25.0</v>
      </c>
      <c r="AD467" s="112"/>
      <c r="AE467" s="108"/>
      <c r="AF467" s="96"/>
      <c r="AG467" s="113">
        <f t="shared" ref="AG467:AP467" si="1290">IFERROR(W467/M467,0)*100</f>
        <v>96.92307692</v>
      </c>
      <c r="AH467" s="98">
        <f t="shared" si="1290"/>
        <v>0</v>
      </c>
      <c r="AI467" s="113">
        <f t="shared" si="1290"/>
        <v>96.92307692</v>
      </c>
      <c r="AJ467" s="98">
        <f t="shared" si="1290"/>
        <v>0</v>
      </c>
      <c r="AK467" s="113">
        <f t="shared" si="1290"/>
        <v>155.3846154</v>
      </c>
      <c r="AL467" s="98">
        <f t="shared" si="1290"/>
        <v>0</v>
      </c>
      <c r="AM467" s="113">
        <f t="shared" si="1290"/>
        <v>38.46153846</v>
      </c>
      <c r="AN467" s="98">
        <f t="shared" si="1290"/>
        <v>0</v>
      </c>
      <c r="AO467" s="113">
        <f t="shared" si="1290"/>
        <v>0</v>
      </c>
      <c r="AP467" s="98">
        <f t="shared" si="1290"/>
        <v>0</v>
      </c>
      <c r="AQ467" s="113">
        <f t="shared" ref="AQ467:AR467" si="1291">W467+Y467+AA467+AC467+AE467</f>
        <v>252</v>
      </c>
      <c r="AR467" s="114">
        <f t="shared" si="1291"/>
        <v>0</v>
      </c>
      <c r="AS467" s="114">
        <f t="shared" si="1288"/>
        <v>56.1247216</v>
      </c>
      <c r="AT467" s="128" t="s">
        <v>89</v>
      </c>
      <c r="AU467" s="115"/>
      <c r="AV467" s="117"/>
      <c r="AW467" s="204"/>
      <c r="AX467" s="118">
        <f t="shared" ref="AX467:AY467" si="1292">AG467+AI467+AK467+AM467+AO467</f>
        <v>387.6923077</v>
      </c>
      <c r="AY467" s="118">
        <f t="shared" si="1292"/>
        <v>0</v>
      </c>
      <c r="AZ467" s="117"/>
    </row>
    <row r="468" ht="15.75" customHeight="1">
      <c r="A468" s="119"/>
      <c r="B468" s="106"/>
      <c r="C468" s="108"/>
      <c r="D468" s="106"/>
      <c r="E468" s="108"/>
      <c r="F468" s="106"/>
      <c r="G468" s="86"/>
      <c r="H468" s="108" t="s">
        <v>880</v>
      </c>
      <c r="I468" s="108" t="s">
        <v>206</v>
      </c>
      <c r="J468" s="106">
        <v>10.0</v>
      </c>
      <c r="K468" s="109">
        <f t="shared" si="1285"/>
        <v>20</v>
      </c>
      <c r="L468" s="108"/>
      <c r="M468" s="106">
        <v>2.0</v>
      </c>
      <c r="N468" s="89"/>
      <c r="O468" s="106">
        <v>2.0</v>
      </c>
      <c r="P468" s="89"/>
      <c r="Q468" s="111">
        <v>2.0</v>
      </c>
      <c r="R468" s="89"/>
      <c r="S468" s="106">
        <v>2.0</v>
      </c>
      <c r="T468" s="89"/>
      <c r="U468" s="106">
        <v>2.0</v>
      </c>
      <c r="V468" s="157"/>
      <c r="W468" s="111">
        <v>4.0</v>
      </c>
      <c r="X468" s="112"/>
      <c r="Y468" s="111">
        <v>2.0</v>
      </c>
      <c r="Z468" s="112"/>
      <c r="AA468" s="111">
        <v>5.0</v>
      </c>
      <c r="AB468" s="112"/>
      <c r="AC468" s="111">
        <v>2.0</v>
      </c>
      <c r="AD468" s="112"/>
      <c r="AE468" s="108"/>
      <c r="AF468" s="96"/>
      <c r="AG468" s="113">
        <f t="shared" ref="AG468:AP468" si="1293">IFERROR(W468/M468,0)*100</f>
        <v>200</v>
      </c>
      <c r="AH468" s="98">
        <f t="shared" si="1293"/>
        <v>0</v>
      </c>
      <c r="AI468" s="113">
        <f t="shared" si="1293"/>
        <v>100</v>
      </c>
      <c r="AJ468" s="98">
        <f t="shared" si="1293"/>
        <v>0</v>
      </c>
      <c r="AK468" s="113">
        <f t="shared" si="1293"/>
        <v>250</v>
      </c>
      <c r="AL468" s="98">
        <f t="shared" si="1293"/>
        <v>0</v>
      </c>
      <c r="AM468" s="113">
        <f t="shared" si="1293"/>
        <v>100</v>
      </c>
      <c r="AN468" s="98">
        <f t="shared" si="1293"/>
        <v>0</v>
      </c>
      <c r="AO468" s="113">
        <f t="shared" si="1293"/>
        <v>0</v>
      </c>
      <c r="AP468" s="98">
        <f t="shared" si="1293"/>
        <v>0</v>
      </c>
      <c r="AQ468" s="113">
        <f t="shared" ref="AQ468:AR468" si="1294">W468+Y468+AA468+AC468+AE468</f>
        <v>13</v>
      </c>
      <c r="AR468" s="114">
        <f t="shared" si="1294"/>
        <v>0</v>
      </c>
      <c r="AS468" s="114">
        <f t="shared" si="1288"/>
        <v>65</v>
      </c>
      <c r="AT468" s="128" t="s">
        <v>89</v>
      </c>
      <c r="AU468" s="115"/>
      <c r="AV468" s="117"/>
      <c r="AW468" s="204"/>
      <c r="AX468" s="118">
        <f t="shared" ref="AX468:AY468" si="1295">AG468+AI468+AK468+AM468+AO468</f>
        <v>650</v>
      </c>
      <c r="AY468" s="118">
        <f t="shared" si="1295"/>
        <v>0</v>
      </c>
      <c r="AZ468" s="117"/>
    </row>
    <row r="469" ht="15.75" customHeight="1">
      <c r="A469" s="119"/>
      <c r="B469" s="106"/>
      <c r="C469" s="108"/>
      <c r="D469" s="106"/>
      <c r="E469" s="108"/>
      <c r="F469" s="106"/>
      <c r="G469" s="86"/>
      <c r="H469" s="108" t="s">
        <v>881</v>
      </c>
      <c r="I469" s="108" t="s">
        <v>869</v>
      </c>
      <c r="J469" s="106">
        <v>85.0</v>
      </c>
      <c r="K469" s="109">
        <f t="shared" si="1285"/>
        <v>193</v>
      </c>
      <c r="L469" s="108"/>
      <c r="M469" s="106">
        <v>10.0</v>
      </c>
      <c r="N469" s="89"/>
      <c r="O469" s="106">
        <v>18.0</v>
      </c>
      <c r="P469" s="89"/>
      <c r="Q469" s="111">
        <v>20.0</v>
      </c>
      <c r="R469" s="89"/>
      <c r="S469" s="106">
        <v>28.0</v>
      </c>
      <c r="T469" s="89"/>
      <c r="U469" s="106">
        <v>32.0</v>
      </c>
      <c r="V469" s="157"/>
      <c r="W469" s="111">
        <v>1.0</v>
      </c>
      <c r="X469" s="112"/>
      <c r="Y469" s="111">
        <v>6.0</v>
      </c>
      <c r="Z469" s="112"/>
      <c r="AA469" s="111">
        <v>24.0</v>
      </c>
      <c r="AB469" s="112"/>
      <c r="AC469" s="111">
        <v>3.0</v>
      </c>
      <c r="AD469" s="112"/>
      <c r="AE469" s="108"/>
      <c r="AF469" s="96"/>
      <c r="AG469" s="113">
        <f t="shared" ref="AG469:AP469" si="1296">IFERROR(W469/M469,0)*100</f>
        <v>10</v>
      </c>
      <c r="AH469" s="98">
        <f t="shared" si="1296"/>
        <v>0</v>
      </c>
      <c r="AI469" s="113">
        <f t="shared" si="1296"/>
        <v>33.33333333</v>
      </c>
      <c r="AJ469" s="98">
        <f t="shared" si="1296"/>
        <v>0</v>
      </c>
      <c r="AK469" s="113">
        <f t="shared" si="1296"/>
        <v>120</v>
      </c>
      <c r="AL469" s="98">
        <f t="shared" si="1296"/>
        <v>0</v>
      </c>
      <c r="AM469" s="113">
        <f t="shared" si="1296"/>
        <v>10.71428571</v>
      </c>
      <c r="AN469" s="98">
        <f t="shared" si="1296"/>
        <v>0</v>
      </c>
      <c r="AO469" s="113">
        <f t="shared" si="1296"/>
        <v>0</v>
      </c>
      <c r="AP469" s="98">
        <f t="shared" si="1296"/>
        <v>0</v>
      </c>
      <c r="AQ469" s="113">
        <f t="shared" ref="AQ469:AR469" si="1297">W469+Y469+AA469+AC469+AE469</f>
        <v>34</v>
      </c>
      <c r="AR469" s="114">
        <f t="shared" si="1297"/>
        <v>0</v>
      </c>
      <c r="AS469" s="114">
        <f t="shared" si="1288"/>
        <v>17.61658031</v>
      </c>
      <c r="AT469" s="128" t="s">
        <v>89</v>
      </c>
      <c r="AU469" s="115"/>
      <c r="AV469" s="117"/>
      <c r="AW469" s="204"/>
      <c r="AX469" s="118">
        <f t="shared" ref="AX469:AY469" si="1298">AG469+AI469+AK469+AM469+AO469</f>
        <v>174.047619</v>
      </c>
      <c r="AY469" s="118">
        <f t="shared" si="1298"/>
        <v>0</v>
      </c>
      <c r="AZ469" s="117"/>
    </row>
    <row r="470" ht="15.75" customHeight="1">
      <c r="A470" s="227"/>
      <c r="B470" s="228"/>
      <c r="C470" s="229"/>
      <c r="D470" s="228"/>
      <c r="E470" s="229"/>
      <c r="F470" s="84"/>
      <c r="G470" s="229"/>
      <c r="H470" s="229"/>
      <c r="I470" s="229"/>
      <c r="J470" s="228"/>
      <c r="K470" s="228"/>
      <c r="L470" s="229"/>
      <c r="M470" s="228"/>
      <c r="N470" s="230"/>
      <c r="O470" s="228"/>
      <c r="P470" s="230"/>
      <c r="Q470" s="231"/>
      <c r="R470" s="230"/>
      <c r="S470" s="228"/>
      <c r="T470" s="230"/>
      <c r="U470" s="228"/>
      <c r="V470" s="232"/>
      <c r="W470" s="233"/>
      <c r="X470" s="234"/>
      <c r="Y470" s="233"/>
      <c r="Z470" s="234"/>
      <c r="AA470" s="233"/>
      <c r="AB470" s="234"/>
      <c r="AC470" s="233"/>
      <c r="AD470" s="234"/>
      <c r="AE470" s="229"/>
      <c r="AF470" s="203"/>
      <c r="AG470" s="229"/>
      <c r="AH470" s="98">
        <f>IFERROR(X470/N470,0)*100</f>
        <v>0</v>
      </c>
      <c r="AI470" s="229"/>
      <c r="AJ470" s="232"/>
      <c r="AK470" s="229"/>
      <c r="AL470" s="232"/>
      <c r="AM470" s="229"/>
      <c r="AN470" s="232"/>
      <c r="AO470" s="229"/>
      <c r="AP470" s="232"/>
      <c r="AQ470" s="229"/>
      <c r="AR470" s="229"/>
      <c r="AS470" s="229"/>
      <c r="AT470" s="229"/>
      <c r="AU470" s="235"/>
      <c r="AV470" s="4"/>
      <c r="AW470" s="4"/>
      <c r="AX470" s="103">
        <f t="shared" ref="AX470:AY470" si="1299">AG470+AI470+AK470+AM470+AO470</f>
        <v>0</v>
      </c>
      <c r="AY470" s="103">
        <f t="shared" si="1299"/>
        <v>0</v>
      </c>
      <c r="AZ470" s="4"/>
    </row>
    <row r="471" ht="15.75" customHeight="1">
      <c r="A471" s="227"/>
      <c r="B471" s="228"/>
      <c r="C471" s="229"/>
      <c r="D471" s="228"/>
      <c r="E471" s="229"/>
      <c r="F471" s="84"/>
      <c r="G471" s="229"/>
      <c r="H471" s="229"/>
      <c r="I471" s="229"/>
      <c r="J471" s="228"/>
      <c r="K471" s="228"/>
      <c r="L471" s="229"/>
      <c r="M471" s="228"/>
      <c r="N471" s="230"/>
      <c r="O471" s="228"/>
      <c r="P471" s="230"/>
      <c r="Q471" s="231"/>
      <c r="R471" s="230"/>
      <c r="S471" s="228"/>
      <c r="T471" s="230"/>
      <c r="U471" s="228"/>
      <c r="V471" s="232"/>
      <c r="W471" s="233"/>
      <c r="X471" s="234"/>
      <c r="Y471" s="233"/>
      <c r="Z471" s="234"/>
      <c r="AA471" s="233"/>
      <c r="AB471" s="234"/>
      <c r="AC471" s="233"/>
      <c r="AD471" s="234"/>
      <c r="AE471" s="229"/>
      <c r="AF471" s="203"/>
      <c r="AG471" s="229"/>
      <c r="AH471" s="236"/>
      <c r="AI471" s="229"/>
      <c r="AJ471" s="232"/>
      <c r="AK471" s="229"/>
      <c r="AL471" s="232"/>
      <c r="AM471" s="229"/>
      <c r="AN471" s="232"/>
      <c r="AO471" s="229"/>
      <c r="AP471" s="232"/>
      <c r="AQ471" s="237"/>
      <c r="AR471" s="237"/>
      <c r="AS471" s="237"/>
      <c r="AT471" s="237"/>
      <c r="AU471" s="235"/>
      <c r="AV471" s="4"/>
      <c r="AW471" s="4"/>
      <c r="AX471" s="103">
        <f t="shared" ref="AX471:AY471" si="1300">AG471+AI471+AK471+AM471+AO471</f>
        <v>0</v>
      </c>
      <c r="AY471" s="103">
        <f t="shared" si="1300"/>
        <v>0</v>
      </c>
      <c r="AZ471" s="4"/>
    </row>
    <row r="472" ht="12.75" customHeight="1">
      <c r="A472" s="238" t="s">
        <v>882</v>
      </c>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35"/>
      <c r="AG472" s="239"/>
      <c r="AH472" s="239"/>
      <c r="AI472" s="239"/>
      <c r="AJ472" s="239"/>
      <c r="AK472" s="239"/>
      <c r="AL472" s="239"/>
      <c r="AM472" s="239"/>
      <c r="AN472" s="239"/>
      <c r="AO472" s="239"/>
      <c r="AP472" s="239"/>
      <c r="AQ472" s="240">
        <f t="shared" ref="AQ472:AT472" si="1301">(AQ455+AQ310+AQ275+AQ183+AR12)/5</f>
        <v>24962.81918</v>
      </c>
      <c r="AR472" s="240">
        <f t="shared" si="1301"/>
        <v>8820.490251</v>
      </c>
      <c r="AS472" s="240">
        <f t="shared" si="1301"/>
        <v>42.26519273</v>
      </c>
      <c r="AT472" s="240">
        <f t="shared" si="1301"/>
        <v>77.12377309</v>
      </c>
      <c r="AU472" s="235"/>
      <c r="AV472" s="4"/>
      <c r="AW472" s="4"/>
      <c r="AX472" s="103">
        <f t="shared" ref="AX472:AY472" si="1302">AG472+AI472+AK472+AM472+AO472</f>
        <v>0</v>
      </c>
      <c r="AY472" s="103">
        <f t="shared" si="1302"/>
        <v>0</v>
      </c>
      <c r="AZ472" s="4"/>
    </row>
    <row r="473" ht="12.75" customHeight="1">
      <c r="A473" s="238" t="s">
        <v>883</v>
      </c>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35"/>
      <c r="AG473" s="239"/>
      <c r="AH473" s="239"/>
      <c r="AI473" s="239"/>
      <c r="AJ473" s="239"/>
      <c r="AK473" s="239"/>
      <c r="AL473" s="239"/>
      <c r="AM473" s="239"/>
      <c r="AN473" s="239"/>
      <c r="AO473" s="239"/>
      <c r="AP473" s="239"/>
      <c r="AQ473" s="229"/>
      <c r="AR473" s="229"/>
      <c r="AS473" s="241" t="s">
        <v>884</v>
      </c>
      <c r="AT473" s="241" t="s">
        <v>885</v>
      </c>
      <c r="AU473" s="235"/>
      <c r="AV473" s="4"/>
      <c r="AW473" s="4"/>
      <c r="AX473" s="103">
        <f t="shared" ref="AX473:AY473" si="1303">AG473+AI473+AK473+AM473+AO473</f>
        <v>0</v>
      </c>
      <c r="AY473" s="103">
        <f t="shared" si="1303"/>
        <v>0</v>
      </c>
      <c r="AZ473" s="4"/>
    </row>
    <row r="474" ht="15.75" customHeight="1">
      <c r="A474" s="242" t="s">
        <v>886</v>
      </c>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35"/>
      <c r="AU474" s="235"/>
      <c r="AV474" s="4"/>
      <c r="AW474" s="4"/>
      <c r="AX474" s="4"/>
      <c r="AY474" s="4"/>
      <c r="AZ474" s="4"/>
    </row>
    <row r="475" ht="15.75" customHeight="1">
      <c r="A475" s="242" t="s">
        <v>887</v>
      </c>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35"/>
      <c r="AU475" s="235"/>
      <c r="AV475" s="4"/>
      <c r="AW475" s="4"/>
      <c r="AX475" s="4"/>
      <c r="AY475" s="4"/>
      <c r="AZ475" s="4"/>
    </row>
    <row r="476" ht="15.75" customHeight="1">
      <c r="A476" s="242" t="s">
        <v>888</v>
      </c>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35"/>
      <c r="AU476" s="235"/>
      <c r="AV476" s="4"/>
      <c r="AW476" s="4"/>
      <c r="AX476" s="4"/>
      <c r="AY476" s="4"/>
      <c r="AZ476" s="4"/>
    </row>
    <row r="477" ht="15.75" customHeight="1">
      <c r="A477" s="243" t="s">
        <v>889</v>
      </c>
      <c r="B477" s="244"/>
      <c r="C477" s="244"/>
      <c r="D477" s="244"/>
      <c r="E477" s="244"/>
      <c r="F477" s="244"/>
      <c r="G477" s="244"/>
      <c r="H477" s="244"/>
      <c r="I477" s="244"/>
      <c r="J477" s="244"/>
      <c r="K477" s="244"/>
      <c r="L477" s="244"/>
      <c r="M477" s="244"/>
      <c r="N477" s="244"/>
      <c r="O477" s="244"/>
      <c r="P477" s="244"/>
      <c r="Q477" s="244"/>
      <c r="R477" s="244"/>
      <c r="S477" s="244"/>
      <c r="T477" s="244"/>
      <c r="U477" s="244"/>
      <c r="V477" s="244"/>
      <c r="W477" s="244"/>
      <c r="X477" s="244"/>
      <c r="Y477" s="244"/>
      <c r="Z477" s="244"/>
      <c r="AA477" s="244"/>
      <c r="AB477" s="244"/>
      <c r="AC477" s="244"/>
      <c r="AD477" s="244"/>
      <c r="AE477" s="244"/>
      <c r="AF477" s="244"/>
      <c r="AG477" s="244"/>
      <c r="AH477" s="244"/>
      <c r="AI477" s="244"/>
      <c r="AJ477" s="244"/>
      <c r="AK477" s="244"/>
      <c r="AL477" s="244"/>
      <c r="AM477" s="244"/>
      <c r="AN477" s="244"/>
      <c r="AO477" s="244"/>
      <c r="AP477" s="244"/>
      <c r="AQ477" s="244"/>
      <c r="AR477" s="244"/>
      <c r="AS477" s="244"/>
      <c r="AT477" s="245"/>
      <c r="AU477" s="246"/>
      <c r="AV477" s="4"/>
      <c r="AW477" s="4"/>
      <c r="AX477" s="4"/>
      <c r="AY477" s="4"/>
      <c r="AZ477" s="4"/>
    </row>
    <row r="478" ht="15.75" customHeight="1">
      <c r="A478" s="4"/>
      <c r="B478" s="82"/>
      <c r="C478" s="4"/>
      <c r="D478" s="82"/>
      <c r="E478" s="4"/>
      <c r="F478" s="247"/>
      <c r="G478" s="4"/>
      <c r="H478" s="4"/>
      <c r="I478" s="4"/>
      <c r="J478" s="82"/>
      <c r="K478" s="82"/>
      <c r="L478" s="4"/>
      <c r="M478" s="248"/>
      <c r="N478" s="249"/>
      <c r="O478" s="248"/>
      <c r="P478" s="249"/>
      <c r="Q478" s="250"/>
      <c r="R478" s="249"/>
      <c r="S478" s="248"/>
      <c r="T478" s="249"/>
      <c r="U478" s="248"/>
      <c r="V478" s="251"/>
      <c r="W478" s="251"/>
      <c r="X478" s="251"/>
      <c r="Y478" s="251"/>
      <c r="Z478" s="251"/>
      <c r="AA478" s="251"/>
      <c r="AB478" s="251"/>
      <c r="AC478" s="251"/>
      <c r="AD478" s="251"/>
      <c r="AE478" s="4"/>
      <c r="AF478" s="4"/>
      <c r="AG478" s="4"/>
      <c r="AH478" s="252"/>
      <c r="AI478" s="4"/>
      <c r="AJ478" s="4"/>
      <c r="AK478" s="4"/>
      <c r="AL478" s="4"/>
      <c r="AM478" s="4"/>
      <c r="AN478" s="4"/>
      <c r="AO478" s="4"/>
      <c r="AP478" s="4"/>
      <c r="AQ478" s="4"/>
      <c r="AR478" s="4"/>
      <c r="AS478" s="4"/>
      <c r="AT478" s="4"/>
      <c r="AU478" s="4"/>
      <c r="AV478" s="4"/>
      <c r="AW478" s="4"/>
      <c r="AX478" s="4"/>
      <c r="AY478" s="4"/>
      <c r="AZ478" s="4"/>
    </row>
    <row r="479" ht="15.75" customHeight="1">
      <c r="A479" s="198"/>
      <c r="B479" s="80"/>
      <c r="C479" s="4"/>
      <c r="D479" s="82"/>
      <c r="E479" s="4"/>
      <c r="F479" s="247"/>
      <c r="G479" s="4"/>
      <c r="H479" s="4"/>
      <c r="I479" s="4"/>
      <c r="J479" s="82"/>
      <c r="K479" s="82"/>
      <c r="L479" s="4"/>
      <c r="M479" s="248"/>
      <c r="N479" s="249"/>
      <c r="O479" s="248"/>
      <c r="P479" s="249"/>
      <c r="Q479" s="250"/>
      <c r="R479" s="249"/>
      <c r="S479" s="248"/>
      <c r="T479" s="249"/>
      <c r="U479" s="248"/>
      <c r="V479" s="251"/>
      <c r="W479" s="251"/>
      <c r="X479" s="251"/>
      <c r="Y479" s="251"/>
      <c r="Z479" s="251"/>
      <c r="AA479" s="251"/>
      <c r="AB479" s="251"/>
      <c r="AC479" s="251"/>
      <c r="AD479" s="251"/>
      <c r="AE479" s="4"/>
      <c r="AF479" s="4"/>
      <c r="AG479" s="4"/>
      <c r="AH479" s="252"/>
      <c r="AI479" s="4"/>
      <c r="AJ479" s="4"/>
      <c r="AK479" s="4"/>
      <c r="AL479" s="4"/>
      <c r="AM479" s="4"/>
      <c r="AN479" s="4"/>
      <c r="AO479" s="4"/>
      <c r="AP479" s="4"/>
      <c r="AQ479" s="4"/>
      <c r="AR479" s="4"/>
      <c r="AS479" s="4"/>
      <c r="AT479" s="4"/>
      <c r="AU479" s="4"/>
      <c r="AV479" s="4"/>
      <c r="AW479" s="4"/>
      <c r="AX479" s="4"/>
      <c r="AY479" s="4"/>
      <c r="AZ479" s="4"/>
    </row>
    <row r="480" ht="15.75" customHeight="1">
      <c r="A480" s="253" t="s">
        <v>890</v>
      </c>
      <c r="B480" s="80"/>
      <c r="C480" s="4"/>
      <c r="D480" s="82"/>
      <c r="E480" s="4"/>
      <c r="F480" s="247"/>
      <c r="G480" s="4"/>
      <c r="H480" s="4"/>
      <c r="I480" s="4"/>
      <c r="J480" s="82"/>
      <c r="K480" s="82"/>
      <c r="L480" s="4"/>
      <c r="M480" s="248"/>
      <c r="N480" s="249"/>
      <c r="O480" s="248"/>
      <c r="P480" s="249"/>
      <c r="Q480" s="250"/>
      <c r="R480" s="249"/>
      <c r="S480" s="248"/>
      <c r="T480" s="249"/>
      <c r="U480" s="248"/>
      <c r="V480" s="251"/>
      <c r="W480" s="251"/>
      <c r="X480" s="251"/>
      <c r="Y480" s="251"/>
      <c r="Z480" s="251"/>
      <c r="AA480" s="251"/>
      <c r="AB480" s="251"/>
      <c r="AC480" s="251"/>
      <c r="AD480" s="251"/>
      <c r="AE480" s="4"/>
      <c r="AF480" s="4"/>
      <c r="AG480" s="4"/>
      <c r="AH480" s="252"/>
      <c r="AI480" s="4"/>
      <c r="AJ480" s="4"/>
      <c r="AK480" s="4"/>
      <c r="AL480" s="4"/>
      <c r="AM480" s="4"/>
      <c r="AN480" s="4"/>
      <c r="AO480" s="4"/>
      <c r="AP480" s="4"/>
      <c r="AQ480" s="4"/>
      <c r="AR480" s="4"/>
      <c r="AS480" s="4"/>
      <c r="AT480" s="4"/>
      <c r="AU480" s="4"/>
      <c r="AV480" s="4"/>
      <c r="AW480" s="4"/>
      <c r="AX480" s="4"/>
      <c r="AY480" s="4"/>
      <c r="AZ480" s="4"/>
    </row>
    <row r="481" ht="15.75" customHeight="1">
      <c r="A481" s="253" t="s">
        <v>891</v>
      </c>
      <c r="B481" s="80"/>
      <c r="C481" s="4"/>
      <c r="D481" s="82"/>
      <c r="E481" s="4"/>
      <c r="F481" s="247"/>
      <c r="G481" s="4"/>
      <c r="H481" s="4"/>
      <c r="I481" s="4"/>
      <c r="J481" s="82"/>
      <c r="K481" s="82"/>
      <c r="L481" s="4"/>
      <c r="M481" s="248"/>
      <c r="N481" s="249"/>
      <c r="O481" s="248"/>
      <c r="P481" s="249"/>
      <c r="Q481" s="250"/>
      <c r="R481" s="249"/>
      <c r="S481" s="248"/>
      <c r="T481" s="249"/>
      <c r="U481" s="248"/>
      <c r="V481" s="251"/>
      <c r="W481" s="251"/>
      <c r="X481" s="251"/>
      <c r="Y481" s="251"/>
      <c r="Z481" s="251"/>
      <c r="AA481" s="251"/>
      <c r="AB481" s="251"/>
      <c r="AC481" s="251"/>
      <c r="AD481" s="251"/>
      <c r="AE481" s="4"/>
      <c r="AF481" s="4"/>
      <c r="AG481" s="4"/>
      <c r="AH481" s="252"/>
      <c r="AI481" s="4"/>
      <c r="AJ481" s="4"/>
      <c r="AK481" s="4"/>
      <c r="AL481" s="4"/>
      <c r="AM481" s="4"/>
      <c r="AN481" s="4"/>
      <c r="AO481" s="4"/>
      <c r="AP481" s="4"/>
      <c r="AQ481" s="4"/>
      <c r="AR481" s="4"/>
      <c r="AS481" s="4"/>
      <c r="AT481" s="4"/>
      <c r="AU481" s="4"/>
      <c r="AV481" s="4"/>
      <c r="AW481" s="4"/>
      <c r="AX481" s="4"/>
      <c r="AY481" s="4"/>
      <c r="AZ481" s="4"/>
    </row>
    <row r="482" ht="15.75" customHeight="1">
      <c r="A482" s="253" t="s">
        <v>892</v>
      </c>
      <c r="B482" s="80"/>
      <c r="C482" s="4"/>
      <c r="D482" s="82"/>
      <c r="E482" s="4"/>
      <c r="F482" s="247"/>
      <c r="G482" s="4"/>
      <c r="H482" s="4"/>
      <c r="I482" s="4"/>
      <c r="J482" s="82"/>
      <c r="K482" s="82"/>
      <c r="L482" s="4"/>
      <c r="M482" s="248"/>
      <c r="N482" s="249"/>
      <c r="O482" s="248"/>
      <c r="P482" s="249"/>
      <c r="Q482" s="250"/>
      <c r="R482" s="249"/>
      <c r="S482" s="248"/>
      <c r="T482" s="249"/>
      <c r="U482" s="248"/>
      <c r="V482" s="251"/>
      <c r="W482" s="251"/>
      <c r="X482" s="251"/>
      <c r="Y482" s="251"/>
      <c r="Z482" s="251"/>
      <c r="AA482" s="251"/>
      <c r="AB482" s="251"/>
      <c r="AC482" s="251"/>
      <c r="AD482" s="251"/>
      <c r="AE482" s="4"/>
      <c r="AF482" s="4"/>
      <c r="AG482" s="4"/>
      <c r="AH482" s="252"/>
      <c r="AI482" s="4"/>
      <c r="AJ482" s="4"/>
      <c r="AK482" s="4"/>
      <c r="AL482" s="4"/>
      <c r="AM482" s="4"/>
      <c r="AN482" s="4"/>
      <c r="AO482" s="4"/>
      <c r="AP482" s="4"/>
      <c r="AQ482" s="4"/>
      <c r="AR482" s="4"/>
      <c r="AS482" s="4"/>
      <c r="AT482" s="4"/>
      <c r="AU482" s="4"/>
      <c r="AV482" s="4"/>
      <c r="AW482" s="4"/>
      <c r="AX482" s="4"/>
      <c r="AY482" s="4"/>
      <c r="AZ482" s="4"/>
    </row>
    <row r="483" ht="15.75" customHeight="1">
      <c r="A483" s="253"/>
      <c r="B483" s="80"/>
      <c r="C483" s="4"/>
      <c r="D483" s="82"/>
      <c r="E483" s="4"/>
      <c r="F483" s="247"/>
      <c r="G483" s="4"/>
      <c r="H483" s="4"/>
      <c r="I483" s="4"/>
      <c r="K483" s="82"/>
      <c r="L483" s="4"/>
      <c r="M483" s="248"/>
      <c r="N483" s="249"/>
      <c r="O483" s="248"/>
      <c r="P483" s="249"/>
      <c r="Q483" s="250"/>
      <c r="R483" s="249"/>
      <c r="S483" s="248"/>
      <c r="T483" s="249"/>
      <c r="U483" s="248"/>
      <c r="V483" s="251"/>
      <c r="W483" s="251"/>
      <c r="X483" s="251"/>
      <c r="Y483" s="251"/>
      <c r="Z483" s="251"/>
      <c r="AA483" s="251"/>
      <c r="AB483" s="251"/>
      <c r="AC483" s="251"/>
      <c r="AD483" s="251"/>
      <c r="AE483" s="4"/>
      <c r="AF483" s="4"/>
      <c r="AG483" s="4"/>
      <c r="AH483" s="252"/>
      <c r="AI483" s="4"/>
      <c r="AJ483" s="4"/>
      <c r="AK483" s="4"/>
      <c r="AL483" s="4"/>
      <c r="AM483" s="4"/>
      <c r="AN483" s="4"/>
      <c r="AO483" s="4"/>
      <c r="AP483" s="4"/>
      <c r="AQ483" s="4"/>
      <c r="AR483" s="4"/>
      <c r="AS483" s="4"/>
      <c r="AT483" s="4"/>
      <c r="AU483" s="4"/>
      <c r="AV483" s="4"/>
      <c r="AW483" s="4"/>
      <c r="AX483" s="4"/>
      <c r="AY483" s="4"/>
      <c r="AZ483" s="4"/>
    </row>
    <row r="484" ht="15.75" customHeight="1">
      <c r="A484" s="253"/>
      <c r="B484" s="80"/>
      <c r="C484" s="4"/>
      <c r="D484" s="82"/>
      <c r="E484" s="4"/>
      <c r="F484" s="247"/>
      <c r="G484" s="4"/>
      <c r="H484" s="4"/>
      <c r="I484" s="4"/>
      <c r="J484" s="82"/>
      <c r="K484" s="82"/>
      <c r="L484" s="4"/>
      <c r="M484" s="248"/>
      <c r="N484" s="249"/>
      <c r="O484" s="248"/>
      <c r="P484" s="249"/>
      <c r="Q484" s="250"/>
      <c r="R484" s="249"/>
      <c r="S484" s="248"/>
      <c r="T484" s="249"/>
      <c r="U484" s="248"/>
      <c r="V484" s="251"/>
      <c r="W484" s="251"/>
      <c r="X484" s="251"/>
      <c r="Y484" s="251"/>
      <c r="Z484" s="251"/>
      <c r="AA484" s="251"/>
      <c r="AB484" s="251"/>
      <c r="AC484" s="251"/>
      <c r="AD484" s="251"/>
      <c r="AE484" s="4"/>
      <c r="AF484" s="4"/>
      <c r="AG484" s="4"/>
      <c r="AH484" s="252"/>
      <c r="AI484" s="4"/>
      <c r="AJ484" s="4"/>
      <c r="AK484" s="4"/>
      <c r="AL484" s="4"/>
      <c r="AM484" s="4"/>
      <c r="AN484" s="4"/>
      <c r="AO484" s="4"/>
      <c r="AP484" s="4"/>
      <c r="AQ484" s="4"/>
      <c r="AR484" s="4"/>
      <c r="AS484" s="4"/>
      <c r="AT484" s="4"/>
      <c r="AU484" s="4"/>
      <c r="AV484" s="4"/>
      <c r="AW484" s="4"/>
      <c r="AX484" s="4"/>
      <c r="AY484" s="4"/>
      <c r="AZ484" s="4"/>
    </row>
    <row r="485" ht="15.75" customHeight="1">
      <c r="A485" s="253"/>
      <c r="B485" s="80"/>
      <c r="C485" s="4"/>
      <c r="D485" s="82"/>
      <c r="E485" s="4"/>
      <c r="F485" s="247"/>
      <c r="G485" s="4"/>
      <c r="H485" s="4"/>
      <c r="I485" s="4"/>
      <c r="J485" s="82"/>
      <c r="K485" s="82"/>
      <c r="L485" s="4"/>
      <c r="N485" s="249"/>
      <c r="O485" s="248"/>
      <c r="P485" s="249"/>
      <c r="Q485" s="250"/>
      <c r="R485" s="249"/>
      <c r="S485" s="248"/>
      <c r="T485" s="249"/>
      <c r="U485" s="248"/>
      <c r="V485" s="251"/>
      <c r="W485" s="251"/>
      <c r="X485" s="251"/>
      <c r="Y485" s="251"/>
      <c r="Z485" s="251"/>
      <c r="AA485" s="251"/>
      <c r="AB485" s="251"/>
      <c r="AC485" s="251"/>
      <c r="AD485" s="251"/>
      <c r="AE485" s="4"/>
      <c r="AF485" s="4"/>
      <c r="AG485" s="4"/>
      <c r="AH485" s="252"/>
      <c r="AI485" s="4"/>
      <c r="AJ485" s="4"/>
      <c r="AK485" s="4"/>
      <c r="AL485" s="4"/>
      <c r="AM485" s="4"/>
      <c r="AN485" s="4"/>
      <c r="AO485" s="4"/>
      <c r="AP485" s="4"/>
      <c r="AQ485" s="4"/>
      <c r="AR485" s="4"/>
      <c r="AS485" s="4"/>
      <c r="AT485" s="4"/>
      <c r="AU485" s="4"/>
      <c r="AV485" s="4"/>
      <c r="AW485" s="4"/>
      <c r="AX485" s="4"/>
      <c r="AY485" s="4"/>
      <c r="AZ485" s="4"/>
    </row>
    <row r="486" ht="15.75" customHeight="1">
      <c r="A486" s="253"/>
      <c r="B486" s="80"/>
      <c r="C486" s="4"/>
      <c r="D486" s="82"/>
      <c r="E486" s="4"/>
      <c r="F486" s="247"/>
      <c r="G486" s="4"/>
      <c r="H486" s="4"/>
      <c r="I486" s="4"/>
      <c r="J486" s="82"/>
      <c r="K486" s="82"/>
      <c r="L486" s="4"/>
      <c r="M486" s="248"/>
      <c r="N486" s="249"/>
      <c r="O486" s="248"/>
      <c r="P486" s="249"/>
      <c r="Q486" s="250"/>
      <c r="R486" s="249"/>
      <c r="S486" s="248"/>
      <c r="T486" s="249"/>
      <c r="U486" s="248"/>
      <c r="V486" s="251"/>
      <c r="W486" s="251"/>
      <c r="X486" s="251"/>
      <c r="Y486" s="251"/>
      <c r="Z486" s="251"/>
      <c r="AA486" s="251"/>
      <c r="AB486" s="251"/>
      <c r="AC486" s="251"/>
      <c r="AD486" s="251"/>
      <c r="AE486" s="4"/>
      <c r="AF486" s="4"/>
      <c r="AG486" s="4"/>
      <c r="AH486" s="252"/>
      <c r="AI486" s="4"/>
      <c r="AJ486" s="4"/>
      <c r="AK486" s="4"/>
      <c r="AL486" s="4"/>
      <c r="AM486" s="4"/>
      <c r="AN486" s="4"/>
      <c r="AO486" s="4"/>
      <c r="AP486" s="4"/>
      <c r="AQ486" s="4"/>
      <c r="AR486" s="4"/>
      <c r="AS486" s="4"/>
      <c r="AT486" s="4"/>
      <c r="AU486" s="4"/>
      <c r="AV486" s="4"/>
      <c r="AW486" s="4"/>
      <c r="AX486" s="4"/>
      <c r="AY486" s="4"/>
      <c r="AZ486" s="4"/>
    </row>
    <row r="487" ht="15.75" customHeight="1">
      <c r="A487" s="253"/>
      <c r="B487" s="80"/>
      <c r="C487" s="4"/>
      <c r="D487" s="82"/>
      <c r="E487" s="4"/>
      <c r="F487" s="247"/>
      <c r="G487" s="4"/>
      <c r="H487" s="4"/>
      <c r="I487" s="4"/>
      <c r="J487" s="82"/>
      <c r="K487" s="82"/>
      <c r="L487" s="4"/>
      <c r="M487" s="248"/>
      <c r="N487" s="249"/>
      <c r="O487" s="248"/>
      <c r="P487" s="249"/>
      <c r="Q487" s="250"/>
      <c r="R487" s="249"/>
      <c r="S487" s="248"/>
      <c r="T487" s="249"/>
      <c r="U487" s="248"/>
      <c r="V487" s="251"/>
      <c r="W487" s="251"/>
      <c r="X487" s="251"/>
      <c r="Y487" s="251"/>
      <c r="Z487" s="251"/>
      <c r="AA487" s="251"/>
      <c r="AB487" s="251"/>
      <c r="AC487" s="251"/>
      <c r="AD487" s="251"/>
      <c r="AE487" s="4"/>
      <c r="AF487" s="4"/>
      <c r="AG487" s="4"/>
      <c r="AH487" s="252"/>
      <c r="AI487" s="4"/>
      <c r="AJ487" s="4"/>
      <c r="AK487" s="4"/>
      <c r="AL487" s="4"/>
      <c r="AM487" s="4"/>
      <c r="AN487" s="4"/>
      <c r="AO487" s="4"/>
      <c r="AP487" s="4"/>
      <c r="AQ487" s="4"/>
      <c r="AR487" s="4"/>
      <c r="AS487" s="4"/>
      <c r="AT487" s="4"/>
      <c r="AU487" s="4"/>
      <c r="AV487" s="4"/>
      <c r="AW487" s="4"/>
      <c r="AX487" s="4"/>
      <c r="AY487" s="4"/>
      <c r="AZ487" s="4"/>
    </row>
    <row r="488" ht="15.75" customHeight="1">
      <c r="A488" s="253"/>
      <c r="B488" s="80"/>
      <c r="C488" s="4"/>
      <c r="D488" s="82"/>
      <c r="E488" s="4"/>
      <c r="F488" s="247"/>
      <c r="G488" s="4"/>
      <c r="H488" s="4"/>
      <c r="I488" s="4"/>
      <c r="J488" s="82"/>
      <c r="K488" s="82"/>
      <c r="L488" s="4"/>
      <c r="M488" s="248"/>
      <c r="N488" s="249"/>
      <c r="O488" s="248"/>
      <c r="P488" s="249"/>
      <c r="Q488" s="250"/>
      <c r="R488" s="249"/>
      <c r="S488" s="248"/>
      <c r="T488" s="249"/>
      <c r="U488" s="248"/>
      <c r="V488" s="251"/>
      <c r="W488" s="251"/>
      <c r="X488" s="251"/>
      <c r="Y488" s="251"/>
      <c r="Z488" s="251"/>
      <c r="AA488" s="251"/>
      <c r="AB488" s="251"/>
      <c r="AC488" s="251"/>
      <c r="AD488" s="251"/>
      <c r="AE488" s="4"/>
      <c r="AF488" s="4"/>
      <c r="AG488" s="4"/>
      <c r="AH488" s="252"/>
      <c r="AI488" s="4"/>
      <c r="AJ488" s="4"/>
      <c r="AK488" s="4"/>
      <c r="AL488" s="4"/>
      <c r="AM488" s="4"/>
      <c r="AN488" s="4"/>
      <c r="AO488" s="4"/>
      <c r="AP488" s="4"/>
      <c r="AQ488" s="4"/>
      <c r="AR488" s="4"/>
      <c r="AS488" s="4"/>
      <c r="AT488" s="4"/>
      <c r="AU488" s="4"/>
      <c r="AV488" s="4"/>
      <c r="AW488" s="4"/>
      <c r="AX488" s="4"/>
      <c r="AY488" s="4"/>
      <c r="AZ488" s="4"/>
    </row>
    <row r="489" ht="15.75" customHeight="1">
      <c r="A489" s="253"/>
      <c r="B489" s="80"/>
      <c r="C489" s="4"/>
      <c r="D489" s="82"/>
      <c r="E489" s="4"/>
      <c r="F489" s="247"/>
      <c r="G489" s="4"/>
      <c r="H489" s="4"/>
      <c r="I489" s="4"/>
      <c r="J489" s="82"/>
      <c r="K489" s="82"/>
      <c r="L489" s="4"/>
      <c r="M489" s="248"/>
      <c r="N489" s="249"/>
      <c r="O489" s="248"/>
      <c r="P489" s="249"/>
      <c r="Q489" s="250"/>
      <c r="R489" s="249"/>
      <c r="S489" s="248"/>
      <c r="T489" s="249"/>
      <c r="U489" s="248"/>
      <c r="V489" s="251"/>
      <c r="W489" s="251"/>
      <c r="X489" s="251"/>
      <c r="Y489" s="251"/>
      <c r="Z489" s="251"/>
      <c r="AA489" s="251"/>
      <c r="AB489" s="251"/>
      <c r="AC489" s="251"/>
      <c r="AD489" s="251"/>
      <c r="AE489" s="4"/>
      <c r="AF489" s="4"/>
      <c r="AG489" s="4"/>
      <c r="AH489" s="252"/>
      <c r="AI489" s="4"/>
      <c r="AJ489" s="4"/>
      <c r="AK489" s="4"/>
      <c r="AL489" s="4"/>
      <c r="AM489" s="4"/>
      <c r="AN489" s="4"/>
      <c r="AO489" s="4"/>
      <c r="AP489" s="4"/>
      <c r="AQ489" s="4"/>
      <c r="AR489" s="4"/>
      <c r="AS489" s="4"/>
      <c r="AT489" s="4"/>
      <c r="AU489" s="4"/>
      <c r="AV489" s="4"/>
      <c r="AW489" s="4"/>
      <c r="AX489" s="4"/>
      <c r="AY489" s="4"/>
      <c r="AZ489" s="4"/>
    </row>
    <row r="490" ht="15.75" customHeight="1">
      <c r="A490" s="253"/>
      <c r="B490" s="80"/>
      <c r="C490" s="4"/>
      <c r="D490" s="82"/>
      <c r="E490" s="4"/>
      <c r="F490" s="247"/>
      <c r="G490" s="4"/>
      <c r="H490" s="4"/>
      <c r="I490" s="4"/>
      <c r="J490" s="82"/>
      <c r="K490" s="82"/>
      <c r="L490" s="4"/>
      <c r="M490" s="248"/>
      <c r="N490" s="249"/>
      <c r="O490" s="248"/>
      <c r="P490" s="249"/>
      <c r="Q490" s="250"/>
      <c r="R490" s="249"/>
      <c r="S490" s="248"/>
      <c r="T490" s="249"/>
      <c r="U490" s="248"/>
      <c r="V490" s="251"/>
      <c r="W490" s="251"/>
      <c r="X490" s="251"/>
      <c r="Y490" s="251"/>
      <c r="Z490" s="251"/>
      <c r="AA490" s="251"/>
      <c r="AB490" s="251"/>
      <c r="AC490" s="251"/>
      <c r="AD490" s="251"/>
      <c r="AE490" s="4"/>
      <c r="AF490" s="4"/>
      <c r="AG490" s="4"/>
      <c r="AH490" s="252"/>
      <c r="AI490" s="4"/>
      <c r="AJ490" s="4"/>
      <c r="AK490" s="4"/>
      <c r="AL490" s="4"/>
      <c r="AM490" s="4"/>
      <c r="AN490" s="4"/>
      <c r="AO490" s="4"/>
      <c r="AP490" s="4"/>
      <c r="AQ490" s="4"/>
      <c r="AR490" s="4"/>
      <c r="AS490" s="4"/>
      <c r="AT490" s="4"/>
      <c r="AU490" s="4"/>
      <c r="AV490" s="4"/>
      <c r="AW490" s="4"/>
      <c r="AX490" s="4"/>
      <c r="AY490" s="4"/>
      <c r="AZ490" s="4"/>
    </row>
    <row r="491" ht="15.75" customHeight="1">
      <c r="A491" s="253" t="s">
        <v>893</v>
      </c>
      <c r="B491" s="80"/>
      <c r="C491" s="4"/>
      <c r="D491" s="82"/>
      <c r="E491" s="4"/>
      <c r="F491" s="247"/>
      <c r="G491" s="4"/>
      <c r="H491" s="4"/>
      <c r="I491" s="4"/>
      <c r="J491" s="82"/>
      <c r="K491" s="82"/>
      <c r="L491" s="4"/>
      <c r="M491" s="248"/>
      <c r="N491" s="249"/>
      <c r="O491" s="248"/>
      <c r="P491" s="249"/>
      <c r="Q491" s="250"/>
      <c r="R491" s="249"/>
      <c r="S491" s="248"/>
      <c r="T491" s="249"/>
      <c r="U491" s="248"/>
      <c r="V491" s="251"/>
      <c r="W491" s="251"/>
      <c r="X491" s="251"/>
      <c r="Y491" s="251"/>
      <c r="Z491" s="251"/>
      <c r="AA491" s="251"/>
      <c r="AB491" s="251"/>
      <c r="AC491" s="251"/>
      <c r="AD491" s="251"/>
      <c r="AE491" s="4"/>
      <c r="AF491" s="4"/>
      <c r="AG491" s="4"/>
      <c r="AH491" s="252"/>
      <c r="AI491" s="4"/>
      <c r="AJ491" s="4"/>
      <c r="AK491" s="4"/>
      <c r="AL491" s="4"/>
      <c r="AM491" s="4"/>
      <c r="AN491" s="4"/>
      <c r="AO491" s="4"/>
      <c r="AP491" s="4"/>
      <c r="AQ491" s="4"/>
      <c r="AR491" s="4"/>
      <c r="AS491" s="4"/>
      <c r="AT491" s="4"/>
      <c r="AU491" s="4"/>
      <c r="AV491" s="4"/>
      <c r="AW491" s="4"/>
      <c r="AX491" s="4"/>
      <c r="AY491" s="4"/>
      <c r="AZ491" s="4"/>
    </row>
    <row r="492" ht="15.75" customHeight="1">
      <c r="A492" s="198"/>
      <c r="B492" s="80"/>
      <c r="C492" s="4"/>
      <c r="D492" s="82"/>
      <c r="E492" s="4"/>
      <c r="F492" s="247"/>
      <c r="G492" s="4"/>
      <c r="H492" s="4"/>
      <c r="I492" s="4"/>
      <c r="J492" s="82"/>
      <c r="K492" s="82"/>
      <c r="L492" s="4"/>
      <c r="M492" s="248"/>
      <c r="N492" s="249"/>
      <c r="O492" s="248"/>
      <c r="P492" s="249"/>
      <c r="Q492" s="250"/>
      <c r="R492" s="249"/>
      <c r="S492" s="248"/>
      <c r="T492" s="249"/>
      <c r="U492" s="248"/>
      <c r="V492" s="251"/>
      <c r="W492" s="251"/>
      <c r="X492" s="251"/>
      <c r="Y492" s="251"/>
      <c r="Z492" s="251"/>
      <c r="AA492" s="251"/>
      <c r="AB492" s="251"/>
      <c r="AC492" s="251"/>
      <c r="AD492" s="251"/>
      <c r="AE492" s="4"/>
      <c r="AF492" s="4"/>
      <c r="AG492" s="4"/>
      <c r="AH492" s="252"/>
      <c r="AI492" s="4"/>
      <c r="AJ492" s="4"/>
      <c r="AK492" s="4"/>
      <c r="AL492" s="4"/>
      <c r="AM492" s="4"/>
      <c r="AN492" s="4"/>
      <c r="AO492" s="4"/>
      <c r="AP492" s="4"/>
      <c r="AQ492" s="4"/>
      <c r="AR492" s="4"/>
      <c r="AS492" s="4"/>
      <c r="AT492" s="4"/>
      <c r="AU492" s="4"/>
      <c r="AV492" s="4"/>
      <c r="AW492" s="4"/>
      <c r="AX492" s="4"/>
      <c r="AY492" s="4"/>
      <c r="AZ492" s="4"/>
    </row>
    <row r="493" ht="15.75" customHeight="1">
      <c r="A493" s="198"/>
      <c r="B493" s="80"/>
      <c r="C493" s="4"/>
      <c r="D493" s="82"/>
      <c r="E493" s="4"/>
      <c r="F493" s="247"/>
      <c r="G493" s="4"/>
      <c r="H493" s="4"/>
      <c r="I493" s="4"/>
      <c r="J493" s="82"/>
      <c r="K493" s="82"/>
      <c r="L493" s="4"/>
      <c r="M493" s="248"/>
      <c r="N493" s="249"/>
      <c r="O493" s="248"/>
      <c r="P493" s="249"/>
      <c r="Q493" s="250"/>
      <c r="R493" s="249"/>
      <c r="S493" s="248"/>
      <c r="T493" s="249"/>
      <c r="U493" s="248"/>
      <c r="V493" s="251"/>
      <c r="W493" s="251"/>
      <c r="X493" s="251"/>
      <c r="Y493" s="251"/>
      <c r="Z493" s="251"/>
      <c r="AA493" s="251"/>
      <c r="AB493" s="251"/>
      <c r="AC493" s="251"/>
      <c r="AD493" s="251"/>
      <c r="AE493" s="4"/>
      <c r="AF493" s="4"/>
      <c r="AG493" s="4"/>
      <c r="AH493" s="252"/>
      <c r="AI493" s="4"/>
      <c r="AJ493" s="4"/>
      <c r="AK493" s="4"/>
      <c r="AL493" s="4"/>
      <c r="AM493" s="4"/>
      <c r="AN493" s="4"/>
      <c r="AO493" s="4"/>
      <c r="AP493" s="4"/>
      <c r="AQ493" s="4"/>
      <c r="AR493" s="4"/>
      <c r="AS493" s="4"/>
      <c r="AT493" s="4"/>
      <c r="AU493" s="4"/>
      <c r="AV493" s="4"/>
      <c r="AW493" s="4"/>
      <c r="AX493" s="4"/>
      <c r="AY493" s="4"/>
      <c r="AZ493" s="4"/>
    </row>
    <row r="494" ht="15.75" customHeight="1">
      <c r="A494" s="198"/>
      <c r="B494" s="80"/>
      <c r="C494" s="4"/>
      <c r="D494" s="82"/>
      <c r="E494" s="4"/>
      <c r="F494" s="247"/>
      <c r="G494" s="4"/>
      <c r="H494" s="4"/>
      <c r="I494" s="4"/>
      <c r="J494" s="82"/>
      <c r="K494" s="82"/>
      <c r="L494" s="4"/>
      <c r="M494" s="248"/>
      <c r="N494" s="249"/>
      <c r="O494" s="248"/>
      <c r="P494" s="249"/>
      <c r="Q494" s="250"/>
      <c r="R494" s="249"/>
      <c r="S494" s="248"/>
      <c r="T494" s="249"/>
      <c r="U494" s="248"/>
      <c r="V494" s="251"/>
      <c r="W494" s="251"/>
      <c r="X494" s="251"/>
      <c r="Y494" s="251"/>
      <c r="Z494" s="251"/>
      <c r="AA494" s="251"/>
      <c r="AB494" s="251"/>
      <c r="AC494" s="251"/>
      <c r="AD494" s="251"/>
      <c r="AE494" s="4"/>
      <c r="AF494" s="4"/>
      <c r="AG494" s="4"/>
      <c r="AH494" s="252"/>
      <c r="AI494" s="4"/>
      <c r="AJ494" s="4"/>
      <c r="AK494" s="4"/>
      <c r="AL494" s="4"/>
      <c r="AM494" s="4"/>
      <c r="AN494" s="4"/>
      <c r="AO494" s="4"/>
      <c r="AP494" s="4"/>
      <c r="AQ494" s="4"/>
      <c r="AR494" s="4"/>
      <c r="AS494" s="4"/>
      <c r="AT494" s="4"/>
      <c r="AU494" s="4"/>
      <c r="AV494" s="4"/>
      <c r="AW494" s="4"/>
      <c r="AX494" s="4"/>
      <c r="AY494" s="4"/>
      <c r="AZ494" s="4"/>
    </row>
    <row r="495" ht="15.75" customHeight="1">
      <c r="A495" s="254" t="s">
        <v>894</v>
      </c>
      <c r="B495" s="80"/>
      <c r="C495" s="254" t="s">
        <v>895</v>
      </c>
      <c r="D495" s="80"/>
      <c r="E495" s="254"/>
      <c r="F495" s="247"/>
      <c r="G495" s="4"/>
      <c r="H495" s="4"/>
      <c r="I495" s="4"/>
      <c r="J495" s="82"/>
      <c r="K495" s="82"/>
      <c r="L495" s="4"/>
      <c r="M495" s="248"/>
      <c r="N495" s="249"/>
      <c r="O495" s="248"/>
      <c r="P495" s="249"/>
      <c r="Q495" s="250"/>
      <c r="R495" s="249"/>
      <c r="S495" s="248"/>
      <c r="T495" s="249"/>
      <c r="U495" s="248"/>
      <c r="V495" s="251"/>
      <c r="W495" s="251"/>
      <c r="X495" s="251"/>
      <c r="Y495" s="251"/>
      <c r="Z495" s="251"/>
      <c r="AA495" s="251"/>
      <c r="AB495" s="251"/>
      <c r="AC495" s="251"/>
      <c r="AD495" s="251"/>
      <c r="AE495" s="4"/>
      <c r="AF495" s="4"/>
      <c r="AG495" s="4"/>
      <c r="AH495" s="252"/>
      <c r="AI495" s="4"/>
      <c r="AJ495" s="4"/>
      <c r="AK495" s="4"/>
      <c r="AL495" s="4"/>
      <c r="AM495" s="4"/>
      <c r="AN495" s="4"/>
      <c r="AO495" s="4"/>
      <c r="AP495" s="4"/>
      <c r="AQ495" s="4"/>
      <c r="AR495" s="4"/>
      <c r="AS495" s="4"/>
      <c r="AT495" s="4"/>
      <c r="AU495" s="4"/>
      <c r="AV495" s="4"/>
      <c r="AW495" s="4"/>
      <c r="AX495" s="4"/>
      <c r="AY495" s="4"/>
      <c r="AZ495" s="4"/>
    </row>
    <row r="496" ht="15.75" customHeight="1">
      <c r="A496" s="4"/>
      <c r="B496" s="82"/>
      <c r="C496" s="4"/>
      <c r="D496" s="82"/>
      <c r="E496" s="4"/>
      <c r="F496" s="247"/>
      <c r="G496" s="4"/>
      <c r="H496" s="4"/>
      <c r="I496" s="4"/>
      <c r="J496" s="82"/>
      <c r="K496" s="82"/>
      <c r="L496" s="4"/>
      <c r="M496" s="248"/>
      <c r="N496" s="249"/>
      <c r="O496" s="248"/>
      <c r="P496" s="249"/>
      <c r="Q496" s="250"/>
      <c r="R496" s="249"/>
      <c r="S496" s="248"/>
      <c r="T496" s="249"/>
      <c r="U496" s="248"/>
      <c r="V496" s="251"/>
      <c r="W496" s="251"/>
      <c r="X496" s="251"/>
      <c r="Y496" s="251"/>
      <c r="Z496" s="251"/>
      <c r="AA496" s="251"/>
      <c r="AB496" s="251"/>
      <c r="AC496" s="251"/>
      <c r="AD496" s="251"/>
      <c r="AE496" s="4"/>
      <c r="AF496" s="4"/>
      <c r="AG496" s="4"/>
      <c r="AH496" s="252"/>
      <c r="AI496" s="4"/>
      <c r="AJ496" s="4"/>
      <c r="AK496" s="4"/>
      <c r="AL496" s="4"/>
      <c r="AM496" s="4"/>
      <c r="AN496" s="4"/>
      <c r="AO496" s="4"/>
      <c r="AP496" s="4"/>
      <c r="AQ496" s="4"/>
      <c r="AR496" s="4"/>
      <c r="AS496" s="4"/>
      <c r="AT496" s="4"/>
      <c r="AU496" s="4"/>
      <c r="AV496" s="4"/>
      <c r="AW496" s="4"/>
      <c r="AX496" s="4"/>
      <c r="AY496" s="4"/>
      <c r="AZ496" s="4"/>
    </row>
    <row r="497" ht="15.75" customHeight="1">
      <c r="A497" s="4"/>
      <c r="B497" s="82"/>
      <c r="C497" s="4"/>
      <c r="D497" s="82"/>
      <c r="E497" s="4"/>
      <c r="F497" s="247"/>
      <c r="G497" s="4"/>
      <c r="H497" s="4"/>
      <c r="I497" s="4"/>
      <c r="J497" s="82"/>
      <c r="K497" s="82"/>
      <c r="L497" s="4"/>
      <c r="M497" s="248"/>
      <c r="N497" s="249"/>
      <c r="O497" s="248"/>
      <c r="P497" s="249"/>
      <c r="Q497" s="250"/>
      <c r="R497" s="249"/>
      <c r="S497" s="248"/>
      <c r="T497" s="249"/>
      <c r="U497" s="248"/>
      <c r="V497" s="251"/>
      <c r="W497" s="251"/>
      <c r="X497" s="251"/>
      <c r="Y497" s="251"/>
      <c r="Z497" s="251"/>
      <c r="AA497" s="251"/>
      <c r="AB497" s="251"/>
      <c r="AC497" s="251"/>
      <c r="AD497" s="251"/>
      <c r="AE497" s="4"/>
      <c r="AF497" s="4"/>
      <c r="AG497" s="4"/>
      <c r="AH497" s="252"/>
      <c r="AI497" s="4"/>
      <c r="AJ497" s="4"/>
      <c r="AK497" s="4"/>
      <c r="AL497" s="4"/>
      <c r="AM497" s="4"/>
      <c r="AN497" s="4"/>
      <c r="AO497" s="4"/>
      <c r="AP497" s="4"/>
      <c r="AQ497" s="4"/>
      <c r="AR497" s="4"/>
      <c r="AS497" s="4"/>
      <c r="AT497" s="4"/>
      <c r="AU497" s="4"/>
      <c r="AV497" s="4"/>
      <c r="AW497" s="4"/>
      <c r="AX497" s="4"/>
      <c r="AY497" s="4"/>
      <c r="AZ497" s="4"/>
    </row>
    <row r="498" ht="15.75" customHeight="1">
      <c r="A498" s="255" t="s">
        <v>896</v>
      </c>
      <c r="B498" s="80"/>
      <c r="C498" s="4"/>
      <c r="D498" s="82"/>
      <c r="E498" s="4"/>
      <c r="F498" s="247"/>
      <c r="G498" s="4"/>
      <c r="H498" s="4"/>
      <c r="I498" s="4"/>
      <c r="J498" s="82"/>
      <c r="K498" s="82"/>
      <c r="L498" s="4"/>
      <c r="M498" s="248"/>
      <c r="N498" s="249"/>
      <c r="O498" s="248"/>
      <c r="P498" s="249"/>
      <c r="Q498" s="250"/>
      <c r="R498" s="249"/>
      <c r="S498" s="248"/>
      <c r="T498" s="249"/>
      <c r="U498" s="248"/>
      <c r="V498" s="251"/>
      <c r="W498" s="251"/>
      <c r="X498" s="251"/>
      <c r="Y498" s="251"/>
      <c r="Z498" s="251"/>
      <c r="AA498" s="251"/>
      <c r="AB498" s="251"/>
      <c r="AC498" s="251"/>
      <c r="AD498" s="251"/>
      <c r="AE498" s="4"/>
      <c r="AF498" s="4"/>
      <c r="AG498" s="4"/>
      <c r="AH498" s="252"/>
      <c r="AI498" s="4"/>
      <c r="AJ498" s="4"/>
      <c r="AK498" s="4"/>
      <c r="AL498" s="4"/>
      <c r="AM498" s="4"/>
      <c r="AN498" s="4"/>
      <c r="AO498" s="4"/>
      <c r="AP498" s="4"/>
      <c r="AQ498" s="4"/>
      <c r="AR498" s="4"/>
      <c r="AS498" s="4"/>
      <c r="AT498" s="4"/>
      <c r="AU498" s="4"/>
      <c r="AV498" s="4"/>
      <c r="AW498" s="4"/>
      <c r="AX498" s="4"/>
      <c r="AY498" s="4"/>
      <c r="AZ498" s="4"/>
    </row>
    <row r="499" ht="15.75" customHeight="1">
      <c r="A499" s="198"/>
      <c r="B499" s="80"/>
      <c r="C499" s="4"/>
      <c r="D499" s="82"/>
      <c r="E499" s="4"/>
      <c r="F499" s="247"/>
      <c r="G499" s="4"/>
      <c r="H499" s="4"/>
      <c r="I499" s="4"/>
      <c r="J499" s="82"/>
      <c r="K499" s="82"/>
      <c r="L499" s="4"/>
      <c r="M499" s="248"/>
      <c r="N499" s="249"/>
      <c r="O499" s="248"/>
      <c r="P499" s="249"/>
      <c r="Q499" s="250"/>
      <c r="R499" s="249"/>
      <c r="S499" s="248"/>
      <c r="T499" s="249"/>
      <c r="U499" s="248"/>
      <c r="V499" s="251"/>
      <c r="W499" s="251"/>
      <c r="X499" s="251"/>
      <c r="Y499" s="251"/>
      <c r="Z499" s="251"/>
      <c r="AA499" s="251"/>
      <c r="AB499" s="251"/>
      <c r="AC499" s="251"/>
      <c r="AD499" s="251"/>
      <c r="AE499" s="4"/>
      <c r="AF499" s="4"/>
      <c r="AG499" s="4"/>
      <c r="AH499" s="252"/>
      <c r="AI499" s="4"/>
      <c r="AJ499" s="4"/>
      <c r="AK499" s="4"/>
      <c r="AL499" s="4"/>
      <c r="AM499" s="4"/>
      <c r="AN499" s="4"/>
      <c r="AO499" s="4"/>
      <c r="AP499" s="4"/>
      <c r="AQ499" s="4"/>
      <c r="AR499" s="4"/>
      <c r="AS499" s="4"/>
      <c r="AT499" s="4"/>
      <c r="AU499" s="4"/>
      <c r="AV499" s="4"/>
      <c r="AW499" s="4"/>
      <c r="AX499" s="4"/>
      <c r="AY499" s="4"/>
      <c r="AZ499" s="4"/>
    </row>
    <row r="500" ht="15.75" customHeight="1">
      <c r="A500" s="198" t="s">
        <v>897</v>
      </c>
      <c r="B500" s="80"/>
      <c r="C500" s="4"/>
      <c r="D500" s="82"/>
      <c r="E500" s="4"/>
      <c r="F500" s="247"/>
      <c r="G500" s="4"/>
      <c r="H500" s="4"/>
      <c r="I500" s="4"/>
      <c r="J500" s="82"/>
      <c r="K500" s="82"/>
      <c r="L500" s="4"/>
      <c r="M500" s="248"/>
      <c r="N500" s="249"/>
      <c r="O500" s="248"/>
      <c r="P500" s="249"/>
      <c r="Q500" s="250"/>
      <c r="R500" s="249"/>
      <c r="S500" s="248"/>
      <c r="T500" s="249"/>
      <c r="U500" s="248"/>
      <c r="V500" s="251"/>
      <c r="W500" s="251"/>
      <c r="X500" s="251"/>
      <c r="Y500" s="251"/>
      <c r="Z500" s="251"/>
      <c r="AA500" s="251"/>
      <c r="AB500" s="251"/>
      <c r="AC500" s="251"/>
      <c r="AD500" s="251"/>
      <c r="AE500" s="4"/>
      <c r="AF500" s="4"/>
      <c r="AG500" s="4"/>
      <c r="AH500" s="252"/>
      <c r="AI500" s="4"/>
      <c r="AJ500" s="4"/>
      <c r="AK500" s="4"/>
      <c r="AL500" s="4"/>
      <c r="AM500" s="4"/>
      <c r="AN500" s="4"/>
      <c r="AO500" s="4"/>
      <c r="AP500" s="4"/>
      <c r="AQ500" s="4"/>
      <c r="AR500" s="4"/>
      <c r="AS500" s="4"/>
      <c r="AT500" s="4"/>
      <c r="AU500" s="4"/>
      <c r="AV500" s="4"/>
      <c r="AW500" s="4"/>
      <c r="AX500" s="4"/>
      <c r="AY500" s="4"/>
      <c r="AZ500" s="4"/>
    </row>
    <row r="501" ht="15.75" customHeight="1">
      <c r="A501" s="198"/>
      <c r="B501" s="80"/>
      <c r="C501" s="4"/>
      <c r="D501" s="82"/>
      <c r="E501" s="4"/>
      <c r="F501" s="247"/>
      <c r="G501" s="4"/>
      <c r="H501" s="4"/>
      <c r="I501" s="4"/>
      <c r="J501" s="82"/>
      <c r="K501" s="82"/>
      <c r="L501" s="4"/>
      <c r="M501" s="248"/>
      <c r="N501" s="249"/>
      <c r="O501" s="248"/>
      <c r="P501" s="249"/>
      <c r="Q501" s="250"/>
      <c r="R501" s="249"/>
      <c r="S501" s="248"/>
      <c r="T501" s="249"/>
      <c r="U501" s="248"/>
      <c r="V501" s="251"/>
      <c r="W501" s="251"/>
      <c r="X501" s="251"/>
      <c r="Y501" s="251"/>
      <c r="Z501" s="251"/>
      <c r="AA501" s="251"/>
      <c r="AB501" s="251"/>
      <c r="AC501" s="251"/>
      <c r="AD501" s="251"/>
      <c r="AE501" s="4"/>
      <c r="AF501" s="4"/>
      <c r="AG501" s="4"/>
      <c r="AH501" s="252"/>
      <c r="AI501" s="4"/>
      <c r="AJ501" s="4"/>
      <c r="AK501" s="4"/>
      <c r="AL501" s="4"/>
      <c r="AM501" s="4"/>
      <c r="AN501" s="4"/>
      <c r="AO501" s="4"/>
      <c r="AP501" s="4"/>
      <c r="AQ501" s="4"/>
      <c r="AR501" s="4"/>
      <c r="AS501" s="4"/>
      <c r="AT501" s="4"/>
      <c r="AU501" s="4"/>
      <c r="AV501" s="4"/>
      <c r="AW501" s="4"/>
      <c r="AX501" s="4"/>
      <c r="AY501" s="4"/>
      <c r="AZ501" s="4"/>
    </row>
    <row r="502" ht="15.75" customHeight="1">
      <c r="A502" s="198" t="s">
        <v>898</v>
      </c>
      <c r="B502" s="80"/>
      <c r="C502" s="4"/>
      <c r="D502" s="82"/>
      <c r="E502" s="4"/>
      <c r="F502" s="247"/>
      <c r="G502" s="4"/>
      <c r="H502" s="4"/>
      <c r="I502" s="4"/>
      <c r="J502" s="82"/>
      <c r="K502" s="82"/>
      <c r="L502" s="4"/>
      <c r="M502" s="248"/>
      <c r="N502" s="249"/>
      <c r="O502" s="248"/>
      <c r="P502" s="249"/>
      <c r="Q502" s="250"/>
      <c r="R502" s="249"/>
      <c r="S502" s="248"/>
      <c r="T502" s="249"/>
      <c r="U502" s="248"/>
      <c r="V502" s="251"/>
      <c r="W502" s="251"/>
      <c r="X502" s="251"/>
      <c r="Y502" s="251"/>
      <c r="Z502" s="251"/>
      <c r="AA502" s="251"/>
      <c r="AB502" s="251"/>
      <c r="AC502" s="251"/>
      <c r="AD502" s="251"/>
      <c r="AE502" s="4"/>
      <c r="AF502" s="4"/>
      <c r="AG502" s="4"/>
      <c r="AH502" s="252"/>
      <c r="AI502" s="4"/>
      <c r="AJ502" s="4"/>
      <c r="AK502" s="4"/>
      <c r="AL502" s="4"/>
      <c r="AM502" s="4"/>
      <c r="AN502" s="4"/>
      <c r="AO502" s="4"/>
      <c r="AP502" s="4"/>
      <c r="AQ502" s="4"/>
      <c r="AR502" s="4"/>
      <c r="AS502" s="4"/>
      <c r="AT502" s="4"/>
      <c r="AU502" s="4"/>
      <c r="AV502" s="4"/>
      <c r="AW502" s="4"/>
      <c r="AX502" s="4"/>
      <c r="AY502" s="4"/>
      <c r="AZ502" s="4"/>
    </row>
    <row r="503" ht="15.75" customHeight="1">
      <c r="A503" s="198" t="s">
        <v>899</v>
      </c>
      <c r="B503" s="80"/>
      <c r="C503" s="198" t="s">
        <v>900</v>
      </c>
      <c r="D503" s="80"/>
      <c r="E503" s="198"/>
      <c r="F503" s="247"/>
      <c r="G503" s="198" t="s">
        <v>901</v>
      </c>
      <c r="H503" s="198" t="s">
        <v>902</v>
      </c>
      <c r="I503" s="198"/>
      <c r="J503" s="80" t="s">
        <v>903</v>
      </c>
      <c r="K503" s="80" t="s">
        <v>904</v>
      </c>
      <c r="L503" s="198" t="s">
        <v>905</v>
      </c>
      <c r="M503" s="248"/>
      <c r="N503" s="249"/>
      <c r="O503" s="248"/>
      <c r="P503" s="249"/>
      <c r="Q503" s="250"/>
      <c r="R503" s="249"/>
      <c r="S503" s="248"/>
      <c r="T503" s="249"/>
      <c r="U503" s="248"/>
      <c r="V503" s="251"/>
      <c r="W503" s="251"/>
      <c r="X503" s="251"/>
      <c r="Y503" s="251"/>
      <c r="Z503" s="251"/>
      <c r="AA503" s="251"/>
      <c r="AB503" s="251"/>
      <c r="AC503" s="251"/>
      <c r="AD503" s="251"/>
      <c r="AE503" s="4"/>
      <c r="AF503" s="4"/>
      <c r="AG503" s="4"/>
      <c r="AH503" s="252"/>
      <c r="AI503" s="4"/>
      <c r="AJ503" s="4"/>
      <c r="AK503" s="4"/>
      <c r="AL503" s="4"/>
      <c r="AM503" s="4"/>
      <c r="AN503" s="4"/>
      <c r="AO503" s="4"/>
      <c r="AP503" s="4"/>
      <c r="AQ503" s="4"/>
      <c r="AR503" s="4"/>
      <c r="AS503" s="4"/>
      <c r="AT503" s="4"/>
      <c r="AU503" s="4"/>
      <c r="AV503" s="4"/>
      <c r="AW503" s="4"/>
      <c r="AX503" s="4"/>
      <c r="AY503" s="4"/>
      <c r="AZ503" s="4"/>
    </row>
    <row r="504" ht="15.75" customHeight="1">
      <c r="A504" s="198" t="s">
        <v>906</v>
      </c>
      <c r="B504" s="80"/>
      <c r="C504" s="198" t="s">
        <v>907</v>
      </c>
      <c r="D504" s="80"/>
      <c r="E504" s="198"/>
      <c r="F504" s="247"/>
      <c r="G504" s="4"/>
      <c r="H504" s="4"/>
      <c r="I504" s="4"/>
      <c r="J504" s="82"/>
      <c r="K504" s="82"/>
      <c r="L504" s="4"/>
      <c r="M504" s="248"/>
      <c r="N504" s="249"/>
      <c r="O504" s="248"/>
      <c r="P504" s="249"/>
      <c r="Q504" s="250"/>
      <c r="R504" s="249"/>
      <c r="S504" s="248"/>
      <c r="T504" s="249"/>
      <c r="U504" s="248"/>
      <c r="V504" s="251"/>
      <c r="W504" s="251"/>
      <c r="X504" s="251"/>
      <c r="Y504" s="251"/>
      <c r="Z504" s="251"/>
      <c r="AA504" s="251"/>
      <c r="AB504" s="251"/>
      <c r="AC504" s="251"/>
      <c r="AD504" s="251"/>
      <c r="AE504" s="4"/>
      <c r="AF504" s="4"/>
      <c r="AG504" s="4"/>
      <c r="AH504" s="252"/>
      <c r="AI504" s="4"/>
      <c r="AJ504" s="4"/>
      <c r="AK504" s="4"/>
      <c r="AL504" s="4"/>
      <c r="AM504" s="4"/>
      <c r="AN504" s="4"/>
      <c r="AO504" s="4"/>
      <c r="AP504" s="4"/>
      <c r="AQ504" s="4"/>
      <c r="AR504" s="4"/>
      <c r="AS504" s="4"/>
      <c r="AT504" s="4"/>
      <c r="AU504" s="4"/>
      <c r="AV504" s="4"/>
      <c r="AW504" s="4"/>
      <c r="AX504" s="4"/>
      <c r="AY504" s="4"/>
      <c r="AZ504" s="4"/>
    </row>
    <row r="505" ht="15.75" customHeight="1">
      <c r="A505" s="198" t="s">
        <v>908</v>
      </c>
      <c r="B505" s="80"/>
      <c r="C505" s="4"/>
      <c r="D505" s="82"/>
      <c r="E505" s="4"/>
      <c r="F505" s="247"/>
      <c r="G505" s="4"/>
      <c r="H505" s="4"/>
      <c r="I505" s="4"/>
      <c r="J505" s="82"/>
      <c r="K505" s="82"/>
      <c r="L505" s="4"/>
      <c r="M505" s="248"/>
      <c r="N505" s="249"/>
      <c r="O505" s="248"/>
      <c r="P505" s="249"/>
      <c r="Q505" s="250"/>
      <c r="R505" s="249"/>
      <c r="S505" s="248"/>
      <c r="T505" s="249"/>
      <c r="U505" s="248"/>
      <c r="V505" s="251"/>
      <c r="W505" s="251"/>
      <c r="X505" s="251"/>
      <c r="Y505" s="251"/>
      <c r="Z505" s="251"/>
      <c r="AA505" s="251"/>
      <c r="AB505" s="251"/>
      <c r="AC505" s="251"/>
      <c r="AD505" s="251"/>
      <c r="AE505" s="4"/>
      <c r="AF505" s="4"/>
      <c r="AG505" s="4"/>
      <c r="AH505" s="252"/>
      <c r="AI505" s="4"/>
      <c r="AJ505" s="4"/>
      <c r="AK505" s="4"/>
      <c r="AL505" s="4"/>
      <c r="AM505" s="4"/>
      <c r="AN505" s="4"/>
      <c r="AO505" s="4"/>
      <c r="AP505" s="4"/>
      <c r="AQ505" s="4"/>
      <c r="AR505" s="4"/>
      <c r="AS505" s="4"/>
      <c r="AT505" s="4"/>
      <c r="AU505" s="4"/>
      <c r="AV505" s="4"/>
      <c r="AW505" s="4"/>
      <c r="AX505" s="4"/>
      <c r="AY505" s="4"/>
      <c r="AZ505" s="4"/>
    </row>
    <row r="506" ht="15.75" customHeight="1">
      <c r="A506" s="198" t="s">
        <v>909</v>
      </c>
      <c r="B506" s="80"/>
      <c r="C506" s="198" t="s">
        <v>907</v>
      </c>
      <c r="D506" s="80"/>
      <c r="E506" s="198"/>
      <c r="F506" s="247"/>
      <c r="G506" s="4"/>
      <c r="H506" s="4"/>
      <c r="I506" s="4"/>
      <c r="J506" s="82"/>
      <c r="K506" s="82"/>
      <c r="L506" s="4"/>
      <c r="M506" s="248"/>
      <c r="N506" s="249"/>
      <c r="O506" s="248"/>
      <c r="P506" s="249"/>
      <c r="Q506" s="250"/>
      <c r="R506" s="249"/>
      <c r="S506" s="248"/>
      <c r="T506" s="249"/>
      <c r="U506" s="248"/>
      <c r="V506" s="251"/>
      <c r="W506" s="251"/>
      <c r="X506" s="251"/>
      <c r="Y506" s="251"/>
      <c r="Z506" s="251"/>
      <c r="AA506" s="251"/>
      <c r="AB506" s="251"/>
      <c r="AC506" s="251"/>
      <c r="AD506" s="251"/>
      <c r="AE506" s="4"/>
      <c r="AF506" s="4"/>
      <c r="AG506" s="4"/>
      <c r="AH506" s="252"/>
      <c r="AI506" s="4"/>
      <c r="AJ506" s="4"/>
      <c r="AK506" s="4"/>
      <c r="AL506" s="4"/>
      <c r="AM506" s="4"/>
      <c r="AN506" s="4"/>
      <c r="AO506" s="4"/>
      <c r="AP506" s="4"/>
      <c r="AQ506" s="4"/>
      <c r="AR506" s="4"/>
      <c r="AS506" s="4"/>
      <c r="AT506" s="4"/>
      <c r="AU506" s="4"/>
      <c r="AV506" s="4"/>
      <c r="AW506" s="4"/>
      <c r="AX506" s="4"/>
      <c r="AY506" s="4"/>
      <c r="AZ506" s="4"/>
    </row>
    <row r="507" ht="15.75" customHeight="1">
      <c r="A507" s="198" t="s">
        <v>910</v>
      </c>
      <c r="B507" s="80"/>
      <c r="C507" s="198" t="s">
        <v>911</v>
      </c>
      <c r="D507" s="80"/>
      <c r="E507" s="198"/>
      <c r="F507" s="247"/>
      <c r="G507" s="4"/>
      <c r="H507" s="4"/>
      <c r="I507" s="4"/>
      <c r="J507" s="82"/>
      <c r="K507" s="82"/>
      <c r="L507" s="4"/>
      <c r="M507" s="248"/>
      <c r="N507" s="249"/>
      <c r="O507" s="248"/>
      <c r="P507" s="249"/>
      <c r="Q507" s="250"/>
      <c r="R507" s="249"/>
      <c r="S507" s="248"/>
      <c r="T507" s="249"/>
      <c r="U507" s="248"/>
      <c r="V507" s="251"/>
      <c r="W507" s="251"/>
      <c r="X507" s="251"/>
      <c r="Y507" s="251"/>
      <c r="Z507" s="251"/>
      <c r="AA507" s="251"/>
      <c r="AB507" s="251"/>
      <c r="AC507" s="251"/>
      <c r="AD507" s="251"/>
      <c r="AE507" s="4"/>
      <c r="AF507" s="4"/>
      <c r="AG507" s="4"/>
      <c r="AH507" s="252"/>
      <c r="AI507" s="4"/>
      <c r="AJ507" s="4"/>
      <c r="AK507" s="4"/>
      <c r="AL507" s="4"/>
      <c r="AM507" s="4"/>
      <c r="AN507" s="4"/>
      <c r="AO507" s="4"/>
      <c r="AP507" s="4"/>
      <c r="AQ507" s="4"/>
      <c r="AR507" s="4"/>
      <c r="AS507" s="4"/>
      <c r="AT507" s="4"/>
      <c r="AU507" s="4"/>
      <c r="AV507" s="4"/>
      <c r="AW507" s="4"/>
      <c r="AX507" s="4"/>
      <c r="AY507" s="4"/>
      <c r="AZ507" s="4"/>
    </row>
    <row r="508" ht="15.75" customHeight="1">
      <c r="A508" s="198" t="s">
        <v>912</v>
      </c>
      <c r="B508" s="80"/>
      <c r="C508" s="4"/>
      <c r="D508" s="82"/>
      <c r="E508" s="4"/>
      <c r="F508" s="247"/>
      <c r="G508" s="198" t="s">
        <v>913</v>
      </c>
      <c r="H508" s="198" t="s">
        <v>914</v>
      </c>
      <c r="I508" s="198"/>
      <c r="J508" s="80" t="s">
        <v>915</v>
      </c>
      <c r="K508" s="82"/>
      <c r="L508" s="4"/>
      <c r="M508" s="248"/>
      <c r="N508" s="249"/>
      <c r="O508" s="248"/>
      <c r="P508" s="249"/>
      <c r="Q508" s="250"/>
      <c r="R508" s="249"/>
      <c r="S508" s="248"/>
      <c r="T508" s="249"/>
      <c r="U508" s="248"/>
      <c r="V508" s="251"/>
      <c r="W508" s="251"/>
      <c r="X508" s="251"/>
      <c r="Y508" s="251"/>
      <c r="Z508" s="251"/>
      <c r="AA508" s="251"/>
      <c r="AB508" s="251"/>
      <c r="AC508" s="251"/>
      <c r="AD508" s="251"/>
      <c r="AE508" s="4"/>
      <c r="AF508" s="4"/>
      <c r="AG508" s="4"/>
      <c r="AH508" s="252"/>
      <c r="AI508" s="4"/>
      <c r="AJ508" s="4"/>
      <c r="AK508" s="4"/>
      <c r="AL508" s="4"/>
      <c r="AM508" s="4"/>
      <c r="AN508" s="4"/>
      <c r="AO508" s="4"/>
      <c r="AP508" s="4"/>
      <c r="AQ508" s="4"/>
      <c r="AR508" s="4"/>
      <c r="AS508" s="4"/>
      <c r="AT508" s="4"/>
      <c r="AU508" s="4"/>
      <c r="AV508" s="4"/>
      <c r="AW508" s="4"/>
      <c r="AX508" s="4"/>
      <c r="AY508" s="4"/>
      <c r="AZ508" s="4"/>
    </row>
    <row r="509" ht="15.75" customHeight="1">
      <c r="A509" s="198" t="s">
        <v>916</v>
      </c>
      <c r="B509" s="80"/>
      <c r="C509" s="4"/>
      <c r="D509" s="82"/>
      <c r="E509" s="4"/>
      <c r="F509" s="247"/>
      <c r="G509" s="4"/>
      <c r="H509" s="4"/>
      <c r="I509" s="4"/>
      <c r="J509" s="82"/>
      <c r="K509" s="82"/>
      <c r="L509" s="4"/>
      <c r="M509" s="248"/>
      <c r="N509" s="249"/>
      <c r="O509" s="248"/>
      <c r="P509" s="249"/>
      <c r="Q509" s="250"/>
      <c r="R509" s="249"/>
      <c r="S509" s="248"/>
      <c r="T509" s="249"/>
      <c r="U509" s="248"/>
      <c r="V509" s="251"/>
      <c r="W509" s="251"/>
      <c r="X509" s="251"/>
      <c r="Y509" s="251"/>
      <c r="Z509" s="251"/>
      <c r="AA509" s="251"/>
      <c r="AB509" s="251"/>
      <c r="AC509" s="251"/>
      <c r="AD509" s="251"/>
      <c r="AE509" s="4"/>
      <c r="AF509" s="4"/>
      <c r="AG509" s="4"/>
      <c r="AH509" s="252"/>
      <c r="AI509" s="4"/>
      <c r="AJ509" s="4"/>
      <c r="AK509" s="4"/>
      <c r="AL509" s="4"/>
      <c r="AM509" s="4"/>
      <c r="AN509" s="4"/>
      <c r="AO509" s="4"/>
      <c r="AP509" s="4"/>
      <c r="AQ509" s="4"/>
      <c r="AR509" s="4"/>
      <c r="AS509" s="4"/>
      <c r="AT509" s="4"/>
      <c r="AU509" s="4"/>
      <c r="AV509" s="4"/>
      <c r="AW509" s="4"/>
      <c r="AX509" s="4"/>
      <c r="AY509" s="4"/>
      <c r="AZ509" s="4"/>
    </row>
    <row r="510" ht="15.75" customHeight="1">
      <c r="A510" s="198" t="s">
        <v>917</v>
      </c>
      <c r="B510" s="80"/>
      <c r="C510" s="198" t="s">
        <v>918</v>
      </c>
      <c r="D510" s="80"/>
      <c r="E510" s="198"/>
      <c r="F510" s="247"/>
      <c r="G510" s="4"/>
      <c r="H510" s="4"/>
      <c r="I510" s="4"/>
      <c r="J510" s="82"/>
      <c r="K510" s="82"/>
      <c r="L510" s="4"/>
      <c r="M510" s="248"/>
      <c r="N510" s="249"/>
      <c r="O510" s="248"/>
      <c r="P510" s="249"/>
      <c r="Q510" s="250"/>
      <c r="R510" s="249"/>
      <c r="S510" s="248"/>
      <c r="T510" s="249"/>
      <c r="U510" s="248"/>
      <c r="V510" s="251"/>
      <c r="W510" s="251"/>
      <c r="X510" s="251"/>
      <c r="Y510" s="251"/>
      <c r="Z510" s="251"/>
      <c r="AA510" s="251"/>
      <c r="AB510" s="251"/>
      <c r="AC510" s="251"/>
      <c r="AD510" s="251"/>
      <c r="AE510" s="4"/>
      <c r="AF510" s="4"/>
      <c r="AG510" s="4"/>
      <c r="AH510" s="252"/>
      <c r="AI510" s="4"/>
      <c r="AJ510" s="4"/>
      <c r="AK510" s="4"/>
      <c r="AL510" s="4"/>
      <c r="AM510" s="4"/>
      <c r="AN510" s="4"/>
      <c r="AO510" s="4"/>
      <c r="AP510" s="4"/>
      <c r="AQ510" s="4"/>
      <c r="AR510" s="4"/>
      <c r="AS510" s="4"/>
      <c r="AT510" s="4"/>
      <c r="AU510" s="4"/>
      <c r="AV510" s="4"/>
      <c r="AW510" s="4"/>
      <c r="AX510" s="4"/>
      <c r="AY510" s="4"/>
      <c r="AZ510" s="4"/>
    </row>
    <row r="511" ht="15.75" customHeight="1">
      <c r="A511" s="198" t="s">
        <v>919</v>
      </c>
      <c r="B511" s="80"/>
      <c r="C511" s="4"/>
      <c r="D511" s="82"/>
      <c r="E511" s="4"/>
      <c r="F511" s="247"/>
      <c r="G511" s="4"/>
      <c r="H511" s="4"/>
      <c r="I511" s="4"/>
      <c r="J511" s="82"/>
      <c r="K511" s="82"/>
      <c r="L511" s="4"/>
      <c r="M511" s="248"/>
      <c r="N511" s="249"/>
      <c r="O511" s="248"/>
      <c r="P511" s="249"/>
      <c r="Q511" s="250"/>
      <c r="R511" s="249"/>
      <c r="S511" s="248"/>
      <c r="T511" s="249"/>
      <c r="U511" s="248"/>
      <c r="V511" s="251"/>
      <c r="W511" s="251"/>
      <c r="X511" s="251"/>
      <c r="Y511" s="251"/>
      <c r="Z511" s="251"/>
      <c r="AA511" s="251"/>
      <c r="AB511" s="251"/>
      <c r="AC511" s="251"/>
      <c r="AD511" s="251"/>
      <c r="AE511" s="4"/>
      <c r="AF511" s="4"/>
      <c r="AG511" s="4"/>
      <c r="AH511" s="252"/>
      <c r="AI511" s="4"/>
      <c r="AJ511" s="4"/>
      <c r="AK511" s="4"/>
      <c r="AL511" s="4"/>
      <c r="AM511" s="4"/>
      <c r="AN511" s="4"/>
      <c r="AO511" s="4"/>
      <c r="AP511" s="4"/>
      <c r="AQ511" s="4"/>
      <c r="AR511" s="4"/>
      <c r="AS511" s="4"/>
      <c r="AT511" s="4"/>
      <c r="AU511" s="4"/>
      <c r="AV511" s="4"/>
      <c r="AW511" s="4"/>
      <c r="AX511" s="4"/>
      <c r="AY511" s="4"/>
      <c r="AZ511" s="4"/>
    </row>
    <row r="512" ht="15.75" customHeight="1">
      <c r="A512" s="198"/>
      <c r="B512" s="80"/>
      <c r="C512" s="4"/>
      <c r="D512" s="82"/>
      <c r="E512" s="4"/>
      <c r="F512" s="247"/>
      <c r="G512" s="4"/>
      <c r="H512" s="4"/>
      <c r="I512" s="4"/>
      <c r="J512" s="82"/>
      <c r="K512" s="82"/>
      <c r="L512" s="4"/>
      <c r="M512" s="248"/>
      <c r="N512" s="249"/>
      <c r="O512" s="248"/>
      <c r="P512" s="249"/>
      <c r="Q512" s="250"/>
      <c r="R512" s="249"/>
      <c r="S512" s="248"/>
      <c r="T512" s="249"/>
      <c r="U512" s="248"/>
      <c r="V512" s="251"/>
      <c r="W512" s="251"/>
      <c r="X512" s="251"/>
      <c r="Y512" s="251"/>
      <c r="Z512" s="251"/>
      <c r="AA512" s="251"/>
      <c r="AB512" s="251"/>
      <c r="AC512" s="251"/>
      <c r="AD512" s="251"/>
      <c r="AE512" s="4"/>
      <c r="AF512" s="4"/>
      <c r="AG512" s="4"/>
      <c r="AH512" s="252"/>
      <c r="AI512" s="4"/>
      <c r="AJ512" s="4"/>
      <c r="AK512" s="4"/>
      <c r="AL512" s="4"/>
      <c r="AM512" s="4"/>
      <c r="AN512" s="4"/>
      <c r="AO512" s="4"/>
      <c r="AP512" s="4"/>
      <c r="AQ512" s="4"/>
      <c r="AR512" s="4"/>
      <c r="AS512" s="4"/>
      <c r="AT512" s="4"/>
      <c r="AU512" s="4"/>
      <c r="AV512" s="4"/>
      <c r="AW512" s="4"/>
      <c r="AX512" s="4"/>
      <c r="AY512" s="4"/>
      <c r="AZ512" s="4"/>
    </row>
    <row r="513" ht="15.75" customHeight="1">
      <c r="A513" s="198" t="s">
        <v>920</v>
      </c>
      <c r="B513" s="80"/>
      <c r="C513" s="4"/>
      <c r="D513" s="82"/>
      <c r="E513" s="4"/>
      <c r="F513" s="247"/>
      <c r="G513" s="4"/>
      <c r="H513" s="4"/>
      <c r="I513" s="4"/>
      <c r="J513" s="82"/>
      <c r="K513" s="82"/>
      <c r="L513" s="4"/>
      <c r="M513" s="248"/>
      <c r="N513" s="249"/>
      <c r="O513" s="248"/>
      <c r="P513" s="249"/>
      <c r="Q513" s="250"/>
      <c r="R513" s="249"/>
      <c r="S513" s="248"/>
      <c r="T513" s="249"/>
      <c r="U513" s="248"/>
      <c r="V513" s="251"/>
      <c r="W513" s="251"/>
      <c r="X513" s="251"/>
      <c r="Y513" s="251"/>
      <c r="Z513" s="251"/>
      <c r="AA513" s="251"/>
      <c r="AB513" s="251"/>
      <c r="AC513" s="251"/>
      <c r="AD513" s="251"/>
      <c r="AE513" s="4"/>
      <c r="AF513" s="4"/>
      <c r="AG513" s="4"/>
      <c r="AH513" s="252"/>
      <c r="AI513" s="4"/>
      <c r="AJ513" s="4"/>
      <c r="AK513" s="4"/>
      <c r="AL513" s="4"/>
      <c r="AM513" s="4"/>
      <c r="AN513" s="4"/>
      <c r="AO513" s="4"/>
      <c r="AP513" s="4"/>
      <c r="AQ513" s="4"/>
      <c r="AR513" s="4"/>
      <c r="AS513" s="4"/>
      <c r="AT513" s="4"/>
      <c r="AU513" s="4"/>
      <c r="AV513" s="4"/>
      <c r="AW513" s="4"/>
      <c r="AX513" s="4"/>
      <c r="AY513" s="4"/>
      <c r="AZ513" s="4"/>
    </row>
    <row r="514" ht="15.75" customHeight="1">
      <c r="A514" s="4"/>
      <c r="B514" s="82"/>
      <c r="C514" s="4"/>
      <c r="D514" s="82"/>
      <c r="E514" s="4"/>
      <c r="F514" s="247"/>
      <c r="G514" s="4"/>
      <c r="H514" s="4"/>
      <c r="I514" s="4"/>
      <c r="J514" s="82"/>
      <c r="K514" s="82"/>
      <c r="L514" s="4"/>
      <c r="M514" s="248"/>
      <c r="N514" s="249"/>
      <c r="O514" s="248"/>
      <c r="P514" s="249"/>
      <c r="Q514" s="250"/>
      <c r="R514" s="249"/>
      <c r="S514" s="248"/>
      <c r="T514" s="249"/>
      <c r="U514" s="248"/>
      <c r="V514" s="251"/>
      <c r="W514" s="251"/>
      <c r="X514" s="251"/>
      <c r="Y514" s="251"/>
      <c r="Z514" s="251"/>
      <c r="AA514" s="251"/>
      <c r="AB514" s="251"/>
      <c r="AC514" s="251"/>
      <c r="AD514" s="251"/>
      <c r="AE514" s="4"/>
      <c r="AF514" s="4"/>
      <c r="AG514" s="4"/>
      <c r="AH514" s="252"/>
      <c r="AI514" s="4"/>
      <c r="AJ514" s="4"/>
      <c r="AK514" s="4"/>
      <c r="AL514" s="4"/>
      <c r="AM514" s="4"/>
      <c r="AN514" s="4"/>
      <c r="AO514" s="4"/>
      <c r="AP514" s="4"/>
      <c r="AQ514" s="4"/>
      <c r="AR514" s="4"/>
      <c r="AS514" s="4"/>
      <c r="AT514" s="4"/>
      <c r="AU514" s="4"/>
      <c r="AV514" s="4"/>
      <c r="AW514" s="4"/>
      <c r="AX514" s="4"/>
      <c r="AY514" s="4"/>
      <c r="AZ514" s="4"/>
    </row>
    <row r="515" ht="15.75" customHeight="1">
      <c r="A515" s="198"/>
      <c r="B515" s="80"/>
      <c r="C515" s="4"/>
      <c r="D515" s="82"/>
      <c r="E515" s="4"/>
      <c r="F515" s="247"/>
      <c r="G515" s="4"/>
      <c r="H515" s="4"/>
      <c r="I515" s="4"/>
      <c r="J515" s="82"/>
      <c r="K515" s="82"/>
      <c r="L515" s="4"/>
      <c r="M515" s="248"/>
      <c r="N515" s="249"/>
      <c r="O515" s="248"/>
      <c r="P515" s="249"/>
      <c r="Q515" s="250"/>
      <c r="R515" s="249"/>
      <c r="S515" s="248"/>
      <c r="T515" s="249"/>
      <c r="U515" s="248"/>
      <c r="V515" s="251"/>
      <c r="W515" s="251"/>
      <c r="X515" s="251"/>
      <c r="Y515" s="251"/>
      <c r="Z515" s="251"/>
      <c r="AA515" s="251"/>
      <c r="AB515" s="251"/>
      <c r="AC515" s="251"/>
      <c r="AD515" s="251"/>
      <c r="AE515" s="4"/>
      <c r="AF515" s="4"/>
      <c r="AG515" s="4"/>
      <c r="AH515" s="252"/>
      <c r="AI515" s="4"/>
      <c r="AJ515" s="4"/>
      <c r="AK515" s="4"/>
      <c r="AL515" s="4"/>
      <c r="AM515" s="4"/>
      <c r="AN515" s="4"/>
      <c r="AO515" s="4"/>
      <c r="AP515" s="4"/>
      <c r="AQ515" s="4"/>
      <c r="AR515" s="4"/>
      <c r="AS515" s="4"/>
      <c r="AT515" s="4"/>
      <c r="AU515" s="4"/>
      <c r="AV515" s="4"/>
      <c r="AW515" s="4"/>
      <c r="AX515" s="4"/>
      <c r="AY515" s="4"/>
      <c r="AZ515" s="4"/>
    </row>
    <row r="516" ht="15.75" customHeight="1">
      <c r="A516" s="198"/>
      <c r="B516" s="80"/>
      <c r="C516" s="4"/>
      <c r="D516" s="82"/>
      <c r="E516" s="4"/>
      <c r="F516" s="247"/>
      <c r="G516" s="4"/>
      <c r="H516" s="4"/>
      <c r="I516" s="4"/>
      <c r="J516" s="82"/>
      <c r="K516" s="82"/>
      <c r="L516" s="4"/>
      <c r="M516" s="248"/>
      <c r="N516" s="249"/>
      <c r="O516" s="248"/>
      <c r="P516" s="249"/>
      <c r="Q516" s="250"/>
      <c r="R516" s="249"/>
      <c r="S516" s="248"/>
      <c r="T516" s="249"/>
      <c r="U516" s="248"/>
      <c r="V516" s="251"/>
      <c r="W516" s="251"/>
      <c r="X516" s="251"/>
      <c r="Y516" s="251"/>
      <c r="Z516" s="251"/>
      <c r="AA516" s="251"/>
      <c r="AB516" s="251"/>
      <c r="AC516" s="251"/>
      <c r="AD516" s="251"/>
      <c r="AE516" s="4"/>
      <c r="AF516" s="4"/>
      <c r="AG516" s="4"/>
      <c r="AH516" s="252"/>
      <c r="AI516" s="4"/>
      <c r="AJ516" s="4"/>
      <c r="AK516" s="4"/>
      <c r="AL516" s="4"/>
      <c r="AM516" s="4"/>
      <c r="AN516" s="4"/>
      <c r="AO516" s="4"/>
      <c r="AP516" s="4"/>
      <c r="AQ516" s="4"/>
      <c r="AR516" s="4"/>
      <c r="AS516" s="4"/>
      <c r="AT516" s="4"/>
      <c r="AU516" s="4"/>
      <c r="AV516" s="4"/>
      <c r="AW516" s="4"/>
      <c r="AX516" s="4"/>
      <c r="AY516" s="4"/>
      <c r="AZ516" s="4"/>
    </row>
    <row r="517" ht="15.75" customHeight="1">
      <c r="A517" s="198" t="s">
        <v>921</v>
      </c>
      <c r="B517" s="80"/>
      <c r="C517" s="198" t="s">
        <v>922</v>
      </c>
      <c r="D517" s="80"/>
      <c r="E517" s="198"/>
      <c r="F517" s="247"/>
      <c r="G517" s="198" t="s">
        <v>923</v>
      </c>
      <c r="H517" s="198" t="s">
        <v>924</v>
      </c>
      <c r="I517" s="198"/>
      <c r="J517" s="80" t="s">
        <v>925</v>
      </c>
      <c r="K517" s="80" t="s">
        <v>926</v>
      </c>
      <c r="L517" s="4"/>
      <c r="M517" s="248"/>
      <c r="N517" s="249"/>
      <c r="O517" s="248"/>
      <c r="P517" s="249"/>
      <c r="Q517" s="250"/>
      <c r="R517" s="249"/>
      <c r="S517" s="248"/>
      <c r="T517" s="249"/>
      <c r="U517" s="248"/>
      <c r="V517" s="251"/>
      <c r="W517" s="251"/>
      <c r="X517" s="251"/>
      <c r="Y517" s="251"/>
      <c r="Z517" s="251"/>
      <c r="AA517" s="251"/>
      <c r="AB517" s="251"/>
      <c r="AC517" s="251"/>
      <c r="AD517" s="251"/>
      <c r="AE517" s="4"/>
      <c r="AF517" s="4"/>
      <c r="AG517" s="4"/>
      <c r="AH517" s="252"/>
      <c r="AI517" s="4"/>
      <c r="AJ517" s="4"/>
      <c r="AK517" s="4"/>
      <c r="AL517" s="4"/>
      <c r="AM517" s="4"/>
      <c r="AN517" s="4"/>
      <c r="AO517" s="4"/>
      <c r="AP517" s="4"/>
      <c r="AQ517" s="4"/>
      <c r="AR517" s="4"/>
      <c r="AS517" s="4"/>
      <c r="AT517" s="4"/>
      <c r="AU517" s="4"/>
      <c r="AV517" s="4"/>
      <c r="AW517" s="4"/>
      <c r="AX517" s="4"/>
      <c r="AY517" s="4"/>
      <c r="AZ517" s="4"/>
    </row>
    <row r="518" ht="15.75" customHeight="1">
      <c r="A518" s="198" t="s">
        <v>927</v>
      </c>
      <c r="B518" s="80"/>
      <c r="C518" s="198" t="s">
        <v>928</v>
      </c>
      <c r="D518" s="80"/>
      <c r="E518" s="198"/>
      <c r="F518" s="247"/>
      <c r="G518" s="4"/>
      <c r="H518" s="4"/>
      <c r="I518" s="4"/>
      <c r="J518" s="82"/>
      <c r="K518" s="82"/>
      <c r="L518" s="4"/>
      <c r="M518" s="248"/>
      <c r="N518" s="249"/>
      <c r="O518" s="248"/>
      <c r="P518" s="249"/>
      <c r="Q518" s="250"/>
      <c r="R518" s="249"/>
      <c r="S518" s="248"/>
      <c r="T518" s="249"/>
      <c r="U518" s="248"/>
      <c r="V518" s="251"/>
      <c r="W518" s="251"/>
      <c r="X518" s="251"/>
      <c r="Y518" s="251"/>
      <c r="Z518" s="251"/>
      <c r="AA518" s="251"/>
      <c r="AB518" s="251"/>
      <c r="AC518" s="251"/>
      <c r="AD518" s="251"/>
      <c r="AE518" s="4"/>
      <c r="AF518" s="4"/>
      <c r="AG518" s="4"/>
      <c r="AH518" s="252"/>
      <c r="AI518" s="4"/>
      <c r="AJ518" s="4"/>
      <c r="AK518" s="4"/>
      <c r="AL518" s="4"/>
      <c r="AM518" s="4"/>
      <c r="AN518" s="4"/>
      <c r="AO518" s="4"/>
      <c r="AP518" s="4"/>
      <c r="AQ518" s="4"/>
      <c r="AR518" s="4"/>
      <c r="AS518" s="4"/>
      <c r="AT518" s="4"/>
      <c r="AU518" s="4"/>
      <c r="AV518" s="4"/>
      <c r="AW518" s="4"/>
      <c r="AX518" s="4"/>
      <c r="AY518" s="4"/>
      <c r="AZ518" s="4"/>
    </row>
    <row r="519" ht="15.75" customHeight="1">
      <c r="A519" s="198" t="s">
        <v>929</v>
      </c>
      <c r="B519" s="80"/>
      <c r="C519" s="4"/>
      <c r="D519" s="82"/>
      <c r="E519" s="4"/>
      <c r="F519" s="247"/>
      <c r="G519" s="4"/>
      <c r="H519" s="4"/>
      <c r="I519" s="4"/>
      <c r="J519" s="82"/>
      <c r="K519" s="82"/>
      <c r="L519" s="4"/>
      <c r="M519" s="248"/>
      <c r="N519" s="249"/>
      <c r="O519" s="248"/>
      <c r="P519" s="249"/>
      <c r="Q519" s="250"/>
      <c r="R519" s="249"/>
      <c r="S519" s="248"/>
      <c r="T519" s="249"/>
      <c r="U519" s="248"/>
      <c r="V519" s="251"/>
      <c r="W519" s="251"/>
      <c r="X519" s="251"/>
      <c r="Y519" s="251"/>
      <c r="Z519" s="251"/>
      <c r="AA519" s="251"/>
      <c r="AB519" s="251"/>
      <c r="AC519" s="251"/>
      <c r="AD519" s="251"/>
      <c r="AE519" s="4"/>
      <c r="AF519" s="4"/>
      <c r="AG519" s="4"/>
      <c r="AH519" s="252"/>
      <c r="AI519" s="4"/>
      <c r="AJ519" s="4"/>
      <c r="AK519" s="4"/>
      <c r="AL519" s="4"/>
      <c r="AM519" s="4"/>
      <c r="AN519" s="4"/>
      <c r="AO519" s="4"/>
      <c r="AP519" s="4"/>
      <c r="AQ519" s="4"/>
      <c r="AR519" s="4"/>
      <c r="AS519" s="4"/>
      <c r="AT519" s="4"/>
      <c r="AU519" s="4"/>
      <c r="AV519" s="4"/>
      <c r="AW519" s="4"/>
      <c r="AX519" s="4"/>
      <c r="AY519" s="4"/>
      <c r="AZ519" s="4"/>
    </row>
    <row r="520" ht="15.75" customHeight="1">
      <c r="A520" s="198" t="s">
        <v>930</v>
      </c>
      <c r="B520" s="80"/>
      <c r="C520" s="4"/>
      <c r="D520" s="82"/>
      <c r="E520" s="4"/>
      <c r="F520" s="247"/>
      <c r="G520" s="4"/>
      <c r="H520" s="4"/>
      <c r="I520" s="4"/>
      <c r="J520" s="82"/>
      <c r="K520" s="82"/>
      <c r="L520" s="4"/>
      <c r="M520" s="248"/>
      <c r="N520" s="249"/>
      <c r="O520" s="248"/>
      <c r="P520" s="249"/>
      <c r="Q520" s="250"/>
      <c r="R520" s="249"/>
      <c r="S520" s="248"/>
      <c r="T520" s="249"/>
      <c r="U520" s="248"/>
      <c r="V520" s="251"/>
      <c r="W520" s="251"/>
      <c r="X520" s="251"/>
      <c r="Y520" s="251"/>
      <c r="Z520" s="251"/>
      <c r="AA520" s="251"/>
      <c r="AB520" s="251"/>
      <c r="AC520" s="251"/>
      <c r="AD520" s="251"/>
      <c r="AE520" s="4"/>
      <c r="AF520" s="4"/>
      <c r="AG520" s="4"/>
      <c r="AH520" s="252"/>
      <c r="AI520" s="4"/>
      <c r="AJ520" s="4"/>
      <c r="AK520" s="4"/>
      <c r="AL520" s="4"/>
      <c r="AM520" s="4"/>
      <c r="AN520" s="4"/>
      <c r="AO520" s="4"/>
      <c r="AP520" s="4"/>
      <c r="AQ520" s="4"/>
      <c r="AR520" s="4"/>
      <c r="AS520" s="4"/>
      <c r="AT520" s="4"/>
      <c r="AU520" s="4"/>
      <c r="AV520" s="4"/>
      <c r="AW520" s="4"/>
      <c r="AX520" s="4"/>
      <c r="AY520" s="4"/>
      <c r="AZ520" s="4"/>
    </row>
    <row r="521" ht="15.75" customHeight="1">
      <c r="A521" s="198"/>
      <c r="B521" s="80"/>
      <c r="C521" s="4"/>
      <c r="D521" s="82"/>
      <c r="E521" s="4"/>
      <c r="F521" s="247"/>
      <c r="G521" s="4"/>
      <c r="H521" s="4"/>
      <c r="I521" s="4"/>
      <c r="J521" s="82"/>
      <c r="K521" s="82"/>
      <c r="L521" s="4"/>
      <c r="M521" s="248"/>
      <c r="N521" s="249"/>
      <c r="O521" s="248"/>
      <c r="P521" s="249"/>
      <c r="Q521" s="250"/>
      <c r="R521" s="249"/>
      <c r="S521" s="248"/>
      <c r="T521" s="249"/>
      <c r="U521" s="248"/>
      <c r="V521" s="251"/>
      <c r="W521" s="251"/>
      <c r="X521" s="251"/>
      <c r="Y521" s="251"/>
      <c r="Z521" s="251"/>
      <c r="AA521" s="251"/>
      <c r="AB521" s="251"/>
      <c r="AC521" s="251"/>
      <c r="AD521" s="251"/>
      <c r="AE521" s="4"/>
      <c r="AF521" s="4"/>
      <c r="AG521" s="4"/>
      <c r="AH521" s="252"/>
      <c r="AI521" s="4"/>
      <c r="AJ521" s="4"/>
      <c r="AK521" s="4"/>
      <c r="AL521" s="4"/>
      <c r="AM521" s="4"/>
      <c r="AN521" s="4"/>
      <c r="AO521" s="4"/>
      <c r="AP521" s="4"/>
      <c r="AQ521" s="4"/>
      <c r="AR521" s="4"/>
      <c r="AS521" s="4"/>
      <c r="AT521" s="4"/>
      <c r="AU521" s="4"/>
      <c r="AV521" s="4"/>
      <c r="AW521" s="4"/>
      <c r="AX521" s="4"/>
      <c r="AY521" s="4"/>
      <c r="AZ521" s="4"/>
    </row>
    <row r="522" ht="15.75" customHeight="1">
      <c r="A522" s="198" t="s">
        <v>931</v>
      </c>
      <c r="B522" s="80"/>
      <c r="C522" s="4"/>
      <c r="D522" s="82"/>
      <c r="E522" s="4"/>
      <c r="F522" s="247"/>
      <c r="G522" s="4"/>
      <c r="H522" s="4"/>
      <c r="I522" s="4"/>
      <c r="J522" s="82"/>
      <c r="K522" s="82"/>
      <c r="L522" s="4"/>
      <c r="M522" s="248"/>
      <c r="N522" s="249"/>
      <c r="O522" s="248"/>
      <c r="P522" s="249"/>
      <c r="Q522" s="250"/>
      <c r="R522" s="249"/>
      <c r="S522" s="248"/>
      <c r="T522" s="249"/>
      <c r="U522" s="248"/>
      <c r="V522" s="251"/>
      <c r="W522" s="251"/>
      <c r="X522" s="251"/>
      <c r="Y522" s="251"/>
      <c r="Z522" s="251"/>
      <c r="AA522" s="251"/>
      <c r="AB522" s="251"/>
      <c r="AC522" s="251"/>
      <c r="AD522" s="251"/>
      <c r="AE522" s="4"/>
      <c r="AF522" s="4"/>
      <c r="AG522" s="4"/>
      <c r="AH522" s="252"/>
      <c r="AI522" s="4"/>
      <c r="AJ522" s="4"/>
      <c r="AK522" s="4"/>
      <c r="AL522" s="4"/>
      <c r="AM522" s="4"/>
      <c r="AN522" s="4"/>
      <c r="AO522" s="4"/>
      <c r="AP522" s="4"/>
      <c r="AQ522" s="4"/>
      <c r="AR522" s="4"/>
      <c r="AS522" s="4"/>
      <c r="AT522" s="4"/>
      <c r="AU522" s="4"/>
      <c r="AV522" s="4"/>
      <c r="AW522" s="4"/>
      <c r="AX522" s="4"/>
      <c r="AY522" s="4"/>
      <c r="AZ522" s="4"/>
    </row>
    <row r="523" ht="15.75" customHeight="1">
      <c r="A523" s="198" t="s">
        <v>932</v>
      </c>
      <c r="B523" s="80"/>
      <c r="C523" s="4"/>
      <c r="D523" s="82"/>
      <c r="E523" s="4"/>
      <c r="F523" s="247"/>
      <c r="G523" s="4"/>
      <c r="H523" s="4"/>
      <c r="I523" s="4"/>
      <c r="J523" s="82"/>
      <c r="K523" s="82"/>
      <c r="L523" s="4"/>
      <c r="M523" s="248"/>
      <c r="N523" s="249"/>
      <c r="O523" s="248"/>
      <c r="P523" s="249"/>
      <c r="Q523" s="250"/>
      <c r="R523" s="249"/>
      <c r="S523" s="248"/>
      <c r="T523" s="249"/>
      <c r="U523" s="248"/>
      <c r="V523" s="251"/>
      <c r="W523" s="251"/>
      <c r="X523" s="251"/>
      <c r="Y523" s="251"/>
      <c r="Z523" s="251"/>
      <c r="AA523" s="251"/>
      <c r="AB523" s="251"/>
      <c r="AC523" s="251"/>
      <c r="AD523" s="251"/>
      <c r="AE523" s="4"/>
      <c r="AF523" s="4"/>
      <c r="AG523" s="4"/>
      <c r="AH523" s="252"/>
      <c r="AI523" s="4"/>
      <c r="AJ523" s="4"/>
      <c r="AK523" s="4"/>
      <c r="AL523" s="4"/>
      <c r="AM523" s="4"/>
      <c r="AN523" s="4"/>
      <c r="AO523" s="4"/>
      <c r="AP523" s="4"/>
      <c r="AQ523" s="4"/>
      <c r="AR523" s="4"/>
      <c r="AS523" s="4"/>
      <c r="AT523" s="4"/>
      <c r="AU523" s="4"/>
      <c r="AV523" s="4"/>
      <c r="AW523" s="4"/>
      <c r="AX523" s="4"/>
      <c r="AY523" s="4"/>
      <c r="AZ523" s="4"/>
    </row>
    <row r="524" ht="15.75" customHeight="1">
      <c r="A524" s="198" t="s">
        <v>933</v>
      </c>
      <c r="B524" s="80"/>
      <c r="C524" s="4"/>
      <c r="D524" s="82"/>
      <c r="E524" s="4"/>
      <c r="F524" s="247"/>
      <c r="G524" s="4"/>
      <c r="H524" s="4"/>
      <c r="I524" s="4"/>
      <c r="J524" s="82"/>
      <c r="K524" s="82"/>
      <c r="L524" s="4"/>
      <c r="M524" s="248"/>
      <c r="N524" s="249"/>
      <c r="O524" s="248"/>
      <c r="P524" s="249"/>
      <c r="Q524" s="250"/>
      <c r="R524" s="249"/>
      <c r="S524" s="248"/>
      <c r="T524" s="249"/>
      <c r="U524" s="248"/>
      <c r="V524" s="251"/>
      <c r="W524" s="251"/>
      <c r="X524" s="251"/>
      <c r="Y524" s="251"/>
      <c r="Z524" s="251"/>
      <c r="AA524" s="251"/>
      <c r="AB524" s="251"/>
      <c r="AC524" s="251"/>
      <c r="AD524" s="251"/>
      <c r="AE524" s="4"/>
      <c r="AF524" s="4"/>
      <c r="AG524" s="4"/>
      <c r="AH524" s="252"/>
      <c r="AI524" s="4"/>
      <c r="AJ524" s="4"/>
      <c r="AK524" s="4"/>
      <c r="AL524" s="4"/>
      <c r="AM524" s="4"/>
      <c r="AN524" s="4"/>
      <c r="AO524" s="4"/>
      <c r="AP524" s="4"/>
      <c r="AQ524" s="4"/>
      <c r="AR524" s="4"/>
      <c r="AS524" s="4"/>
      <c r="AT524" s="4"/>
      <c r="AU524" s="4"/>
      <c r="AV524" s="4"/>
      <c r="AW524" s="4"/>
      <c r="AX524" s="4"/>
      <c r="AY524" s="4"/>
      <c r="AZ524" s="4"/>
    </row>
    <row r="525" ht="15.75" customHeight="1">
      <c r="A525" s="198" t="s">
        <v>934</v>
      </c>
      <c r="B525" s="80"/>
      <c r="C525" s="4"/>
      <c r="D525" s="82"/>
      <c r="E525" s="4"/>
      <c r="F525" s="247"/>
      <c r="G525" s="4"/>
      <c r="H525" s="4"/>
      <c r="I525" s="4"/>
      <c r="J525" s="82"/>
      <c r="K525" s="82"/>
      <c r="L525" s="4"/>
      <c r="M525" s="248"/>
      <c r="N525" s="249"/>
      <c r="O525" s="248"/>
      <c r="P525" s="249"/>
      <c r="Q525" s="250"/>
      <c r="R525" s="249"/>
      <c r="S525" s="248"/>
      <c r="T525" s="249"/>
      <c r="U525" s="248"/>
      <c r="V525" s="251"/>
      <c r="W525" s="251"/>
      <c r="X525" s="251"/>
      <c r="Y525" s="251"/>
      <c r="Z525" s="251"/>
      <c r="AA525" s="251"/>
      <c r="AB525" s="251"/>
      <c r="AC525" s="251"/>
      <c r="AD525" s="251"/>
      <c r="AE525" s="4"/>
      <c r="AF525" s="4"/>
      <c r="AG525" s="4"/>
      <c r="AH525" s="252"/>
      <c r="AI525" s="4"/>
      <c r="AJ525" s="4"/>
      <c r="AK525" s="4"/>
      <c r="AL525" s="4"/>
      <c r="AM525" s="4"/>
      <c r="AN525" s="4"/>
      <c r="AO525" s="4"/>
      <c r="AP525" s="4"/>
      <c r="AQ525" s="4"/>
      <c r="AR525" s="4"/>
      <c r="AS525" s="4"/>
      <c r="AT525" s="4"/>
      <c r="AU525" s="4"/>
      <c r="AV525" s="4"/>
      <c r="AW525" s="4"/>
      <c r="AX525" s="4"/>
      <c r="AY525" s="4"/>
      <c r="AZ525" s="4"/>
    </row>
    <row r="526" ht="15.75" customHeight="1">
      <c r="A526" s="198" t="s">
        <v>935</v>
      </c>
      <c r="B526" s="80"/>
      <c r="C526" s="4"/>
      <c r="D526" s="82"/>
      <c r="E526" s="4"/>
      <c r="F526" s="247"/>
      <c r="G526" s="4"/>
      <c r="H526" s="4"/>
      <c r="I526" s="4"/>
      <c r="J526" s="82"/>
      <c r="K526" s="82"/>
      <c r="L526" s="4"/>
      <c r="M526" s="248"/>
      <c r="N526" s="249"/>
      <c r="O526" s="248"/>
      <c r="P526" s="249"/>
      <c r="Q526" s="250"/>
      <c r="R526" s="249"/>
      <c r="S526" s="248"/>
      <c r="T526" s="249"/>
      <c r="U526" s="248"/>
      <c r="V526" s="251"/>
      <c r="W526" s="251"/>
      <c r="X526" s="251"/>
      <c r="Y526" s="251"/>
      <c r="Z526" s="251"/>
      <c r="AA526" s="251"/>
      <c r="AB526" s="251"/>
      <c r="AC526" s="251"/>
      <c r="AD526" s="251"/>
      <c r="AE526" s="4"/>
      <c r="AF526" s="4"/>
      <c r="AG526" s="4"/>
      <c r="AH526" s="252"/>
      <c r="AI526" s="4"/>
      <c r="AJ526" s="4"/>
      <c r="AK526" s="4"/>
      <c r="AL526" s="4"/>
      <c r="AM526" s="4"/>
      <c r="AN526" s="4"/>
      <c r="AO526" s="4"/>
      <c r="AP526" s="4"/>
      <c r="AQ526" s="4"/>
      <c r="AR526" s="4"/>
      <c r="AS526" s="4"/>
      <c r="AT526" s="4"/>
      <c r="AU526" s="4"/>
      <c r="AV526" s="4"/>
      <c r="AW526" s="4"/>
      <c r="AX526" s="4"/>
      <c r="AY526" s="4"/>
      <c r="AZ526" s="4"/>
    </row>
    <row r="527" ht="15.75" customHeight="1">
      <c r="A527" s="198"/>
      <c r="B527" s="80"/>
      <c r="C527" s="4"/>
      <c r="D527" s="82"/>
      <c r="E527" s="4"/>
      <c r="F527" s="247"/>
      <c r="G527" s="4"/>
      <c r="H527" s="4"/>
      <c r="I527" s="4"/>
      <c r="J527" s="82"/>
      <c r="K527" s="82"/>
      <c r="L527" s="4"/>
      <c r="M527" s="248"/>
      <c r="N527" s="249"/>
      <c r="O527" s="248"/>
      <c r="P527" s="249"/>
      <c r="Q527" s="250"/>
      <c r="R527" s="249"/>
      <c r="S527" s="248"/>
      <c r="T527" s="249"/>
      <c r="U527" s="248"/>
      <c r="V527" s="251"/>
      <c r="W527" s="251"/>
      <c r="X527" s="251"/>
      <c r="Y527" s="251"/>
      <c r="Z527" s="251"/>
      <c r="AA527" s="251"/>
      <c r="AB527" s="251"/>
      <c r="AC527" s="251"/>
      <c r="AD527" s="251"/>
      <c r="AE527" s="4"/>
      <c r="AF527" s="4"/>
      <c r="AG527" s="4"/>
      <c r="AH527" s="252"/>
      <c r="AI527" s="4"/>
      <c r="AJ527" s="4"/>
      <c r="AK527" s="4"/>
      <c r="AL527" s="4"/>
      <c r="AM527" s="4"/>
      <c r="AN527" s="4"/>
      <c r="AO527" s="4"/>
      <c r="AP527" s="4"/>
      <c r="AQ527" s="4"/>
      <c r="AR527" s="4"/>
      <c r="AS527" s="4"/>
      <c r="AT527" s="4"/>
      <c r="AU527" s="4"/>
      <c r="AV527" s="4"/>
      <c r="AW527" s="4"/>
      <c r="AX527" s="4"/>
      <c r="AY527" s="4"/>
      <c r="AZ527" s="4"/>
    </row>
    <row r="528" ht="15.75" customHeight="1">
      <c r="A528" s="198" t="s">
        <v>936</v>
      </c>
      <c r="B528" s="80"/>
      <c r="C528" s="4"/>
      <c r="D528" s="82"/>
      <c r="E528" s="4"/>
      <c r="F528" s="247"/>
      <c r="G528" s="4"/>
      <c r="H528" s="4"/>
      <c r="I528" s="4"/>
      <c r="J528" s="82"/>
      <c r="K528" s="82"/>
      <c r="L528" s="4"/>
      <c r="M528" s="248"/>
      <c r="N528" s="249"/>
      <c r="O528" s="248"/>
      <c r="P528" s="249"/>
      <c r="Q528" s="250"/>
      <c r="R528" s="249"/>
      <c r="S528" s="248"/>
      <c r="T528" s="249"/>
      <c r="U528" s="248"/>
      <c r="V528" s="251"/>
      <c r="W528" s="251"/>
      <c r="X528" s="251"/>
      <c r="Y528" s="251"/>
      <c r="Z528" s="251"/>
      <c r="AA528" s="251"/>
      <c r="AB528" s="251"/>
      <c r="AC528" s="251"/>
      <c r="AD528" s="251"/>
      <c r="AE528" s="4"/>
      <c r="AF528" s="4"/>
      <c r="AG528" s="4"/>
      <c r="AH528" s="252"/>
      <c r="AI528" s="4"/>
      <c r="AJ528" s="4"/>
      <c r="AK528" s="4"/>
      <c r="AL528" s="4"/>
      <c r="AM528" s="4"/>
      <c r="AN528" s="4"/>
      <c r="AO528" s="4"/>
      <c r="AP528" s="4"/>
      <c r="AQ528" s="4"/>
      <c r="AR528" s="4"/>
      <c r="AS528" s="4"/>
      <c r="AT528" s="4"/>
      <c r="AU528" s="4"/>
      <c r="AV528" s="4"/>
      <c r="AW528" s="4"/>
      <c r="AX528" s="4"/>
      <c r="AY528" s="4"/>
      <c r="AZ528" s="4"/>
    </row>
    <row r="529" ht="15.75" customHeight="1">
      <c r="A529" s="198"/>
      <c r="B529" s="80"/>
      <c r="C529" s="4"/>
      <c r="D529" s="82"/>
      <c r="E529" s="4"/>
      <c r="F529" s="247"/>
      <c r="G529" s="4"/>
      <c r="H529" s="4"/>
      <c r="I529" s="4"/>
      <c r="J529" s="82"/>
      <c r="K529" s="82"/>
      <c r="L529" s="4"/>
      <c r="M529" s="248"/>
      <c r="N529" s="249"/>
      <c r="O529" s="248"/>
      <c r="P529" s="249"/>
      <c r="Q529" s="250"/>
      <c r="R529" s="249"/>
      <c r="S529" s="248"/>
      <c r="T529" s="249"/>
      <c r="U529" s="248"/>
      <c r="V529" s="251"/>
      <c r="W529" s="251"/>
      <c r="X529" s="251"/>
      <c r="Y529" s="251"/>
      <c r="Z529" s="251"/>
      <c r="AA529" s="251"/>
      <c r="AB529" s="251"/>
      <c r="AC529" s="251"/>
      <c r="AD529" s="251"/>
      <c r="AE529" s="4"/>
      <c r="AF529" s="4"/>
      <c r="AG529" s="4"/>
      <c r="AH529" s="252"/>
      <c r="AI529" s="4"/>
      <c r="AJ529" s="4"/>
      <c r="AK529" s="4"/>
      <c r="AL529" s="4"/>
      <c r="AM529" s="4"/>
      <c r="AN529" s="4"/>
      <c r="AO529" s="4"/>
      <c r="AP529" s="4"/>
      <c r="AQ529" s="4"/>
      <c r="AR529" s="4"/>
      <c r="AS529" s="4"/>
      <c r="AT529" s="4"/>
      <c r="AU529" s="4"/>
      <c r="AV529" s="4"/>
      <c r="AW529" s="4"/>
      <c r="AX529" s="4"/>
      <c r="AY529" s="4"/>
      <c r="AZ529" s="4"/>
    </row>
    <row r="530" ht="15.75" customHeight="1">
      <c r="A530" s="198" t="s">
        <v>937</v>
      </c>
      <c r="B530" s="80"/>
      <c r="C530" s="4"/>
      <c r="D530" s="82"/>
      <c r="E530" s="4"/>
      <c r="F530" s="247"/>
      <c r="G530" s="4"/>
      <c r="H530" s="4"/>
      <c r="I530" s="4"/>
      <c r="J530" s="82"/>
      <c r="K530" s="82"/>
      <c r="L530" s="4"/>
      <c r="M530" s="248"/>
      <c r="N530" s="249"/>
      <c r="O530" s="248"/>
      <c r="P530" s="249"/>
      <c r="Q530" s="250"/>
      <c r="R530" s="249"/>
      <c r="S530" s="248"/>
      <c r="T530" s="249"/>
      <c r="U530" s="248"/>
      <c r="V530" s="251"/>
      <c r="W530" s="251"/>
      <c r="X530" s="251"/>
      <c r="Y530" s="251"/>
      <c r="Z530" s="251"/>
      <c r="AA530" s="251"/>
      <c r="AB530" s="251"/>
      <c r="AC530" s="251"/>
      <c r="AD530" s="251"/>
      <c r="AE530" s="4"/>
      <c r="AF530" s="4"/>
      <c r="AG530" s="4"/>
      <c r="AH530" s="252"/>
      <c r="AI530" s="4"/>
      <c r="AJ530" s="4"/>
      <c r="AK530" s="4"/>
      <c r="AL530" s="4"/>
      <c r="AM530" s="4"/>
      <c r="AN530" s="4"/>
      <c r="AO530" s="4"/>
      <c r="AP530" s="4"/>
      <c r="AQ530" s="4"/>
      <c r="AR530" s="4"/>
      <c r="AS530" s="4"/>
      <c r="AT530" s="4"/>
      <c r="AU530" s="4"/>
      <c r="AV530" s="4"/>
      <c r="AW530" s="4"/>
      <c r="AX530" s="4"/>
      <c r="AY530" s="4"/>
      <c r="AZ530" s="4"/>
    </row>
    <row r="531" ht="15.75" customHeight="1">
      <c r="A531" s="198" t="s">
        <v>938</v>
      </c>
      <c r="B531" s="80"/>
      <c r="C531" s="4"/>
      <c r="D531" s="82"/>
      <c r="E531" s="4"/>
      <c r="F531" s="247"/>
      <c r="G531" s="4"/>
      <c r="H531" s="4"/>
      <c r="I531" s="4"/>
      <c r="J531" s="82"/>
      <c r="K531" s="82"/>
      <c r="L531" s="4"/>
      <c r="M531" s="248"/>
      <c r="N531" s="249"/>
      <c r="O531" s="248"/>
      <c r="P531" s="249"/>
      <c r="Q531" s="250"/>
      <c r="R531" s="249"/>
      <c r="S531" s="248"/>
      <c r="T531" s="249"/>
      <c r="U531" s="248"/>
      <c r="V531" s="251"/>
      <c r="W531" s="251"/>
      <c r="X531" s="251"/>
      <c r="Y531" s="251"/>
      <c r="Z531" s="251"/>
      <c r="AA531" s="251"/>
      <c r="AB531" s="251"/>
      <c r="AC531" s="251"/>
      <c r="AD531" s="251"/>
      <c r="AE531" s="4"/>
      <c r="AF531" s="4"/>
      <c r="AG531" s="4"/>
      <c r="AH531" s="252"/>
      <c r="AI531" s="4"/>
      <c r="AJ531" s="4"/>
      <c r="AK531" s="4"/>
      <c r="AL531" s="4"/>
      <c r="AM531" s="4"/>
      <c r="AN531" s="4"/>
      <c r="AO531" s="4"/>
      <c r="AP531" s="4"/>
      <c r="AQ531" s="4"/>
      <c r="AR531" s="4"/>
      <c r="AS531" s="4"/>
      <c r="AT531" s="4"/>
      <c r="AU531" s="4"/>
      <c r="AV531" s="4"/>
      <c r="AW531" s="4"/>
      <c r="AX531" s="4"/>
      <c r="AY531" s="4"/>
      <c r="AZ531" s="4"/>
    </row>
    <row r="532" ht="15.75" customHeight="1">
      <c r="A532" s="198" t="s">
        <v>939</v>
      </c>
      <c r="B532" s="80"/>
      <c r="C532" s="198" t="s">
        <v>940</v>
      </c>
      <c r="D532" s="80"/>
      <c r="E532" s="198"/>
      <c r="F532" s="247"/>
      <c r="G532" s="4"/>
      <c r="H532" s="4"/>
      <c r="I532" s="4"/>
      <c r="J532" s="82"/>
      <c r="K532" s="82"/>
      <c r="L532" s="4"/>
      <c r="M532" s="248"/>
      <c r="N532" s="249"/>
      <c r="O532" s="248"/>
      <c r="P532" s="249"/>
      <c r="Q532" s="250"/>
      <c r="R532" s="249"/>
      <c r="S532" s="248"/>
      <c r="T532" s="249"/>
      <c r="U532" s="248"/>
      <c r="V532" s="251"/>
      <c r="W532" s="251"/>
      <c r="X532" s="251"/>
      <c r="Y532" s="251"/>
      <c r="Z532" s="251"/>
      <c r="AA532" s="251"/>
      <c r="AB532" s="251"/>
      <c r="AC532" s="251"/>
      <c r="AD532" s="251"/>
      <c r="AE532" s="4"/>
      <c r="AF532" s="4"/>
      <c r="AG532" s="4"/>
      <c r="AH532" s="252"/>
      <c r="AI532" s="4"/>
      <c r="AJ532" s="4"/>
      <c r="AK532" s="4"/>
      <c r="AL532" s="4"/>
      <c r="AM532" s="4"/>
      <c r="AN532" s="4"/>
      <c r="AO532" s="4"/>
      <c r="AP532" s="4"/>
      <c r="AQ532" s="4"/>
      <c r="AR532" s="4"/>
      <c r="AS532" s="4"/>
      <c r="AT532" s="4"/>
      <c r="AU532" s="4"/>
      <c r="AV532" s="4"/>
      <c r="AW532" s="4"/>
      <c r="AX532" s="4"/>
      <c r="AY532" s="4"/>
      <c r="AZ532" s="4"/>
    </row>
    <row r="533" ht="15.75" customHeight="1">
      <c r="A533" s="198" t="s">
        <v>941</v>
      </c>
      <c r="B533" s="80"/>
      <c r="C533" s="198" t="s">
        <v>942</v>
      </c>
      <c r="D533" s="80"/>
      <c r="E533" s="198"/>
      <c r="F533" s="247"/>
      <c r="G533" s="4"/>
      <c r="H533" s="4"/>
      <c r="I533" s="4"/>
      <c r="J533" s="82"/>
      <c r="K533" s="82"/>
      <c r="L533" s="4"/>
      <c r="M533" s="248"/>
      <c r="N533" s="249"/>
      <c r="O533" s="248"/>
      <c r="P533" s="249"/>
      <c r="Q533" s="250"/>
      <c r="R533" s="249"/>
      <c r="S533" s="248"/>
      <c r="T533" s="249"/>
      <c r="U533" s="248"/>
      <c r="V533" s="251"/>
      <c r="W533" s="251"/>
      <c r="X533" s="251"/>
      <c r="Y533" s="251"/>
      <c r="Z533" s="251"/>
      <c r="AA533" s="251"/>
      <c r="AB533" s="251"/>
      <c r="AC533" s="251"/>
      <c r="AD533" s="251"/>
      <c r="AE533" s="4"/>
      <c r="AF533" s="4"/>
      <c r="AG533" s="4"/>
      <c r="AH533" s="252"/>
      <c r="AI533" s="4"/>
      <c r="AJ533" s="4"/>
      <c r="AK533" s="4"/>
      <c r="AL533" s="4"/>
      <c r="AM533" s="4"/>
      <c r="AN533" s="4"/>
      <c r="AO533" s="4"/>
      <c r="AP533" s="4"/>
      <c r="AQ533" s="4"/>
      <c r="AR533" s="4"/>
      <c r="AS533" s="4"/>
      <c r="AT533" s="4"/>
      <c r="AU533" s="4"/>
      <c r="AV533" s="4"/>
      <c r="AW533" s="4"/>
      <c r="AX533" s="4"/>
      <c r="AY533" s="4"/>
      <c r="AZ533" s="4"/>
    </row>
    <row r="534" ht="15.75" customHeight="1">
      <c r="A534" s="4"/>
      <c r="B534" s="82"/>
      <c r="C534" s="4"/>
      <c r="D534" s="82"/>
      <c r="E534" s="4"/>
      <c r="F534" s="247"/>
      <c r="G534" s="4"/>
      <c r="H534" s="4"/>
      <c r="I534" s="4"/>
      <c r="J534" s="82"/>
      <c r="K534" s="82"/>
      <c r="L534" s="4"/>
      <c r="M534" s="248"/>
      <c r="N534" s="249"/>
      <c r="O534" s="248"/>
      <c r="P534" s="249"/>
      <c r="Q534" s="250"/>
      <c r="R534" s="249"/>
      <c r="S534" s="248"/>
      <c r="T534" s="249"/>
      <c r="U534" s="248"/>
      <c r="V534" s="251"/>
      <c r="W534" s="251"/>
      <c r="X534" s="251"/>
      <c r="Y534" s="251"/>
      <c r="Z534" s="251"/>
      <c r="AA534" s="251"/>
      <c r="AB534" s="251"/>
      <c r="AC534" s="251"/>
      <c r="AD534" s="251"/>
      <c r="AE534" s="4"/>
      <c r="AF534" s="4"/>
      <c r="AG534" s="4"/>
      <c r="AH534" s="252"/>
      <c r="AI534" s="4"/>
      <c r="AJ534" s="4"/>
      <c r="AK534" s="4"/>
      <c r="AL534" s="4"/>
      <c r="AM534" s="4"/>
      <c r="AN534" s="4"/>
      <c r="AO534" s="4"/>
      <c r="AP534" s="4"/>
      <c r="AQ534" s="4"/>
      <c r="AR534" s="4"/>
      <c r="AS534" s="4"/>
      <c r="AT534" s="4"/>
      <c r="AU534" s="4"/>
      <c r="AV534" s="4"/>
      <c r="AW534" s="4"/>
      <c r="AX534" s="4"/>
      <c r="AY534" s="4"/>
      <c r="AZ534" s="4"/>
    </row>
    <row r="535" ht="15.75" customHeight="1">
      <c r="A535" s="198"/>
      <c r="B535" s="80"/>
      <c r="C535" s="4"/>
      <c r="D535" s="82"/>
      <c r="E535" s="4"/>
      <c r="F535" s="247"/>
      <c r="G535" s="4"/>
      <c r="H535" s="4"/>
      <c r="I535" s="4"/>
      <c r="J535" s="82"/>
      <c r="K535" s="82"/>
      <c r="L535" s="4"/>
      <c r="M535" s="248"/>
      <c r="N535" s="249"/>
      <c r="O535" s="248"/>
      <c r="P535" s="249"/>
      <c r="Q535" s="250"/>
      <c r="R535" s="249"/>
      <c r="S535" s="248"/>
      <c r="T535" s="249"/>
      <c r="U535" s="248"/>
      <c r="V535" s="251"/>
      <c r="W535" s="251"/>
      <c r="X535" s="251"/>
      <c r="Y535" s="251"/>
      <c r="Z535" s="251"/>
      <c r="AA535" s="251"/>
      <c r="AB535" s="251"/>
      <c r="AC535" s="251"/>
      <c r="AD535" s="251"/>
      <c r="AE535" s="4"/>
      <c r="AF535" s="4"/>
      <c r="AG535" s="4"/>
      <c r="AH535" s="252"/>
      <c r="AI535" s="4"/>
      <c r="AJ535" s="4"/>
      <c r="AK535" s="4"/>
      <c r="AL535" s="4"/>
      <c r="AM535" s="4"/>
      <c r="AN535" s="4"/>
      <c r="AO535" s="4"/>
      <c r="AP535" s="4"/>
      <c r="AQ535" s="4"/>
      <c r="AR535" s="4"/>
      <c r="AS535" s="4"/>
      <c r="AT535" s="4"/>
      <c r="AU535" s="4"/>
      <c r="AV535" s="4"/>
      <c r="AW535" s="4"/>
      <c r="AX535" s="4"/>
      <c r="AY535" s="4"/>
      <c r="AZ535" s="4"/>
    </row>
    <row r="536" ht="15.75" customHeight="1">
      <c r="A536" s="198"/>
      <c r="B536" s="80"/>
      <c r="C536" s="4"/>
      <c r="D536" s="82"/>
      <c r="E536" s="4"/>
      <c r="F536" s="247"/>
      <c r="G536" s="4"/>
      <c r="H536" s="4"/>
      <c r="I536" s="4"/>
      <c r="J536" s="82"/>
      <c r="K536" s="82"/>
      <c r="L536" s="4"/>
      <c r="M536" s="248"/>
      <c r="N536" s="249"/>
      <c r="O536" s="248"/>
      <c r="P536" s="249"/>
      <c r="Q536" s="250"/>
      <c r="R536" s="249"/>
      <c r="S536" s="248"/>
      <c r="T536" s="249"/>
      <c r="U536" s="248"/>
      <c r="V536" s="251"/>
      <c r="W536" s="251"/>
      <c r="X536" s="251"/>
      <c r="Y536" s="251"/>
      <c r="Z536" s="251"/>
      <c r="AA536" s="251"/>
      <c r="AB536" s="251"/>
      <c r="AC536" s="251"/>
      <c r="AD536" s="251"/>
      <c r="AE536" s="4"/>
      <c r="AF536" s="4"/>
      <c r="AG536" s="4"/>
      <c r="AH536" s="252"/>
      <c r="AI536" s="4"/>
      <c r="AJ536" s="4"/>
      <c r="AK536" s="4"/>
      <c r="AL536" s="4"/>
      <c r="AM536" s="4"/>
      <c r="AN536" s="4"/>
      <c r="AO536" s="4"/>
      <c r="AP536" s="4"/>
      <c r="AQ536" s="4"/>
      <c r="AR536" s="4"/>
      <c r="AS536" s="4"/>
      <c r="AT536" s="4"/>
      <c r="AU536" s="4"/>
      <c r="AV536" s="4"/>
      <c r="AW536" s="4"/>
      <c r="AX536" s="4"/>
      <c r="AY536" s="4"/>
      <c r="AZ536" s="4"/>
    </row>
    <row r="537" ht="15.75" customHeight="1">
      <c r="A537" s="198" t="s">
        <v>943</v>
      </c>
      <c r="B537" s="80"/>
      <c r="C537" s="4"/>
      <c r="D537" s="82"/>
      <c r="E537" s="4"/>
      <c r="F537" s="247"/>
      <c r="G537" s="4"/>
      <c r="H537" s="4"/>
      <c r="I537" s="4"/>
      <c r="J537" s="82"/>
      <c r="K537" s="82"/>
      <c r="L537" s="4"/>
      <c r="M537" s="248"/>
      <c r="N537" s="249"/>
      <c r="O537" s="248"/>
      <c r="P537" s="249"/>
      <c r="Q537" s="250"/>
      <c r="R537" s="249"/>
      <c r="S537" s="248"/>
      <c r="T537" s="249"/>
      <c r="U537" s="248"/>
      <c r="V537" s="251"/>
      <c r="W537" s="251"/>
      <c r="X537" s="251"/>
      <c r="Y537" s="251"/>
      <c r="Z537" s="251"/>
      <c r="AA537" s="251"/>
      <c r="AB537" s="251"/>
      <c r="AC537" s="251"/>
      <c r="AD537" s="251"/>
      <c r="AE537" s="4"/>
      <c r="AF537" s="4"/>
      <c r="AG537" s="4"/>
      <c r="AH537" s="252"/>
      <c r="AI537" s="4"/>
      <c r="AJ537" s="4"/>
      <c r="AK537" s="4"/>
      <c r="AL537" s="4"/>
      <c r="AM537" s="4"/>
      <c r="AN537" s="4"/>
      <c r="AO537" s="4"/>
      <c r="AP537" s="4"/>
      <c r="AQ537" s="4"/>
      <c r="AR537" s="4"/>
      <c r="AS537" s="4"/>
      <c r="AT537" s="4"/>
      <c r="AU537" s="4"/>
      <c r="AV537" s="4"/>
      <c r="AW537" s="4"/>
      <c r="AX537" s="4"/>
      <c r="AY537" s="4"/>
      <c r="AZ537" s="4"/>
    </row>
    <row r="538" ht="15.75" customHeight="1">
      <c r="A538" s="4"/>
      <c r="B538" s="82"/>
      <c r="C538" s="4"/>
      <c r="D538" s="82"/>
      <c r="E538" s="4"/>
      <c r="F538" s="247"/>
      <c r="G538" s="4"/>
      <c r="H538" s="4"/>
      <c r="I538" s="4"/>
      <c r="J538" s="82"/>
      <c r="K538" s="82"/>
      <c r="L538" s="4"/>
      <c r="M538" s="248"/>
      <c r="N538" s="249"/>
      <c r="O538" s="248"/>
      <c r="P538" s="249"/>
      <c r="Q538" s="250"/>
      <c r="R538" s="249"/>
      <c r="S538" s="248"/>
      <c r="T538" s="249"/>
      <c r="U538" s="248"/>
      <c r="V538" s="251"/>
      <c r="W538" s="251"/>
      <c r="X538" s="251"/>
      <c r="Y538" s="251"/>
      <c r="Z538" s="251"/>
      <c r="AA538" s="251"/>
      <c r="AB538" s="251"/>
      <c r="AC538" s="251"/>
      <c r="AD538" s="251"/>
      <c r="AE538" s="4"/>
      <c r="AF538" s="4"/>
      <c r="AG538" s="4"/>
      <c r="AH538" s="252"/>
      <c r="AI538" s="4"/>
      <c r="AJ538" s="4"/>
      <c r="AK538" s="4"/>
      <c r="AL538" s="4"/>
      <c r="AM538" s="4"/>
      <c r="AN538" s="4"/>
      <c r="AO538" s="4"/>
      <c r="AP538" s="4"/>
      <c r="AQ538" s="4"/>
      <c r="AR538" s="4"/>
      <c r="AS538" s="4"/>
      <c r="AT538" s="4"/>
      <c r="AU538" s="4"/>
      <c r="AV538" s="4"/>
      <c r="AW538" s="4"/>
      <c r="AX538" s="4"/>
      <c r="AY538" s="4"/>
      <c r="AZ538" s="4"/>
    </row>
    <row r="539" ht="15.75" customHeight="1">
      <c r="A539" s="4"/>
      <c r="B539" s="82"/>
      <c r="C539" s="4"/>
      <c r="D539" s="82"/>
      <c r="E539" s="4"/>
      <c r="F539" s="247"/>
      <c r="G539" s="4"/>
      <c r="H539" s="4"/>
      <c r="I539" s="4"/>
      <c r="J539" s="82"/>
      <c r="K539" s="82"/>
      <c r="L539" s="4"/>
      <c r="M539" s="248"/>
      <c r="N539" s="249"/>
      <c r="O539" s="248"/>
      <c r="P539" s="249"/>
      <c r="Q539" s="250"/>
      <c r="R539" s="249"/>
      <c r="S539" s="248"/>
      <c r="T539" s="249"/>
      <c r="U539" s="248"/>
      <c r="V539" s="251"/>
      <c r="W539" s="251"/>
      <c r="X539" s="251"/>
      <c r="Y539" s="251"/>
      <c r="Z539" s="251"/>
      <c r="AA539" s="251"/>
      <c r="AB539" s="251"/>
      <c r="AC539" s="251"/>
      <c r="AD539" s="251"/>
      <c r="AE539" s="4"/>
      <c r="AF539" s="4"/>
      <c r="AG539" s="4"/>
      <c r="AH539" s="252"/>
      <c r="AI539" s="4"/>
      <c r="AJ539" s="4"/>
      <c r="AK539" s="4"/>
      <c r="AL539" s="4"/>
      <c r="AM539" s="4"/>
      <c r="AN539" s="4"/>
      <c r="AO539" s="4"/>
      <c r="AP539" s="4"/>
      <c r="AQ539" s="4"/>
      <c r="AR539" s="4"/>
      <c r="AS539" s="4"/>
      <c r="AT539" s="4"/>
      <c r="AU539" s="4"/>
      <c r="AV539" s="4"/>
      <c r="AW539" s="4"/>
      <c r="AX539" s="4"/>
      <c r="AY539" s="4"/>
      <c r="AZ539" s="4"/>
    </row>
    <row r="540" ht="15.75" customHeight="1">
      <c r="A540" s="4"/>
      <c r="B540" s="82"/>
      <c r="C540" s="4"/>
      <c r="D540" s="82"/>
      <c r="E540" s="4"/>
      <c r="F540" s="247"/>
      <c r="G540" s="4"/>
      <c r="H540" s="4"/>
      <c r="I540" s="4"/>
      <c r="J540" s="82"/>
      <c r="K540" s="82"/>
      <c r="L540" s="4"/>
      <c r="M540" s="248"/>
      <c r="N540" s="249"/>
      <c r="O540" s="248"/>
      <c r="P540" s="249"/>
      <c r="Q540" s="250"/>
      <c r="R540" s="249"/>
      <c r="S540" s="248"/>
      <c r="T540" s="249"/>
      <c r="U540" s="248"/>
      <c r="V540" s="251"/>
      <c r="W540" s="251"/>
      <c r="X540" s="251"/>
      <c r="Y540" s="251"/>
      <c r="Z540" s="251"/>
      <c r="AA540" s="251"/>
      <c r="AB540" s="251"/>
      <c r="AC540" s="251"/>
      <c r="AD540" s="251"/>
      <c r="AE540" s="4"/>
      <c r="AF540" s="4"/>
      <c r="AG540" s="4"/>
      <c r="AH540" s="252"/>
      <c r="AI540" s="4"/>
      <c r="AJ540" s="4"/>
      <c r="AK540" s="4"/>
      <c r="AL540" s="4"/>
      <c r="AM540" s="4"/>
      <c r="AN540" s="4"/>
      <c r="AO540" s="4"/>
      <c r="AP540" s="4"/>
      <c r="AQ540" s="4"/>
      <c r="AR540" s="4"/>
      <c r="AS540" s="4"/>
      <c r="AT540" s="4"/>
      <c r="AU540" s="4"/>
      <c r="AV540" s="4"/>
      <c r="AW540" s="4"/>
      <c r="AX540" s="4"/>
      <c r="AY540" s="4"/>
      <c r="AZ540" s="4"/>
    </row>
    <row r="541" ht="15.75" customHeight="1">
      <c r="A541" s="4"/>
      <c r="B541" s="82"/>
      <c r="C541" s="4"/>
      <c r="D541" s="82"/>
      <c r="E541" s="4"/>
      <c r="F541" s="247"/>
      <c r="G541" s="4"/>
      <c r="H541" s="4"/>
      <c r="I541" s="4"/>
      <c r="J541" s="82"/>
      <c r="K541" s="82"/>
      <c r="L541" s="4"/>
      <c r="M541" s="248"/>
      <c r="N541" s="249"/>
      <c r="O541" s="248"/>
      <c r="P541" s="249"/>
      <c r="Q541" s="250"/>
      <c r="R541" s="249"/>
      <c r="S541" s="248"/>
      <c r="T541" s="249"/>
      <c r="U541" s="248"/>
      <c r="V541" s="251"/>
      <c r="W541" s="251"/>
      <c r="X541" s="251"/>
      <c r="Y541" s="251"/>
      <c r="Z541" s="251"/>
      <c r="AA541" s="251"/>
      <c r="AB541" s="251"/>
      <c r="AC541" s="251"/>
      <c r="AD541" s="251"/>
      <c r="AE541" s="4"/>
      <c r="AF541" s="4"/>
      <c r="AG541" s="4"/>
      <c r="AH541" s="252"/>
      <c r="AI541" s="4"/>
      <c r="AJ541" s="4"/>
      <c r="AK541" s="4"/>
      <c r="AL541" s="4"/>
      <c r="AM541" s="4"/>
      <c r="AN541" s="4"/>
      <c r="AO541" s="4"/>
      <c r="AP541" s="4"/>
      <c r="AQ541" s="4"/>
      <c r="AR541" s="4"/>
      <c r="AS541" s="4"/>
      <c r="AT541" s="4"/>
      <c r="AU541" s="4"/>
      <c r="AV541" s="4"/>
      <c r="AW541" s="4"/>
      <c r="AX541" s="4"/>
      <c r="AY541" s="4"/>
      <c r="AZ541" s="4"/>
    </row>
    <row r="542" ht="15.75" customHeight="1">
      <c r="A542" s="4"/>
      <c r="B542" s="82"/>
      <c r="C542" s="4"/>
      <c r="D542" s="82"/>
      <c r="E542" s="4"/>
      <c r="F542" s="247"/>
      <c r="G542" s="4"/>
      <c r="H542" s="4"/>
      <c r="I542" s="4"/>
      <c r="J542" s="82"/>
      <c r="K542" s="82"/>
      <c r="L542" s="4"/>
      <c r="M542" s="248"/>
      <c r="N542" s="249"/>
      <c r="O542" s="248"/>
      <c r="P542" s="249"/>
      <c r="Q542" s="250"/>
      <c r="R542" s="249"/>
      <c r="S542" s="248"/>
      <c r="T542" s="249"/>
      <c r="U542" s="248"/>
      <c r="V542" s="251"/>
      <c r="W542" s="251"/>
      <c r="X542" s="251"/>
      <c r="Y542" s="251"/>
      <c r="Z542" s="251"/>
      <c r="AA542" s="251"/>
      <c r="AB542" s="251"/>
      <c r="AC542" s="251"/>
      <c r="AD542" s="251"/>
      <c r="AE542" s="4"/>
      <c r="AF542" s="4"/>
      <c r="AG542" s="4"/>
      <c r="AH542" s="252"/>
      <c r="AI542" s="4"/>
      <c r="AJ542" s="4"/>
      <c r="AK542" s="4"/>
      <c r="AL542" s="4"/>
      <c r="AM542" s="4"/>
      <c r="AN542" s="4"/>
      <c r="AO542" s="4"/>
      <c r="AP542" s="4"/>
      <c r="AQ542" s="4"/>
      <c r="AR542" s="4"/>
      <c r="AS542" s="4"/>
      <c r="AT542" s="4"/>
      <c r="AU542" s="4"/>
      <c r="AV542" s="4"/>
      <c r="AW542" s="4"/>
      <c r="AX542" s="4"/>
      <c r="AY542" s="4"/>
      <c r="AZ542" s="4"/>
    </row>
    <row r="543" ht="15.75" customHeight="1">
      <c r="A543" s="4"/>
      <c r="B543" s="82"/>
      <c r="C543" s="4"/>
      <c r="D543" s="82"/>
      <c r="E543" s="4"/>
      <c r="F543" s="247"/>
      <c r="G543" s="4"/>
      <c r="H543" s="4"/>
      <c r="I543" s="4"/>
      <c r="J543" s="82"/>
      <c r="K543" s="82"/>
      <c r="L543" s="4"/>
      <c r="M543" s="248"/>
      <c r="N543" s="249"/>
      <c r="O543" s="248"/>
      <c r="P543" s="249"/>
      <c r="Q543" s="250"/>
      <c r="R543" s="249"/>
      <c r="S543" s="248"/>
      <c r="T543" s="249"/>
      <c r="U543" s="248"/>
      <c r="V543" s="251"/>
      <c r="W543" s="251"/>
      <c r="X543" s="251"/>
      <c r="Y543" s="251"/>
      <c r="Z543" s="251"/>
      <c r="AA543" s="251"/>
      <c r="AB543" s="251"/>
      <c r="AC543" s="251"/>
      <c r="AD543" s="251"/>
      <c r="AE543" s="4"/>
      <c r="AF543" s="4"/>
      <c r="AG543" s="4"/>
      <c r="AH543" s="252"/>
      <c r="AI543" s="4"/>
      <c r="AJ543" s="4"/>
      <c r="AK543" s="4"/>
      <c r="AL543" s="4"/>
      <c r="AM543" s="4"/>
      <c r="AN543" s="4"/>
      <c r="AO543" s="4"/>
      <c r="AP543" s="4"/>
      <c r="AQ543" s="4"/>
      <c r="AR543" s="4"/>
      <c r="AS543" s="4"/>
      <c r="AT543" s="4"/>
      <c r="AU543" s="4"/>
      <c r="AV543" s="4"/>
      <c r="AW543" s="4"/>
      <c r="AX543" s="4"/>
      <c r="AY543" s="4"/>
      <c r="AZ543" s="4"/>
    </row>
    <row r="544" ht="15.75" customHeight="1">
      <c r="A544" s="4"/>
      <c r="B544" s="82"/>
      <c r="C544" s="4"/>
      <c r="D544" s="82"/>
      <c r="E544" s="4"/>
      <c r="F544" s="247"/>
      <c r="G544" s="4"/>
      <c r="H544" s="4"/>
      <c r="I544" s="4"/>
      <c r="J544" s="82"/>
      <c r="K544" s="82"/>
      <c r="L544" s="4"/>
      <c r="M544" s="248"/>
      <c r="N544" s="249"/>
      <c r="O544" s="248"/>
      <c r="P544" s="249"/>
      <c r="Q544" s="250"/>
      <c r="R544" s="249"/>
      <c r="S544" s="248"/>
      <c r="T544" s="249"/>
      <c r="U544" s="248"/>
      <c r="V544" s="251"/>
      <c r="W544" s="251"/>
      <c r="X544" s="251"/>
      <c r="Y544" s="251"/>
      <c r="Z544" s="251"/>
      <c r="AA544" s="251"/>
      <c r="AB544" s="251"/>
      <c r="AC544" s="251"/>
      <c r="AD544" s="251"/>
      <c r="AE544" s="4"/>
      <c r="AF544" s="4"/>
      <c r="AG544" s="4"/>
      <c r="AH544" s="252"/>
      <c r="AI544" s="4"/>
      <c r="AJ544" s="4"/>
      <c r="AK544" s="4"/>
      <c r="AL544" s="4"/>
      <c r="AM544" s="4"/>
      <c r="AN544" s="4"/>
      <c r="AO544" s="4"/>
      <c r="AP544" s="4"/>
      <c r="AQ544" s="4"/>
      <c r="AR544" s="4"/>
      <c r="AS544" s="4"/>
      <c r="AT544" s="4"/>
      <c r="AU544" s="4"/>
      <c r="AV544" s="4"/>
      <c r="AW544" s="4"/>
      <c r="AX544" s="4"/>
      <c r="AY544" s="4"/>
      <c r="AZ544" s="4"/>
    </row>
    <row r="545" ht="15.75" customHeight="1">
      <c r="A545" s="4"/>
      <c r="B545" s="82"/>
      <c r="C545" s="4"/>
      <c r="D545" s="82"/>
      <c r="E545" s="4"/>
      <c r="F545" s="247"/>
      <c r="G545" s="4"/>
      <c r="H545" s="4"/>
      <c r="I545" s="4"/>
      <c r="J545" s="82"/>
      <c r="K545" s="82"/>
      <c r="L545" s="4"/>
      <c r="M545" s="248"/>
      <c r="N545" s="249"/>
      <c r="O545" s="248"/>
      <c r="P545" s="249"/>
      <c r="Q545" s="250"/>
      <c r="R545" s="249"/>
      <c r="S545" s="248"/>
      <c r="T545" s="249"/>
      <c r="U545" s="248"/>
      <c r="V545" s="251"/>
      <c r="W545" s="251"/>
      <c r="X545" s="251"/>
      <c r="Y545" s="251"/>
      <c r="Z545" s="251"/>
      <c r="AA545" s="251"/>
      <c r="AB545" s="251"/>
      <c r="AC545" s="251"/>
      <c r="AD545" s="251"/>
      <c r="AE545" s="4"/>
      <c r="AF545" s="4"/>
      <c r="AG545" s="4"/>
      <c r="AH545" s="252"/>
      <c r="AI545" s="4"/>
      <c r="AJ545" s="4"/>
      <c r="AK545" s="4"/>
      <c r="AL545" s="4"/>
      <c r="AM545" s="4"/>
      <c r="AN545" s="4"/>
      <c r="AO545" s="4"/>
      <c r="AP545" s="4"/>
      <c r="AQ545" s="4"/>
      <c r="AR545" s="4"/>
      <c r="AS545" s="4"/>
      <c r="AT545" s="4"/>
      <c r="AU545" s="4"/>
      <c r="AV545" s="4"/>
      <c r="AW545" s="4"/>
      <c r="AX545" s="4"/>
      <c r="AY545" s="4"/>
      <c r="AZ545" s="4"/>
    </row>
    <row r="546" ht="15.75" customHeight="1">
      <c r="A546" s="4"/>
      <c r="B546" s="82"/>
      <c r="C546" s="4"/>
      <c r="D546" s="82"/>
      <c r="E546" s="4"/>
      <c r="F546" s="247"/>
      <c r="G546" s="4"/>
      <c r="H546" s="4"/>
      <c r="I546" s="4"/>
      <c r="J546" s="82"/>
      <c r="K546" s="82"/>
      <c r="L546" s="4"/>
      <c r="M546" s="248"/>
      <c r="N546" s="249"/>
      <c r="O546" s="248"/>
      <c r="P546" s="249"/>
      <c r="Q546" s="250"/>
      <c r="R546" s="249"/>
      <c r="S546" s="248"/>
      <c r="T546" s="249"/>
      <c r="U546" s="248"/>
      <c r="V546" s="251"/>
      <c r="W546" s="251"/>
      <c r="X546" s="251"/>
      <c r="Y546" s="251"/>
      <c r="Z546" s="251"/>
      <c r="AA546" s="251"/>
      <c r="AB546" s="251"/>
      <c r="AC546" s="251"/>
      <c r="AD546" s="251"/>
      <c r="AE546" s="4"/>
      <c r="AF546" s="4"/>
      <c r="AG546" s="4"/>
      <c r="AH546" s="252"/>
      <c r="AI546" s="4"/>
      <c r="AJ546" s="4"/>
      <c r="AK546" s="4"/>
      <c r="AL546" s="4"/>
      <c r="AM546" s="4"/>
      <c r="AN546" s="4"/>
      <c r="AO546" s="4"/>
      <c r="AP546" s="4"/>
      <c r="AQ546" s="4"/>
      <c r="AR546" s="4"/>
      <c r="AS546" s="4"/>
      <c r="AT546" s="4"/>
      <c r="AU546" s="4"/>
      <c r="AV546" s="4"/>
      <c r="AW546" s="4"/>
      <c r="AX546" s="4"/>
      <c r="AY546" s="4"/>
      <c r="AZ546" s="4"/>
    </row>
    <row r="547" ht="15.75" customHeight="1">
      <c r="A547" s="4"/>
      <c r="B547" s="82"/>
      <c r="C547" s="4"/>
      <c r="D547" s="82"/>
      <c r="E547" s="4"/>
      <c r="F547" s="247"/>
      <c r="G547" s="4"/>
      <c r="H547" s="4"/>
      <c r="I547" s="4"/>
      <c r="J547" s="82"/>
      <c r="K547" s="82"/>
      <c r="L547" s="4"/>
      <c r="M547" s="248"/>
      <c r="N547" s="249"/>
      <c r="O547" s="248"/>
      <c r="P547" s="249"/>
      <c r="Q547" s="250"/>
      <c r="R547" s="249"/>
      <c r="S547" s="248"/>
      <c r="T547" s="249"/>
      <c r="U547" s="248"/>
      <c r="V547" s="251"/>
      <c r="W547" s="251"/>
      <c r="X547" s="251"/>
      <c r="Y547" s="251"/>
      <c r="Z547" s="251"/>
      <c r="AA547" s="251"/>
      <c r="AB547" s="251"/>
      <c r="AC547" s="251"/>
      <c r="AD547" s="251"/>
      <c r="AE547" s="4"/>
      <c r="AF547" s="4"/>
      <c r="AG547" s="4"/>
      <c r="AH547" s="252"/>
      <c r="AI547" s="4"/>
      <c r="AJ547" s="4"/>
      <c r="AK547" s="4"/>
      <c r="AL547" s="4"/>
      <c r="AM547" s="4"/>
      <c r="AN547" s="4"/>
      <c r="AO547" s="4"/>
      <c r="AP547" s="4"/>
      <c r="AQ547" s="4"/>
      <c r="AR547" s="4"/>
      <c r="AS547" s="4"/>
      <c r="AT547" s="4"/>
      <c r="AU547" s="4"/>
      <c r="AV547" s="4"/>
      <c r="AW547" s="4"/>
      <c r="AX547" s="4"/>
      <c r="AY547" s="4"/>
      <c r="AZ547" s="4"/>
    </row>
    <row r="548" ht="15.75" customHeight="1">
      <c r="A548" s="4"/>
      <c r="B548" s="82"/>
      <c r="C548" s="4"/>
      <c r="D548" s="82"/>
      <c r="E548" s="4"/>
      <c r="F548" s="247"/>
      <c r="G548" s="4"/>
      <c r="H548" s="4"/>
      <c r="I548" s="4"/>
      <c r="J548" s="82"/>
      <c r="K548" s="82"/>
      <c r="L548" s="4"/>
      <c r="M548" s="248"/>
      <c r="N548" s="249"/>
      <c r="O548" s="248"/>
      <c r="P548" s="249"/>
      <c r="Q548" s="250"/>
      <c r="R548" s="249"/>
      <c r="S548" s="248"/>
      <c r="T548" s="249"/>
      <c r="U548" s="248"/>
      <c r="V548" s="251"/>
      <c r="W548" s="251"/>
      <c r="X548" s="251"/>
      <c r="Y548" s="251"/>
      <c r="Z548" s="251"/>
      <c r="AA548" s="251"/>
      <c r="AB548" s="251"/>
      <c r="AC548" s="251"/>
      <c r="AD548" s="251"/>
      <c r="AE548" s="4"/>
      <c r="AF548" s="4"/>
      <c r="AG548" s="4"/>
      <c r="AH548" s="252"/>
      <c r="AI548" s="4"/>
      <c r="AJ548" s="4"/>
      <c r="AK548" s="4"/>
      <c r="AL548" s="4"/>
      <c r="AM548" s="4"/>
      <c r="AN548" s="4"/>
      <c r="AO548" s="4"/>
      <c r="AP548" s="4"/>
      <c r="AQ548" s="4"/>
      <c r="AR548" s="4"/>
      <c r="AS548" s="4"/>
      <c r="AT548" s="4"/>
      <c r="AU548" s="4"/>
      <c r="AV548" s="4"/>
      <c r="AW548" s="4"/>
      <c r="AX548" s="4"/>
      <c r="AY548" s="4"/>
      <c r="AZ548" s="4"/>
    </row>
    <row r="549" ht="15.75" customHeight="1">
      <c r="A549" s="4"/>
      <c r="B549" s="82"/>
      <c r="C549" s="4"/>
      <c r="D549" s="82"/>
      <c r="E549" s="4"/>
      <c r="F549" s="247"/>
      <c r="G549" s="4"/>
      <c r="H549" s="4"/>
      <c r="I549" s="4"/>
      <c r="J549" s="82"/>
      <c r="K549" s="82"/>
      <c r="L549" s="4"/>
      <c r="M549" s="248"/>
      <c r="N549" s="249"/>
      <c r="O549" s="248"/>
      <c r="P549" s="249"/>
      <c r="Q549" s="250"/>
      <c r="R549" s="249"/>
      <c r="S549" s="248"/>
      <c r="T549" s="249"/>
      <c r="U549" s="248"/>
      <c r="V549" s="251"/>
      <c r="W549" s="251"/>
      <c r="X549" s="251"/>
      <c r="Y549" s="251"/>
      <c r="Z549" s="251"/>
      <c r="AA549" s="251"/>
      <c r="AB549" s="251"/>
      <c r="AC549" s="251"/>
      <c r="AD549" s="251"/>
      <c r="AE549" s="4"/>
      <c r="AF549" s="4"/>
      <c r="AG549" s="4"/>
      <c r="AH549" s="252"/>
      <c r="AI549" s="4"/>
      <c r="AJ549" s="4"/>
      <c r="AK549" s="4"/>
      <c r="AL549" s="4"/>
      <c r="AM549" s="4"/>
      <c r="AN549" s="4"/>
      <c r="AO549" s="4"/>
      <c r="AP549" s="4"/>
      <c r="AQ549" s="4"/>
      <c r="AR549" s="4"/>
      <c r="AS549" s="4"/>
      <c r="AT549" s="4"/>
      <c r="AU549" s="4"/>
      <c r="AV549" s="4"/>
      <c r="AW549" s="4"/>
      <c r="AX549" s="4"/>
      <c r="AY549" s="4"/>
      <c r="AZ549" s="4"/>
    </row>
    <row r="550" ht="15.75" customHeight="1">
      <c r="A550" s="4"/>
      <c r="B550" s="82"/>
      <c r="C550" s="4"/>
      <c r="D550" s="82"/>
      <c r="E550" s="4"/>
      <c r="F550" s="247"/>
      <c r="G550" s="4"/>
      <c r="H550" s="4"/>
      <c r="I550" s="4"/>
      <c r="J550" s="82"/>
      <c r="K550" s="82"/>
      <c r="L550" s="4"/>
      <c r="M550" s="248"/>
      <c r="N550" s="249"/>
      <c r="O550" s="248"/>
      <c r="P550" s="249"/>
      <c r="Q550" s="250"/>
      <c r="R550" s="249"/>
      <c r="S550" s="248"/>
      <c r="T550" s="249"/>
      <c r="U550" s="248"/>
      <c r="V550" s="251"/>
      <c r="W550" s="251"/>
      <c r="X550" s="251"/>
      <c r="Y550" s="251"/>
      <c r="Z550" s="251"/>
      <c r="AA550" s="251"/>
      <c r="AB550" s="251"/>
      <c r="AC550" s="251"/>
      <c r="AD550" s="251"/>
      <c r="AE550" s="4"/>
      <c r="AF550" s="4"/>
      <c r="AG550" s="4"/>
      <c r="AH550" s="252"/>
      <c r="AI550" s="4"/>
      <c r="AJ550" s="4"/>
      <c r="AK550" s="4"/>
      <c r="AL550" s="4"/>
      <c r="AM550" s="4"/>
      <c r="AN550" s="4"/>
      <c r="AO550" s="4"/>
      <c r="AP550" s="4"/>
      <c r="AQ550" s="4"/>
      <c r="AR550" s="4"/>
      <c r="AS550" s="4"/>
      <c r="AT550" s="4"/>
      <c r="AU550" s="4"/>
      <c r="AV550" s="4"/>
      <c r="AW550" s="4"/>
      <c r="AX550" s="4"/>
      <c r="AY550" s="4"/>
      <c r="AZ550" s="4"/>
    </row>
    <row r="551" ht="15.75" customHeight="1">
      <c r="A551" s="4"/>
      <c r="B551" s="82"/>
      <c r="C551" s="4"/>
      <c r="D551" s="82"/>
      <c r="E551" s="4"/>
      <c r="F551" s="247"/>
      <c r="G551" s="4"/>
      <c r="H551" s="4"/>
      <c r="I551" s="4"/>
      <c r="J551" s="82"/>
      <c r="K551" s="82"/>
      <c r="L551" s="4"/>
      <c r="M551" s="248"/>
      <c r="N551" s="249"/>
      <c r="O551" s="248"/>
      <c r="P551" s="249"/>
      <c r="Q551" s="250"/>
      <c r="R551" s="249"/>
      <c r="S551" s="248"/>
      <c r="T551" s="249"/>
      <c r="U551" s="248"/>
      <c r="V551" s="251"/>
      <c r="W551" s="251"/>
      <c r="X551" s="251"/>
      <c r="Y551" s="251"/>
      <c r="Z551" s="251"/>
      <c r="AA551" s="251"/>
      <c r="AB551" s="251"/>
      <c r="AC551" s="251"/>
      <c r="AD551" s="251"/>
      <c r="AE551" s="4"/>
      <c r="AF551" s="4"/>
      <c r="AG551" s="4"/>
      <c r="AH551" s="252"/>
      <c r="AI551" s="4"/>
      <c r="AJ551" s="4"/>
      <c r="AK551" s="4"/>
      <c r="AL551" s="4"/>
      <c r="AM551" s="4"/>
      <c r="AN551" s="4"/>
      <c r="AO551" s="4"/>
      <c r="AP551" s="4"/>
      <c r="AQ551" s="4"/>
      <c r="AR551" s="4"/>
      <c r="AS551" s="4"/>
      <c r="AT551" s="4"/>
      <c r="AU551" s="4"/>
      <c r="AV551" s="4"/>
      <c r="AW551" s="4"/>
      <c r="AX551" s="4"/>
      <c r="AY551" s="4"/>
      <c r="AZ551" s="4"/>
    </row>
    <row r="552" ht="15.75" customHeight="1">
      <c r="A552" s="4"/>
      <c r="B552" s="82"/>
      <c r="C552" s="4"/>
      <c r="D552" s="82"/>
      <c r="E552" s="4"/>
      <c r="F552" s="247"/>
      <c r="G552" s="4"/>
      <c r="H552" s="4"/>
      <c r="I552" s="4"/>
      <c r="J552" s="82"/>
      <c r="K552" s="82"/>
      <c r="L552" s="4"/>
      <c r="M552" s="248"/>
      <c r="N552" s="249"/>
      <c r="O552" s="248"/>
      <c r="P552" s="249"/>
      <c r="Q552" s="250"/>
      <c r="R552" s="249"/>
      <c r="S552" s="248"/>
      <c r="T552" s="249"/>
      <c r="U552" s="248"/>
      <c r="V552" s="251"/>
      <c r="W552" s="251"/>
      <c r="X552" s="251"/>
      <c r="Y552" s="251"/>
      <c r="Z552" s="251"/>
      <c r="AA552" s="251"/>
      <c r="AB552" s="251"/>
      <c r="AC552" s="251"/>
      <c r="AD552" s="251"/>
      <c r="AE552" s="4"/>
      <c r="AF552" s="4"/>
      <c r="AG552" s="4"/>
      <c r="AH552" s="252"/>
      <c r="AI552" s="4"/>
      <c r="AJ552" s="4"/>
      <c r="AK552" s="4"/>
      <c r="AL552" s="4"/>
      <c r="AM552" s="4"/>
      <c r="AN552" s="4"/>
      <c r="AO552" s="4"/>
      <c r="AP552" s="4"/>
      <c r="AQ552" s="4"/>
      <c r="AR552" s="4"/>
      <c r="AS552" s="4"/>
      <c r="AT552" s="4"/>
      <c r="AU552" s="4"/>
      <c r="AV552" s="4"/>
      <c r="AW552" s="4"/>
      <c r="AX552" s="4"/>
      <c r="AY552" s="4"/>
      <c r="AZ552" s="4"/>
    </row>
    <row r="553" ht="15.75" customHeight="1">
      <c r="A553" s="4"/>
      <c r="B553" s="82"/>
      <c r="C553" s="4"/>
      <c r="D553" s="82"/>
      <c r="E553" s="4"/>
      <c r="F553" s="247"/>
      <c r="G553" s="4"/>
      <c r="H553" s="4"/>
      <c r="I553" s="4"/>
      <c r="J553" s="82"/>
      <c r="K553" s="82"/>
      <c r="L553" s="4"/>
      <c r="M553" s="248"/>
      <c r="N553" s="249"/>
      <c r="O553" s="248"/>
      <c r="P553" s="249"/>
      <c r="Q553" s="250"/>
      <c r="R553" s="249"/>
      <c r="S553" s="248"/>
      <c r="T553" s="249"/>
      <c r="U553" s="248"/>
      <c r="V553" s="251"/>
      <c r="W553" s="251"/>
      <c r="X553" s="251"/>
      <c r="Y553" s="251"/>
      <c r="Z553" s="251"/>
      <c r="AA553" s="251"/>
      <c r="AB553" s="251"/>
      <c r="AC553" s="251"/>
      <c r="AD553" s="251"/>
      <c r="AE553" s="4"/>
      <c r="AF553" s="4"/>
      <c r="AG553" s="4"/>
      <c r="AH553" s="252"/>
      <c r="AI553" s="4"/>
      <c r="AJ553" s="4"/>
      <c r="AK553" s="4"/>
      <c r="AL553" s="4"/>
      <c r="AM553" s="4"/>
      <c r="AN553" s="4"/>
      <c r="AO553" s="4"/>
      <c r="AP553" s="4"/>
      <c r="AQ553" s="4"/>
      <c r="AR553" s="4"/>
      <c r="AS553" s="4"/>
      <c r="AT553" s="4"/>
      <c r="AU553" s="4"/>
      <c r="AV553" s="4"/>
      <c r="AW553" s="4"/>
      <c r="AX553" s="4"/>
      <c r="AY553" s="4"/>
      <c r="AZ553" s="4"/>
    </row>
    <row r="554" ht="15.75" customHeight="1">
      <c r="A554" s="4"/>
      <c r="B554" s="82"/>
      <c r="C554" s="4"/>
      <c r="D554" s="82"/>
      <c r="E554" s="4"/>
      <c r="F554" s="247"/>
      <c r="G554" s="4"/>
      <c r="H554" s="4"/>
      <c r="I554" s="4"/>
      <c r="J554" s="82"/>
      <c r="K554" s="82"/>
      <c r="L554" s="4"/>
      <c r="M554" s="248"/>
      <c r="N554" s="249"/>
      <c r="O554" s="248"/>
      <c r="P554" s="249"/>
      <c r="Q554" s="250"/>
      <c r="R554" s="249"/>
      <c r="S554" s="248"/>
      <c r="T554" s="249"/>
      <c r="U554" s="248"/>
      <c r="V554" s="251"/>
      <c r="W554" s="251"/>
      <c r="X554" s="251"/>
      <c r="Y554" s="251"/>
      <c r="Z554" s="251"/>
      <c r="AA554" s="251"/>
      <c r="AB554" s="251"/>
      <c r="AC554" s="251"/>
      <c r="AD554" s="251"/>
      <c r="AE554" s="4"/>
      <c r="AF554" s="4"/>
      <c r="AG554" s="4"/>
      <c r="AH554" s="252"/>
      <c r="AI554" s="4"/>
      <c r="AJ554" s="4"/>
      <c r="AK554" s="4"/>
      <c r="AL554" s="4"/>
      <c r="AM554" s="4"/>
      <c r="AN554" s="4"/>
      <c r="AO554" s="4"/>
      <c r="AP554" s="4"/>
      <c r="AQ554" s="4"/>
      <c r="AR554" s="4"/>
      <c r="AS554" s="4"/>
      <c r="AT554" s="4"/>
      <c r="AU554" s="4"/>
      <c r="AV554" s="4"/>
      <c r="AW554" s="4"/>
      <c r="AX554" s="4"/>
      <c r="AY554" s="4"/>
      <c r="AZ554" s="4"/>
    </row>
    <row r="555" ht="15.75" customHeight="1">
      <c r="A555" s="4"/>
      <c r="B555" s="82"/>
      <c r="C555" s="4"/>
      <c r="D555" s="82"/>
      <c r="E555" s="4"/>
      <c r="F555" s="247"/>
      <c r="G555" s="4"/>
      <c r="H555" s="4"/>
      <c r="I555" s="4"/>
      <c r="J555" s="82"/>
      <c r="K555" s="82"/>
      <c r="L555" s="4"/>
      <c r="M555" s="248"/>
      <c r="N555" s="249"/>
      <c r="O555" s="248"/>
      <c r="P555" s="249"/>
      <c r="Q555" s="250"/>
      <c r="R555" s="249"/>
      <c r="S555" s="248"/>
      <c r="T555" s="249"/>
      <c r="U555" s="248"/>
      <c r="V555" s="251"/>
      <c r="W555" s="251"/>
      <c r="X555" s="251"/>
      <c r="Y555" s="251"/>
      <c r="Z555" s="251"/>
      <c r="AA555" s="251"/>
      <c r="AB555" s="251"/>
      <c r="AC555" s="251"/>
      <c r="AD555" s="251"/>
      <c r="AE555" s="4"/>
      <c r="AF555" s="4"/>
      <c r="AG555" s="4"/>
      <c r="AH555" s="252"/>
      <c r="AI555" s="4"/>
      <c r="AJ555" s="4"/>
      <c r="AK555" s="4"/>
      <c r="AL555" s="4"/>
      <c r="AM555" s="4"/>
      <c r="AN555" s="4"/>
      <c r="AO555" s="4"/>
      <c r="AP555" s="4"/>
      <c r="AQ555" s="4"/>
      <c r="AR555" s="4"/>
      <c r="AS555" s="4"/>
      <c r="AT555" s="4"/>
      <c r="AU555" s="4"/>
      <c r="AV555" s="4"/>
      <c r="AW555" s="4"/>
      <c r="AX555" s="4"/>
      <c r="AY555" s="4"/>
      <c r="AZ555" s="4"/>
    </row>
    <row r="556" ht="15.75" customHeight="1">
      <c r="A556" s="4"/>
      <c r="B556" s="82"/>
      <c r="C556" s="4"/>
      <c r="D556" s="82"/>
      <c r="E556" s="4"/>
      <c r="F556" s="247"/>
      <c r="G556" s="4"/>
      <c r="H556" s="4"/>
      <c r="I556" s="4"/>
      <c r="J556" s="82"/>
      <c r="K556" s="82"/>
      <c r="L556" s="4"/>
      <c r="M556" s="248"/>
      <c r="N556" s="249"/>
      <c r="O556" s="248"/>
      <c r="P556" s="249"/>
      <c r="Q556" s="250"/>
      <c r="R556" s="249"/>
      <c r="S556" s="248"/>
      <c r="T556" s="249"/>
      <c r="U556" s="248"/>
      <c r="V556" s="251"/>
      <c r="W556" s="251"/>
      <c r="X556" s="251"/>
      <c r="Y556" s="251"/>
      <c r="Z556" s="251"/>
      <c r="AA556" s="251"/>
      <c r="AB556" s="251"/>
      <c r="AC556" s="251"/>
      <c r="AD556" s="251"/>
      <c r="AE556" s="4"/>
      <c r="AF556" s="4"/>
      <c r="AG556" s="4"/>
      <c r="AH556" s="252"/>
      <c r="AI556" s="4"/>
      <c r="AJ556" s="4"/>
      <c r="AK556" s="4"/>
      <c r="AL556" s="4"/>
      <c r="AM556" s="4"/>
      <c r="AN556" s="4"/>
      <c r="AO556" s="4"/>
      <c r="AP556" s="4"/>
      <c r="AQ556" s="4"/>
      <c r="AR556" s="4"/>
      <c r="AS556" s="4"/>
      <c r="AT556" s="4"/>
      <c r="AU556" s="4"/>
      <c r="AV556" s="4"/>
      <c r="AW556" s="4"/>
      <c r="AX556" s="4"/>
      <c r="AY556" s="4"/>
      <c r="AZ556" s="4"/>
    </row>
    <row r="557" ht="15.75" customHeight="1">
      <c r="A557" s="4"/>
      <c r="B557" s="82"/>
      <c r="C557" s="4"/>
      <c r="D557" s="82"/>
      <c r="E557" s="4"/>
      <c r="F557" s="247"/>
      <c r="G557" s="4"/>
      <c r="H557" s="4"/>
      <c r="I557" s="4"/>
      <c r="J557" s="82"/>
      <c r="K557" s="82"/>
      <c r="L557" s="4"/>
      <c r="M557" s="248"/>
      <c r="N557" s="249"/>
      <c r="O557" s="248"/>
      <c r="P557" s="249"/>
      <c r="Q557" s="250"/>
      <c r="R557" s="249"/>
      <c r="S557" s="248"/>
      <c r="T557" s="249"/>
      <c r="U557" s="248"/>
      <c r="V557" s="251"/>
      <c r="W557" s="251"/>
      <c r="X557" s="251"/>
      <c r="Y557" s="251"/>
      <c r="Z557" s="251"/>
      <c r="AA557" s="251"/>
      <c r="AB557" s="251"/>
      <c r="AC557" s="251"/>
      <c r="AD557" s="251"/>
      <c r="AE557" s="4"/>
      <c r="AF557" s="4"/>
      <c r="AG557" s="4"/>
      <c r="AH557" s="252"/>
      <c r="AI557" s="4"/>
      <c r="AJ557" s="4"/>
      <c r="AK557" s="4"/>
      <c r="AL557" s="4"/>
      <c r="AM557" s="4"/>
      <c r="AN557" s="4"/>
      <c r="AO557" s="4"/>
      <c r="AP557" s="4"/>
      <c r="AQ557" s="4"/>
      <c r="AR557" s="4"/>
      <c r="AS557" s="4"/>
      <c r="AT557" s="4"/>
      <c r="AU557" s="4"/>
      <c r="AV557" s="4"/>
      <c r="AW557" s="4"/>
      <c r="AX557" s="4"/>
      <c r="AY557" s="4"/>
      <c r="AZ557" s="4"/>
    </row>
    <row r="558" ht="15.75" customHeight="1">
      <c r="A558" s="4"/>
      <c r="B558" s="82"/>
      <c r="C558" s="4"/>
      <c r="D558" s="82"/>
      <c r="E558" s="4"/>
      <c r="F558" s="247"/>
      <c r="G558" s="4"/>
      <c r="H558" s="4"/>
      <c r="I558" s="4"/>
      <c r="J558" s="82"/>
      <c r="K558" s="82"/>
      <c r="L558" s="4"/>
      <c r="M558" s="248"/>
      <c r="N558" s="249"/>
      <c r="O558" s="248"/>
      <c r="P558" s="249"/>
      <c r="Q558" s="250"/>
      <c r="R558" s="249"/>
      <c r="S558" s="248"/>
      <c r="T558" s="249"/>
      <c r="U558" s="248"/>
      <c r="V558" s="251"/>
      <c r="W558" s="251"/>
      <c r="X558" s="251"/>
      <c r="Y558" s="251"/>
      <c r="Z558" s="251"/>
      <c r="AA558" s="251"/>
      <c r="AB558" s="251"/>
      <c r="AC558" s="251"/>
      <c r="AD558" s="251"/>
      <c r="AE558" s="4"/>
      <c r="AF558" s="4"/>
      <c r="AG558" s="4"/>
      <c r="AH558" s="252"/>
      <c r="AI558" s="4"/>
      <c r="AJ558" s="4"/>
      <c r="AK558" s="4"/>
      <c r="AL558" s="4"/>
      <c r="AM558" s="4"/>
      <c r="AN558" s="4"/>
      <c r="AO558" s="4"/>
      <c r="AP558" s="4"/>
      <c r="AQ558" s="4"/>
      <c r="AR558" s="4"/>
      <c r="AS558" s="4"/>
      <c r="AT558" s="4"/>
      <c r="AU558" s="4"/>
      <c r="AV558" s="4"/>
      <c r="AW558" s="4"/>
      <c r="AX558" s="4"/>
      <c r="AY558" s="4"/>
      <c r="AZ558" s="4"/>
    </row>
    <row r="559" ht="15.75" customHeight="1">
      <c r="A559" s="4"/>
      <c r="B559" s="82"/>
      <c r="C559" s="4"/>
      <c r="D559" s="82"/>
      <c r="E559" s="4"/>
      <c r="F559" s="247"/>
      <c r="G559" s="4"/>
      <c r="H559" s="4"/>
      <c r="I559" s="4"/>
      <c r="J559" s="82"/>
      <c r="K559" s="82"/>
      <c r="L559" s="4"/>
      <c r="M559" s="248"/>
      <c r="N559" s="249"/>
      <c r="O559" s="248"/>
      <c r="P559" s="249"/>
      <c r="Q559" s="250"/>
      <c r="R559" s="249"/>
      <c r="S559" s="248"/>
      <c r="T559" s="249"/>
      <c r="U559" s="248"/>
      <c r="V559" s="251"/>
      <c r="W559" s="251"/>
      <c r="X559" s="251"/>
      <c r="Y559" s="251"/>
      <c r="Z559" s="251"/>
      <c r="AA559" s="251"/>
      <c r="AB559" s="251"/>
      <c r="AC559" s="251"/>
      <c r="AD559" s="251"/>
      <c r="AE559" s="4"/>
      <c r="AF559" s="4"/>
      <c r="AG559" s="4"/>
      <c r="AH559" s="252"/>
      <c r="AI559" s="4"/>
      <c r="AJ559" s="4"/>
      <c r="AK559" s="4"/>
      <c r="AL559" s="4"/>
      <c r="AM559" s="4"/>
      <c r="AN559" s="4"/>
      <c r="AO559" s="4"/>
      <c r="AP559" s="4"/>
      <c r="AQ559" s="4"/>
      <c r="AR559" s="4"/>
      <c r="AS559" s="4"/>
      <c r="AT559" s="4"/>
      <c r="AU559" s="4"/>
      <c r="AV559" s="4"/>
      <c r="AW559" s="4"/>
      <c r="AX559" s="4"/>
      <c r="AY559" s="4"/>
      <c r="AZ559" s="4"/>
    </row>
    <row r="560" ht="15.75" customHeight="1">
      <c r="A560" s="4"/>
      <c r="B560" s="82"/>
      <c r="C560" s="4"/>
      <c r="D560" s="82"/>
      <c r="E560" s="4"/>
      <c r="F560" s="247"/>
      <c r="G560" s="4"/>
      <c r="H560" s="4"/>
      <c r="I560" s="4"/>
      <c r="J560" s="82"/>
      <c r="K560" s="82"/>
      <c r="L560" s="4"/>
      <c r="M560" s="248"/>
      <c r="N560" s="249"/>
      <c r="O560" s="248"/>
      <c r="P560" s="249"/>
      <c r="Q560" s="250"/>
      <c r="R560" s="249"/>
      <c r="S560" s="248"/>
      <c r="T560" s="249"/>
      <c r="U560" s="248"/>
      <c r="V560" s="251"/>
      <c r="W560" s="251"/>
      <c r="X560" s="251"/>
      <c r="Y560" s="251"/>
      <c r="Z560" s="251"/>
      <c r="AA560" s="251"/>
      <c r="AB560" s="251"/>
      <c r="AC560" s="251"/>
      <c r="AD560" s="251"/>
      <c r="AE560" s="4"/>
      <c r="AF560" s="4"/>
      <c r="AG560" s="4"/>
      <c r="AH560" s="252"/>
      <c r="AI560" s="4"/>
      <c r="AJ560" s="4"/>
      <c r="AK560" s="4"/>
      <c r="AL560" s="4"/>
      <c r="AM560" s="4"/>
      <c r="AN560" s="4"/>
      <c r="AO560" s="4"/>
      <c r="AP560" s="4"/>
      <c r="AQ560" s="4"/>
      <c r="AR560" s="4"/>
      <c r="AS560" s="4"/>
      <c r="AT560" s="4"/>
      <c r="AU560" s="4"/>
      <c r="AV560" s="4"/>
      <c r="AW560" s="4"/>
      <c r="AX560" s="4"/>
      <c r="AY560" s="4"/>
      <c r="AZ560" s="4"/>
    </row>
    <row r="561" ht="15.75" customHeight="1">
      <c r="A561" s="4"/>
      <c r="B561" s="82"/>
      <c r="C561" s="4"/>
      <c r="D561" s="82"/>
      <c r="E561" s="4"/>
      <c r="F561" s="247"/>
      <c r="G561" s="4"/>
      <c r="H561" s="4"/>
      <c r="I561" s="4"/>
      <c r="J561" s="82"/>
      <c r="K561" s="82"/>
      <c r="L561" s="4"/>
      <c r="M561" s="248"/>
      <c r="N561" s="249"/>
      <c r="O561" s="248"/>
      <c r="P561" s="249"/>
      <c r="Q561" s="250"/>
      <c r="R561" s="249"/>
      <c r="S561" s="248"/>
      <c r="T561" s="249"/>
      <c r="U561" s="248"/>
      <c r="V561" s="251"/>
      <c r="W561" s="251"/>
      <c r="X561" s="251"/>
      <c r="Y561" s="251"/>
      <c r="Z561" s="251"/>
      <c r="AA561" s="251"/>
      <c r="AB561" s="251"/>
      <c r="AC561" s="251"/>
      <c r="AD561" s="251"/>
      <c r="AE561" s="4"/>
      <c r="AF561" s="4"/>
      <c r="AG561" s="4"/>
      <c r="AH561" s="252"/>
      <c r="AI561" s="4"/>
      <c r="AJ561" s="4"/>
      <c r="AK561" s="4"/>
      <c r="AL561" s="4"/>
      <c r="AM561" s="4"/>
      <c r="AN561" s="4"/>
      <c r="AO561" s="4"/>
      <c r="AP561" s="4"/>
      <c r="AQ561" s="4"/>
      <c r="AR561" s="4"/>
      <c r="AS561" s="4"/>
      <c r="AT561" s="4"/>
      <c r="AU561" s="4"/>
      <c r="AV561" s="4"/>
      <c r="AW561" s="4"/>
      <c r="AX561" s="4"/>
      <c r="AY561" s="4"/>
      <c r="AZ561" s="4"/>
    </row>
    <row r="562" ht="15.75" customHeight="1">
      <c r="A562" s="4"/>
      <c r="B562" s="82"/>
      <c r="C562" s="4"/>
      <c r="D562" s="82"/>
      <c r="E562" s="4"/>
      <c r="F562" s="247"/>
      <c r="G562" s="4"/>
      <c r="H562" s="4"/>
      <c r="I562" s="4"/>
      <c r="J562" s="82"/>
      <c r="K562" s="82"/>
      <c r="L562" s="4"/>
      <c r="M562" s="248"/>
      <c r="N562" s="249"/>
      <c r="O562" s="248"/>
      <c r="P562" s="249"/>
      <c r="Q562" s="250"/>
      <c r="R562" s="249"/>
      <c r="S562" s="248"/>
      <c r="T562" s="249"/>
      <c r="U562" s="248"/>
      <c r="V562" s="251"/>
      <c r="W562" s="251"/>
      <c r="X562" s="251"/>
      <c r="Y562" s="251"/>
      <c r="Z562" s="251"/>
      <c r="AA562" s="251"/>
      <c r="AB562" s="251"/>
      <c r="AC562" s="251"/>
      <c r="AD562" s="251"/>
      <c r="AE562" s="4"/>
      <c r="AF562" s="4"/>
      <c r="AG562" s="4"/>
      <c r="AH562" s="252"/>
      <c r="AI562" s="4"/>
      <c r="AJ562" s="4"/>
      <c r="AK562" s="4"/>
      <c r="AL562" s="4"/>
      <c r="AM562" s="4"/>
      <c r="AN562" s="4"/>
      <c r="AO562" s="4"/>
      <c r="AP562" s="4"/>
      <c r="AQ562" s="4"/>
      <c r="AR562" s="4"/>
      <c r="AS562" s="4"/>
      <c r="AT562" s="4"/>
      <c r="AU562" s="4"/>
      <c r="AV562" s="4"/>
      <c r="AW562" s="4"/>
      <c r="AX562" s="4"/>
      <c r="AY562" s="4"/>
      <c r="AZ562" s="4"/>
    </row>
    <row r="563" ht="15.75" customHeight="1">
      <c r="A563" s="4"/>
      <c r="B563" s="82"/>
      <c r="C563" s="4"/>
      <c r="D563" s="82"/>
      <c r="E563" s="4"/>
      <c r="F563" s="247"/>
      <c r="G563" s="4"/>
      <c r="H563" s="4"/>
      <c r="I563" s="4"/>
      <c r="J563" s="82"/>
      <c r="K563" s="82"/>
      <c r="L563" s="4"/>
      <c r="M563" s="248"/>
      <c r="N563" s="249"/>
      <c r="O563" s="248"/>
      <c r="P563" s="249"/>
      <c r="Q563" s="250"/>
      <c r="R563" s="249"/>
      <c r="S563" s="248"/>
      <c r="T563" s="249"/>
      <c r="U563" s="248"/>
      <c r="V563" s="251"/>
      <c r="W563" s="251"/>
      <c r="X563" s="251"/>
      <c r="Y563" s="251"/>
      <c r="Z563" s="251"/>
      <c r="AA563" s="251"/>
      <c r="AB563" s="251"/>
      <c r="AC563" s="251"/>
      <c r="AD563" s="251"/>
      <c r="AE563" s="4"/>
      <c r="AF563" s="4"/>
      <c r="AG563" s="4"/>
      <c r="AH563" s="252"/>
      <c r="AI563" s="4"/>
      <c r="AJ563" s="4"/>
      <c r="AK563" s="4"/>
      <c r="AL563" s="4"/>
      <c r="AM563" s="4"/>
      <c r="AN563" s="4"/>
      <c r="AO563" s="4"/>
      <c r="AP563" s="4"/>
      <c r="AQ563" s="4"/>
      <c r="AR563" s="4"/>
      <c r="AS563" s="4"/>
      <c r="AT563" s="4"/>
      <c r="AU563" s="4"/>
      <c r="AV563" s="4"/>
      <c r="AW563" s="4"/>
      <c r="AX563" s="4"/>
      <c r="AY563" s="4"/>
      <c r="AZ563" s="4"/>
    </row>
    <row r="564" ht="15.75" customHeight="1">
      <c r="A564" s="4"/>
      <c r="B564" s="82"/>
      <c r="C564" s="4"/>
      <c r="D564" s="82"/>
      <c r="E564" s="4"/>
      <c r="F564" s="247"/>
      <c r="G564" s="4"/>
      <c r="H564" s="4"/>
      <c r="I564" s="4"/>
      <c r="J564" s="82"/>
      <c r="K564" s="82"/>
      <c r="L564" s="4"/>
      <c r="M564" s="248"/>
      <c r="N564" s="249"/>
      <c r="O564" s="248"/>
      <c r="P564" s="249"/>
      <c r="Q564" s="250"/>
      <c r="R564" s="249"/>
      <c r="S564" s="248"/>
      <c r="T564" s="249"/>
      <c r="U564" s="248"/>
      <c r="V564" s="251"/>
      <c r="W564" s="251"/>
      <c r="X564" s="251"/>
      <c r="Y564" s="251"/>
      <c r="Z564" s="251"/>
      <c r="AA564" s="251"/>
      <c r="AB564" s="251"/>
      <c r="AC564" s="251"/>
      <c r="AD564" s="251"/>
      <c r="AE564" s="4"/>
      <c r="AF564" s="4"/>
      <c r="AG564" s="4"/>
      <c r="AH564" s="252"/>
      <c r="AI564" s="4"/>
      <c r="AJ564" s="4"/>
      <c r="AK564" s="4"/>
      <c r="AL564" s="4"/>
      <c r="AM564" s="4"/>
      <c r="AN564" s="4"/>
      <c r="AO564" s="4"/>
      <c r="AP564" s="4"/>
      <c r="AQ564" s="4"/>
      <c r="AR564" s="4"/>
      <c r="AS564" s="4"/>
      <c r="AT564" s="4"/>
      <c r="AU564" s="4"/>
      <c r="AV564" s="4"/>
      <c r="AW564" s="4"/>
      <c r="AX564" s="4"/>
      <c r="AY564" s="4"/>
      <c r="AZ564" s="4"/>
    </row>
    <row r="565" ht="15.75" customHeight="1">
      <c r="A565" s="4"/>
      <c r="B565" s="82"/>
      <c r="C565" s="4"/>
      <c r="D565" s="82"/>
      <c r="E565" s="4"/>
      <c r="F565" s="247"/>
      <c r="G565" s="4"/>
      <c r="H565" s="4"/>
      <c r="I565" s="4"/>
      <c r="J565" s="82"/>
      <c r="K565" s="82"/>
      <c r="L565" s="4"/>
      <c r="M565" s="248"/>
      <c r="N565" s="249"/>
      <c r="O565" s="248"/>
      <c r="P565" s="249"/>
      <c r="Q565" s="250"/>
      <c r="R565" s="249"/>
      <c r="S565" s="248"/>
      <c r="T565" s="249"/>
      <c r="U565" s="248"/>
      <c r="V565" s="251"/>
      <c r="W565" s="251"/>
      <c r="X565" s="251"/>
      <c r="Y565" s="251"/>
      <c r="Z565" s="251"/>
      <c r="AA565" s="251"/>
      <c r="AB565" s="251"/>
      <c r="AC565" s="251"/>
      <c r="AD565" s="251"/>
      <c r="AE565" s="4"/>
      <c r="AF565" s="4"/>
      <c r="AG565" s="4"/>
      <c r="AH565" s="252"/>
      <c r="AI565" s="4"/>
      <c r="AJ565" s="4"/>
      <c r="AK565" s="4"/>
      <c r="AL565" s="4"/>
      <c r="AM565" s="4"/>
      <c r="AN565" s="4"/>
      <c r="AO565" s="4"/>
      <c r="AP565" s="4"/>
      <c r="AQ565" s="4"/>
      <c r="AR565" s="4"/>
      <c r="AS565" s="4"/>
      <c r="AT565" s="4"/>
      <c r="AU565" s="4"/>
      <c r="AV565" s="4"/>
      <c r="AW565" s="4"/>
      <c r="AX565" s="4"/>
      <c r="AY565" s="4"/>
      <c r="AZ565" s="4"/>
    </row>
    <row r="566" ht="15.75" customHeight="1">
      <c r="A566" s="4"/>
      <c r="B566" s="82"/>
      <c r="C566" s="4"/>
      <c r="D566" s="82"/>
      <c r="E566" s="4"/>
      <c r="F566" s="247"/>
      <c r="G566" s="4"/>
      <c r="H566" s="4"/>
      <c r="I566" s="4"/>
      <c r="J566" s="82"/>
      <c r="K566" s="82"/>
      <c r="L566" s="4"/>
      <c r="M566" s="248"/>
      <c r="N566" s="249"/>
      <c r="O566" s="248"/>
      <c r="P566" s="249"/>
      <c r="Q566" s="250"/>
      <c r="R566" s="249"/>
      <c r="S566" s="248"/>
      <c r="T566" s="249"/>
      <c r="U566" s="248"/>
      <c r="V566" s="251"/>
      <c r="W566" s="251"/>
      <c r="X566" s="251"/>
      <c r="Y566" s="251"/>
      <c r="Z566" s="251"/>
      <c r="AA566" s="251"/>
      <c r="AB566" s="251"/>
      <c r="AC566" s="251"/>
      <c r="AD566" s="251"/>
      <c r="AE566" s="4"/>
      <c r="AF566" s="4"/>
      <c r="AG566" s="4"/>
      <c r="AH566" s="252"/>
      <c r="AI566" s="4"/>
      <c r="AJ566" s="4"/>
      <c r="AK566" s="4"/>
      <c r="AL566" s="4"/>
      <c r="AM566" s="4"/>
      <c r="AN566" s="4"/>
      <c r="AO566" s="4"/>
      <c r="AP566" s="4"/>
      <c r="AQ566" s="4"/>
      <c r="AR566" s="4"/>
      <c r="AS566" s="4"/>
      <c r="AT566" s="4"/>
      <c r="AU566" s="4"/>
      <c r="AV566" s="4"/>
      <c r="AW566" s="4"/>
      <c r="AX566" s="4"/>
      <c r="AY566" s="4"/>
      <c r="AZ566" s="4"/>
    </row>
    <row r="567" ht="15.75" customHeight="1">
      <c r="A567" s="4"/>
      <c r="B567" s="82"/>
      <c r="C567" s="4"/>
      <c r="D567" s="82"/>
      <c r="E567" s="4"/>
      <c r="F567" s="247"/>
      <c r="G567" s="4"/>
      <c r="H567" s="4"/>
      <c r="I567" s="4"/>
      <c r="J567" s="82"/>
      <c r="K567" s="82"/>
      <c r="L567" s="4"/>
      <c r="M567" s="248"/>
      <c r="N567" s="249"/>
      <c r="O567" s="248"/>
      <c r="P567" s="249"/>
      <c r="Q567" s="250"/>
      <c r="R567" s="249"/>
      <c r="S567" s="248"/>
      <c r="T567" s="249"/>
      <c r="U567" s="248"/>
      <c r="V567" s="251"/>
      <c r="W567" s="251"/>
      <c r="X567" s="251"/>
      <c r="Y567" s="251"/>
      <c r="Z567" s="251"/>
      <c r="AA567" s="251"/>
      <c r="AB567" s="251"/>
      <c r="AC567" s="251"/>
      <c r="AD567" s="251"/>
      <c r="AE567" s="4"/>
      <c r="AF567" s="4"/>
      <c r="AG567" s="4"/>
      <c r="AH567" s="252"/>
      <c r="AI567" s="4"/>
      <c r="AJ567" s="4"/>
      <c r="AK567" s="4"/>
      <c r="AL567" s="4"/>
      <c r="AM567" s="4"/>
      <c r="AN567" s="4"/>
      <c r="AO567" s="4"/>
      <c r="AP567" s="4"/>
      <c r="AQ567" s="4"/>
      <c r="AR567" s="4"/>
      <c r="AS567" s="4"/>
      <c r="AT567" s="4"/>
      <c r="AU567" s="4"/>
      <c r="AV567" s="4"/>
      <c r="AW567" s="4"/>
      <c r="AX567" s="4"/>
      <c r="AY567" s="4"/>
      <c r="AZ567" s="4"/>
    </row>
    <row r="568" ht="15.75" customHeight="1">
      <c r="A568" s="4"/>
      <c r="B568" s="82"/>
      <c r="C568" s="4"/>
      <c r="D568" s="82"/>
      <c r="E568" s="4"/>
      <c r="F568" s="247"/>
      <c r="G568" s="4"/>
      <c r="H568" s="4"/>
      <c r="I568" s="4"/>
      <c r="J568" s="82"/>
      <c r="K568" s="82"/>
      <c r="L568" s="4"/>
      <c r="M568" s="248"/>
      <c r="N568" s="249"/>
      <c r="O568" s="248"/>
      <c r="P568" s="249"/>
      <c r="Q568" s="250"/>
      <c r="R568" s="249"/>
      <c r="S568" s="248"/>
      <c r="T568" s="249"/>
      <c r="U568" s="248"/>
      <c r="V568" s="251"/>
      <c r="W568" s="251"/>
      <c r="X568" s="251"/>
      <c r="Y568" s="251"/>
      <c r="Z568" s="251"/>
      <c r="AA568" s="251"/>
      <c r="AB568" s="251"/>
      <c r="AC568" s="251"/>
      <c r="AD568" s="251"/>
      <c r="AE568" s="4"/>
      <c r="AF568" s="4"/>
      <c r="AG568" s="4"/>
      <c r="AH568" s="252"/>
      <c r="AI568" s="4"/>
      <c r="AJ568" s="4"/>
      <c r="AK568" s="4"/>
      <c r="AL568" s="4"/>
      <c r="AM568" s="4"/>
      <c r="AN568" s="4"/>
      <c r="AO568" s="4"/>
      <c r="AP568" s="4"/>
      <c r="AQ568" s="4"/>
      <c r="AR568" s="4"/>
      <c r="AS568" s="4"/>
      <c r="AT568" s="4"/>
      <c r="AU568" s="4"/>
      <c r="AV568" s="4"/>
      <c r="AW568" s="4"/>
      <c r="AX568" s="4"/>
      <c r="AY568" s="4"/>
      <c r="AZ568" s="4"/>
    </row>
    <row r="569" ht="15.75" customHeight="1">
      <c r="A569" s="4"/>
      <c r="B569" s="82"/>
      <c r="C569" s="4"/>
      <c r="D569" s="82"/>
      <c r="E569" s="4"/>
      <c r="F569" s="247"/>
      <c r="G569" s="4"/>
      <c r="H569" s="4"/>
      <c r="I569" s="4"/>
      <c r="J569" s="82"/>
      <c r="K569" s="82"/>
      <c r="L569" s="4"/>
      <c r="M569" s="248"/>
      <c r="N569" s="249"/>
      <c r="O569" s="248"/>
      <c r="P569" s="249"/>
      <c r="Q569" s="250"/>
      <c r="R569" s="249"/>
      <c r="S569" s="248"/>
      <c r="T569" s="249"/>
      <c r="U569" s="248"/>
      <c r="V569" s="251"/>
      <c r="W569" s="251"/>
      <c r="X569" s="251"/>
      <c r="Y569" s="251"/>
      <c r="Z569" s="251"/>
      <c r="AA569" s="251"/>
      <c r="AB569" s="251"/>
      <c r="AC569" s="251"/>
      <c r="AD569" s="251"/>
      <c r="AE569" s="4"/>
      <c r="AF569" s="4"/>
      <c r="AG569" s="4"/>
      <c r="AH569" s="252"/>
      <c r="AI569" s="4"/>
      <c r="AJ569" s="4"/>
      <c r="AK569" s="4"/>
      <c r="AL569" s="4"/>
      <c r="AM569" s="4"/>
      <c r="AN569" s="4"/>
      <c r="AO569" s="4"/>
      <c r="AP569" s="4"/>
      <c r="AQ569" s="4"/>
      <c r="AR569" s="4"/>
      <c r="AS569" s="4"/>
      <c r="AT569" s="4"/>
      <c r="AU569" s="4"/>
      <c r="AV569" s="4"/>
      <c r="AW569" s="4"/>
      <c r="AX569" s="4"/>
      <c r="AY569" s="4"/>
      <c r="AZ569" s="4"/>
    </row>
    <row r="570" ht="15.75" customHeight="1">
      <c r="A570" s="4"/>
      <c r="B570" s="82"/>
      <c r="C570" s="4"/>
      <c r="D570" s="82"/>
      <c r="E570" s="4"/>
      <c r="F570" s="247"/>
      <c r="G570" s="4"/>
      <c r="H570" s="4"/>
      <c r="I570" s="4"/>
      <c r="J570" s="82"/>
      <c r="K570" s="82"/>
      <c r="L570" s="4"/>
      <c r="M570" s="248"/>
      <c r="N570" s="249"/>
      <c r="O570" s="248"/>
      <c r="P570" s="249"/>
      <c r="Q570" s="250"/>
      <c r="R570" s="249"/>
      <c r="S570" s="248"/>
      <c r="T570" s="249"/>
      <c r="U570" s="248"/>
      <c r="V570" s="251"/>
      <c r="W570" s="251"/>
      <c r="X570" s="251"/>
      <c r="Y570" s="251"/>
      <c r="Z570" s="251"/>
      <c r="AA570" s="251"/>
      <c r="AB570" s="251"/>
      <c r="AC570" s="251"/>
      <c r="AD570" s="251"/>
      <c r="AE570" s="4"/>
      <c r="AF570" s="4"/>
      <c r="AG570" s="4"/>
      <c r="AH570" s="252"/>
      <c r="AI570" s="4"/>
      <c r="AJ570" s="4"/>
      <c r="AK570" s="4"/>
      <c r="AL570" s="4"/>
      <c r="AM570" s="4"/>
      <c r="AN570" s="4"/>
      <c r="AO570" s="4"/>
      <c r="AP570" s="4"/>
      <c r="AQ570" s="4"/>
      <c r="AR570" s="4"/>
      <c r="AS570" s="4"/>
      <c r="AT570" s="4"/>
      <c r="AU570" s="4"/>
      <c r="AV570" s="4"/>
      <c r="AW570" s="4"/>
      <c r="AX570" s="4"/>
      <c r="AY570" s="4"/>
      <c r="AZ570" s="4"/>
    </row>
    <row r="571" ht="15.75" customHeight="1">
      <c r="A571" s="4"/>
      <c r="B571" s="82"/>
      <c r="C571" s="4"/>
      <c r="D571" s="82"/>
      <c r="E571" s="4"/>
      <c r="F571" s="247"/>
      <c r="G571" s="4"/>
      <c r="H571" s="4"/>
      <c r="I571" s="4"/>
      <c r="J571" s="82"/>
      <c r="K571" s="82"/>
      <c r="L571" s="4"/>
      <c r="M571" s="248"/>
      <c r="N571" s="249"/>
      <c r="O571" s="248"/>
      <c r="P571" s="249"/>
      <c r="Q571" s="250"/>
      <c r="R571" s="249"/>
      <c r="S571" s="248"/>
      <c r="T571" s="249"/>
      <c r="U571" s="248"/>
      <c r="V571" s="251"/>
      <c r="W571" s="251"/>
      <c r="X571" s="251"/>
      <c r="Y571" s="251"/>
      <c r="Z571" s="251"/>
      <c r="AA571" s="251"/>
      <c r="AB571" s="251"/>
      <c r="AC571" s="251"/>
      <c r="AD571" s="251"/>
      <c r="AE571" s="4"/>
      <c r="AF571" s="4"/>
      <c r="AG571" s="4"/>
      <c r="AH571" s="252"/>
      <c r="AI571" s="4"/>
      <c r="AJ571" s="4"/>
      <c r="AK571" s="4"/>
      <c r="AL571" s="4"/>
      <c r="AM571" s="4"/>
      <c r="AN571" s="4"/>
      <c r="AO571" s="4"/>
      <c r="AP571" s="4"/>
      <c r="AQ571" s="4"/>
      <c r="AR571" s="4"/>
      <c r="AS571" s="4"/>
      <c r="AT571" s="4"/>
      <c r="AU571" s="4"/>
      <c r="AV571" s="4"/>
      <c r="AW571" s="4"/>
      <c r="AX571" s="4"/>
      <c r="AY571" s="4"/>
      <c r="AZ571" s="4"/>
    </row>
    <row r="572" ht="15.75" customHeight="1">
      <c r="A572" s="4"/>
      <c r="B572" s="82"/>
      <c r="C572" s="4"/>
      <c r="D572" s="82"/>
      <c r="E572" s="4"/>
      <c r="F572" s="247"/>
      <c r="G572" s="4"/>
      <c r="H572" s="4"/>
      <c r="I572" s="4"/>
      <c r="J572" s="82"/>
      <c r="K572" s="82"/>
      <c r="L572" s="4"/>
      <c r="M572" s="248"/>
      <c r="N572" s="249"/>
      <c r="O572" s="248"/>
      <c r="P572" s="249"/>
      <c r="Q572" s="250"/>
      <c r="R572" s="249"/>
      <c r="S572" s="248"/>
      <c r="T572" s="249"/>
      <c r="U572" s="248"/>
      <c r="V572" s="251"/>
      <c r="W572" s="251"/>
      <c r="X572" s="251"/>
      <c r="Y572" s="251"/>
      <c r="Z572" s="251"/>
      <c r="AA572" s="251"/>
      <c r="AB572" s="251"/>
      <c r="AC572" s="251"/>
      <c r="AD572" s="251"/>
      <c r="AE572" s="4"/>
      <c r="AF572" s="4"/>
      <c r="AG572" s="4"/>
      <c r="AH572" s="252"/>
      <c r="AI572" s="4"/>
      <c r="AJ572" s="4"/>
      <c r="AK572" s="4"/>
      <c r="AL572" s="4"/>
      <c r="AM572" s="4"/>
      <c r="AN572" s="4"/>
      <c r="AO572" s="4"/>
      <c r="AP572" s="4"/>
      <c r="AQ572" s="4"/>
      <c r="AR572" s="4"/>
      <c r="AS572" s="4"/>
      <c r="AT572" s="4"/>
      <c r="AU572" s="4"/>
      <c r="AV572" s="4"/>
      <c r="AW572" s="4"/>
      <c r="AX572" s="4"/>
      <c r="AY572" s="4"/>
      <c r="AZ572" s="4"/>
    </row>
    <row r="573" ht="15.75" customHeight="1">
      <c r="A573" s="4"/>
      <c r="B573" s="82"/>
      <c r="C573" s="4"/>
      <c r="D573" s="82"/>
      <c r="E573" s="4"/>
      <c r="F573" s="247"/>
      <c r="G573" s="4"/>
      <c r="H573" s="4"/>
      <c r="I573" s="4"/>
      <c r="J573" s="82"/>
      <c r="K573" s="82"/>
      <c r="L573" s="4"/>
      <c r="M573" s="248"/>
      <c r="N573" s="249"/>
      <c r="O573" s="248"/>
      <c r="P573" s="249"/>
      <c r="Q573" s="250"/>
      <c r="R573" s="249"/>
      <c r="S573" s="248"/>
      <c r="T573" s="249"/>
      <c r="U573" s="248"/>
      <c r="V573" s="251"/>
      <c r="W573" s="251"/>
      <c r="X573" s="251"/>
      <c r="Y573" s="251"/>
      <c r="Z573" s="251"/>
      <c r="AA573" s="251"/>
      <c r="AB573" s="251"/>
      <c r="AC573" s="251"/>
      <c r="AD573" s="251"/>
      <c r="AE573" s="4"/>
      <c r="AF573" s="4"/>
      <c r="AG573" s="4"/>
      <c r="AH573" s="252"/>
      <c r="AI573" s="4"/>
      <c r="AJ573" s="4"/>
      <c r="AK573" s="4"/>
      <c r="AL573" s="4"/>
      <c r="AM573" s="4"/>
      <c r="AN573" s="4"/>
      <c r="AO573" s="4"/>
      <c r="AP573" s="4"/>
      <c r="AQ573" s="4"/>
      <c r="AR573" s="4"/>
      <c r="AS573" s="4"/>
      <c r="AT573" s="4"/>
      <c r="AU573" s="4"/>
      <c r="AV573" s="4"/>
      <c r="AW573" s="4"/>
      <c r="AX573" s="4"/>
      <c r="AY573" s="4"/>
      <c r="AZ573" s="4"/>
    </row>
    <row r="574" ht="15.75" customHeight="1">
      <c r="A574" s="4"/>
      <c r="B574" s="82"/>
      <c r="C574" s="4"/>
      <c r="D574" s="82"/>
      <c r="E574" s="4"/>
      <c r="F574" s="247"/>
      <c r="G574" s="4"/>
      <c r="H574" s="4"/>
      <c r="I574" s="4"/>
      <c r="J574" s="82"/>
      <c r="K574" s="82"/>
      <c r="L574" s="4"/>
      <c r="M574" s="248"/>
      <c r="N574" s="249"/>
      <c r="O574" s="248"/>
      <c r="P574" s="249"/>
      <c r="Q574" s="250"/>
      <c r="R574" s="249"/>
      <c r="S574" s="248"/>
      <c r="T574" s="249"/>
      <c r="U574" s="248"/>
      <c r="V574" s="251"/>
      <c r="W574" s="251"/>
      <c r="X574" s="251"/>
      <c r="Y574" s="251"/>
      <c r="Z574" s="251"/>
      <c r="AA574" s="251"/>
      <c r="AB574" s="251"/>
      <c r="AC574" s="251"/>
      <c r="AD574" s="251"/>
      <c r="AE574" s="4"/>
      <c r="AF574" s="4"/>
      <c r="AG574" s="4"/>
      <c r="AH574" s="252"/>
      <c r="AI574" s="4"/>
      <c r="AJ574" s="4"/>
      <c r="AK574" s="4"/>
      <c r="AL574" s="4"/>
      <c r="AM574" s="4"/>
      <c r="AN574" s="4"/>
      <c r="AO574" s="4"/>
      <c r="AP574" s="4"/>
      <c r="AQ574" s="4"/>
      <c r="AR574" s="4"/>
      <c r="AS574" s="4"/>
      <c r="AT574" s="4"/>
      <c r="AU574" s="4"/>
      <c r="AV574" s="4"/>
      <c r="AW574" s="4"/>
      <c r="AX574" s="4"/>
      <c r="AY574" s="4"/>
      <c r="AZ574" s="4"/>
    </row>
    <row r="575" ht="15.75" customHeight="1">
      <c r="A575" s="4"/>
      <c r="B575" s="82"/>
      <c r="C575" s="4"/>
      <c r="D575" s="82"/>
      <c r="E575" s="4"/>
      <c r="F575" s="247"/>
      <c r="G575" s="4"/>
      <c r="H575" s="4"/>
      <c r="I575" s="4"/>
      <c r="J575" s="82"/>
      <c r="K575" s="82"/>
      <c r="L575" s="4"/>
      <c r="M575" s="248"/>
      <c r="N575" s="249"/>
      <c r="O575" s="248"/>
      <c r="P575" s="249"/>
      <c r="Q575" s="250"/>
      <c r="R575" s="249"/>
      <c r="S575" s="248"/>
      <c r="T575" s="249"/>
      <c r="U575" s="248"/>
      <c r="V575" s="251"/>
      <c r="W575" s="251"/>
      <c r="X575" s="251"/>
      <c r="Y575" s="251"/>
      <c r="Z575" s="251"/>
      <c r="AA575" s="251"/>
      <c r="AB575" s="251"/>
      <c r="AC575" s="251"/>
      <c r="AD575" s="251"/>
      <c r="AE575" s="4"/>
      <c r="AF575" s="4"/>
      <c r="AG575" s="4"/>
      <c r="AH575" s="252"/>
      <c r="AI575" s="4"/>
      <c r="AJ575" s="4"/>
      <c r="AK575" s="4"/>
      <c r="AL575" s="4"/>
      <c r="AM575" s="4"/>
      <c r="AN575" s="4"/>
      <c r="AO575" s="4"/>
      <c r="AP575" s="4"/>
      <c r="AQ575" s="4"/>
      <c r="AR575" s="4"/>
      <c r="AS575" s="4"/>
      <c r="AT575" s="4"/>
      <c r="AU575" s="4"/>
      <c r="AV575" s="4"/>
      <c r="AW575" s="4"/>
      <c r="AX575" s="4"/>
      <c r="AY575" s="4"/>
      <c r="AZ575" s="4"/>
    </row>
    <row r="576" ht="15.75" customHeight="1">
      <c r="A576" s="4"/>
      <c r="B576" s="82"/>
      <c r="C576" s="4"/>
      <c r="D576" s="82"/>
      <c r="E576" s="4"/>
      <c r="F576" s="247"/>
      <c r="G576" s="4"/>
      <c r="H576" s="4"/>
      <c r="I576" s="4"/>
      <c r="J576" s="82"/>
      <c r="K576" s="82"/>
      <c r="L576" s="4"/>
      <c r="M576" s="248"/>
      <c r="N576" s="249"/>
      <c r="O576" s="248"/>
      <c r="P576" s="249"/>
      <c r="Q576" s="250"/>
      <c r="R576" s="249"/>
      <c r="S576" s="248"/>
      <c r="T576" s="249"/>
      <c r="U576" s="248"/>
      <c r="V576" s="251"/>
      <c r="W576" s="251"/>
      <c r="X576" s="251"/>
      <c r="Y576" s="251"/>
      <c r="Z576" s="251"/>
      <c r="AA576" s="251"/>
      <c r="AB576" s="251"/>
      <c r="AC576" s="251"/>
      <c r="AD576" s="251"/>
      <c r="AE576" s="4"/>
      <c r="AF576" s="4"/>
      <c r="AG576" s="4"/>
      <c r="AH576" s="252"/>
      <c r="AI576" s="4"/>
      <c r="AJ576" s="4"/>
      <c r="AK576" s="4"/>
      <c r="AL576" s="4"/>
      <c r="AM576" s="4"/>
      <c r="AN576" s="4"/>
      <c r="AO576" s="4"/>
      <c r="AP576" s="4"/>
      <c r="AQ576" s="4"/>
      <c r="AR576" s="4"/>
      <c r="AS576" s="4"/>
      <c r="AT576" s="4"/>
      <c r="AU576" s="4"/>
      <c r="AV576" s="4"/>
      <c r="AW576" s="4"/>
      <c r="AX576" s="4"/>
      <c r="AY576" s="4"/>
      <c r="AZ576" s="4"/>
    </row>
    <row r="577" ht="15.75" customHeight="1">
      <c r="A577" s="4"/>
      <c r="B577" s="82"/>
      <c r="C577" s="4"/>
      <c r="D577" s="82"/>
      <c r="E577" s="4"/>
      <c r="F577" s="247"/>
      <c r="G577" s="4"/>
      <c r="H577" s="4"/>
      <c r="I577" s="4"/>
      <c r="J577" s="82"/>
      <c r="K577" s="82"/>
      <c r="L577" s="4"/>
      <c r="M577" s="248"/>
      <c r="N577" s="249"/>
      <c r="O577" s="248"/>
      <c r="P577" s="249"/>
      <c r="Q577" s="250"/>
      <c r="R577" s="249"/>
      <c r="S577" s="248"/>
      <c r="T577" s="249"/>
      <c r="U577" s="248"/>
      <c r="V577" s="251"/>
      <c r="W577" s="251"/>
      <c r="X577" s="251"/>
      <c r="Y577" s="251"/>
      <c r="Z577" s="251"/>
      <c r="AA577" s="251"/>
      <c r="AB577" s="251"/>
      <c r="AC577" s="251"/>
      <c r="AD577" s="251"/>
      <c r="AE577" s="4"/>
      <c r="AF577" s="4"/>
      <c r="AG577" s="4"/>
      <c r="AH577" s="252"/>
      <c r="AI577" s="4"/>
      <c r="AJ577" s="4"/>
      <c r="AK577" s="4"/>
      <c r="AL577" s="4"/>
      <c r="AM577" s="4"/>
      <c r="AN577" s="4"/>
      <c r="AO577" s="4"/>
      <c r="AP577" s="4"/>
      <c r="AQ577" s="4"/>
      <c r="AR577" s="4"/>
      <c r="AS577" s="4"/>
      <c r="AT577" s="4"/>
      <c r="AU577" s="4"/>
      <c r="AV577" s="4"/>
      <c r="AW577" s="4"/>
      <c r="AX577" s="4"/>
      <c r="AY577" s="4"/>
      <c r="AZ577" s="4"/>
    </row>
    <row r="578" ht="15.75" customHeight="1">
      <c r="A578" s="4"/>
      <c r="B578" s="82"/>
      <c r="C578" s="4"/>
      <c r="D578" s="82"/>
      <c r="E578" s="4"/>
      <c r="F578" s="247"/>
      <c r="G578" s="4"/>
      <c r="H578" s="4"/>
      <c r="I578" s="4"/>
      <c r="J578" s="82"/>
      <c r="K578" s="82"/>
      <c r="L578" s="4"/>
      <c r="M578" s="248"/>
      <c r="N578" s="249"/>
      <c r="O578" s="248"/>
      <c r="P578" s="249"/>
      <c r="Q578" s="250"/>
      <c r="R578" s="249"/>
      <c r="S578" s="248"/>
      <c r="T578" s="249"/>
      <c r="U578" s="248"/>
      <c r="V578" s="251"/>
      <c r="W578" s="251"/>
      <c r="X578" s="251"/>
      <c r="Y578" s="251"/>
      <c r="Z578" s="251"/>
      <c r="AA578" s="251"/>
      <c r="AB578" s="251"/>
      <c r="AC578" s="251"/>
      <c r="AD578" s="251"/>
      <c r="AE578" s="4"/>
      <c r="AF578" s="4"/>
      <c r="AG578" s="4"/>
      <c r="AH578" s="252"/>
      <c r="AI578" s="4"/>
      <c r="AJ578" s="4"/>
      <c r="AK578" s="4"/>
      <c r="AL578" s="4"/>
      <c r="AM578" s="4"/>
      <c r="AN578" s="4"/>
      <c r="AO578" s="4"/>
      <c r="AP578" s="4"/>
      <c r="AQ578" s="4"/>
      <c r="AR578" s="4"/>
      <c r="AS578" s="4"/>
      <c r="AT578" s="4"/>
      <c r="AU578" s="4"/>
      <c r="AV578" s="4"/>
      <c r="AW578" s="4"/>
      <c r="AX578" s="4"/>
      <c r="AY578" s="4"/>
      <c r="AZ578" s="4"/>
    </row>
    <row r="579" ht="15.75" customHeight="1">
      <c r="A579" s="4"/>
      <c r="B579" s="82"/>
      <c r="C579" s="4"/>
      <c r="D579" s="82"/>
      <c r="E579" s="4"/>
      <c r="F579" s="247"/>
      <c r="G579" s="4"/>
      <c r="H579" s="4"/>
      <c r="I579" s="4"/>
      <c r="J579" s="82"/>
      <c r="K579" s="82"/>
      <c r="L579" s="4"/>
      <c r="M579" s="248"/>
      <c r="N579" s="249"/>
      <c r="O579" s="248"/>
      <c r="P579" s="249"/>
      <c r="Q579" s="250"/>
      <c r="R579" s="249"/>
      <c r="S579" s="248"/>
      <c r="T579" s="249"/>
      <c r="U579" s="248"/>
      <c r="V579" s="251"/>
      <c r="W579" s="251"/>
      <c r="X579" s="251"/>
      <c r="Y579" s="251"/>
      <c r="Z579" s="251"/>
      <c r="AA579" s="251"/>
      <c r="AB579" s="251"/>
      <c r="AC579" s="251"/>
      <c r="AD579" s="251"/>
      <c r="AE579" s="4"/>
      <c r="AF579" s="4"/>
      <c r="AG579" s="4"/>
      <c r="AH579" s="252"/>
      <c r="AI579" s="4"/>
      <c r="AJ579" s="4"/>
      <c r="AK579" s="4"/>
      <c r="AL579" s="4"/>
      <c r="AM579" s="4"/>
      <c r="AN579" s="4"/>
      <c r="AO579" s="4"/>
      <c r="AP579" s="4"/>
      <c r="AQ579" s="4"/>
      <c r="AR579" s="4"/>
      <c r="AS579" s="4"/>
      <c r="AT579" s="4"/>
      <c r="AU579" s="4"/>
      <c r="AV579" s="4"/>
      <c r="AW579" s="4"/>
      <c r="AX579" s="4"/>
      <c r="AY579" s="4"/>
      <c r="AZ579" s="4"/>
    </row>
    <row r="580" ht="15.75" customHeight="1">
      <c r="A580" s="4"/>
      <c r="B580" s="82"/>
      <c r="C580" s="4"/>
      <c r="D580" s="82"/>
      <c r="E580" s="4"/>
      <c r="F580" s="247"/>
      <c r="G580" s="4"/>
      <c r="H580" s="4"/>
      <c r="I580" s="4"/>
      <c r="J580" s="82"/>
      <c r="K580" s="82"/>
      <c r="L580" s="4"/>
      <c r="M580" s="248"/>
      <c r="N580" s="249"/>
      <c r="O580" s="248"/>
      <c r="P580" s="249"/>
      <c r="Q580" s="250"/>
      <c r="R580" s="249"/>
      <c r="S580" s="248"/>
      <c r="T580" s="249"/>
      <c r="U580" s="248"/>
      <c r="V580" s="251"/>
      <c r="W580" s="251"/>
      <c r="X580" s="251"/>
      <c r="Y580" s="251"/>
      <c r="Z580" s="251"/>
      <c r="AA580" s="251"/>
      <c r="AB580" s="251"/>
      <c r="AC580" s="251"/>
      <c r="AD580" s="251"/>
      <c r="AE580" s="4"/>
      <c r="AF580" s="4"/>
      <c r="AG580" s="4"/>
      <c r="AH580" s="252"/>
      <c r="AI580" s="4"/>
      <c r="AJ580" s="4"/>
      <c r="AK580" s="4"/>
      <c r="AL580" s="4"/>
      <c r="AM580" s="4"/>
      <c r="AN580" s="4"/>
      <c r="AO580" s="4"/>
      <c r="AP580" s="4"/>
      <c r="AQ580" s="4"/>
      <c r="AR580" s="4"/>
      <c r="AS580" s="4"/>
      <c r="AT580" s="4"/>
      <c r="AU580" s="4"/>
      <c r="AV580" s="4"/>
      <c r="AW580" s="4"/>
      <c r="AX580" s="4"/>
      <c r="AY580" s="4"/>
      <c r="AZ580" s="4"/>
    </row>
    <row r="581" ht="15.75" customHeight="1">
      <c r="A581" s="4"/>
      <c r="B581" s="82"/>
      <c r="C581" s="4"/>
      <c r="D581" s="82"/>
      <c r="E581" s="4"/>
      <c r="F581" s="247"/>
      <c r="G581" s="4"/>
      <c r="H581" s="4"/>
      <c r="I581" s="4"/>
      <c r="J581" s="82"/>
      <c r="K581" s="82"/>
      <c r="L581" s="4"/>
      <c r="M581" s="248"/>
      <c r="N581" s="249"/>
      <c r="O581" s="248"/>
      <c r="P581" s="249"/>
      <c r="Q581" s="250"/>
      <c r="R581" s="249"/>
      <c r="S581" s="248"/>
      <c r="T581" s="249"/>
      <c r="U581" s="248"/>
      <c r="V581" s="251"/>
      <c r="W581" s="251"/>
      <c r="X581" s="251"/>
      <c r="Y581" s="251"/>
      <c r="Z581" s="251"/>
      <c r="AA581" s="251"/>
      <c r="AB581" s="251"/>
      <c r="AC581" s="251"/>
      <c r="AD581" s="251"/>
      <c r="AE581" s="4"/>
      <c r="AF581" s="4"/>
      <c r="AG581" s="4"/>
      <c r="AH581" s="252"/>
      <c r="AI581" s="4"/>
      <c r="AJ581" s="4"/>
      <c r="AK581" s="4"/>
      <c r="AL581" s="4"/>
      <c r="AM581" s="4"/>
      <c r="AN581" s="4"/>
      <c r="AO581" s="4"/>
      <c r="AP581" s="4"/>
      <c r="AQ581" s="4"/>
      <c r="AR581" s="4"/>
      <c r="AS581" s="4"/>
      <c r="AT581" s="4"/>
      <c r="AU581" s="4"/>
      <c r="AV581" s="4"/>
      <c r="AW581" s="4"/>
      <c r="AX581" s="4"/>
      <c r="AY581" s="4"/>
      <c r="AZ581" s="4"/>
    </row>
    <row r="582" ht="15.75" customHeight="1">
      <c r="A582" s="4"/>
      <c r="B582" s="82"/>
      <c r="C582" s="4"/>
      <c r="D582" s="82"/>
      <c r="E582" s="4"/>
      <c r="F582" s="247"/>
      <c r="G582" s="4"/>
      <c r="H582" s="4"/>
      <c r="I582" s="4"/>
      <c r="J582" s="82"/>
      <c r="K582" s="82"/>
      <c r="L582" s="4"/>
      <c r="M582" s="248"/>
      <c r="N582" s="249"/>
      <c r="O582" s="248"/>
      <c r="P582" s="249"/>
      <c r="Q582" s="250"/>
      <c r="R582" s="249"/>
      <c r="S582" s="248"/>
      <c r="T582" s="249"/>
      <c r="U582" s="248"/>
      <c r="V582" s="251"/>
      <c r="W582" s="251"/>
      <c r="X582" s="251"/>
      <c r="Y582" s="251"/>
      <c r="Z582" s="251"/>
      <c r="AA582" s="251"/>
      <c r="AB582" s="251"/>
      <c r="AC582" s="251"/>
      <c r="AD582" s="251"/>
      <c r="AE582" s="4"/>
      <c r="AF582" s="4"/>
      <c r="AG582" s="4"/>
      <c r="AH582" s="252"/>
      <c r="AI582" s="4"/>
      <c r="AJ582" s="4"/>
      <c r="AK582" s="4"/>
      <c r="AL582" s="4"/>
      <c r="AM582" s="4"/>
      <c r="AN582" s="4"/>
      <c r="AO582" s="4"/>
      <c r="AP582" s="4"/>
      <c r="AQ582" s="4"/>
      <c r="AR582" s="4"/>
      <c r="AS582" s="4"/>
      <c r="AT582" s="4"/>
      <c r="AU582" s="4"/>
      <c r="AV582" s="4"/>
      <c r="AW582" s="4"/>
      <c r="AX582" s="4"/>
      <c r="AY582" s="4"/>
      <c r="AZ582" s="4"/>
    </row>
    <row r="583" ht="15.75" customHeight="1">
      <c r="A583" s="4"/>
      <c r="B583" s="82"/>
      <c r="C583" s="4"/>
      <c r="D583" s="82"/>
      <c r="E583" s="4"/>
      <c r="F583" s="247"/>
      <c r="G583" s="4"/>
      <c r="H583" s="4"/>
      <c r="I583" s="4"/>
      <c r="J583" s="82"/>
      <c r="K583" s="82"/>
      <c r="L583" s="4"/>
      <c r="M583" s="248"/>
      <c r="N583" s="249"/>
      <c r="O583" s="248"/>
      <c r="P583" s="249"/>
      <c r="Q583" s="250"/>
      <c r="R583" s="249"/>
      <c r="S583" s="248"/>
      <c r="T583" s="249"/>
      <c r="U583" s="248"/>
      <c r="V583" s="251"/>
      <c r="W583" s="251"/>
      <c r="X583" s="251"/>
      <c r="Y583" s="251"/>
      <c r="Z583" s="251"/>
      <c r="AA583" s="251"/>
      <c r="AB583" s="251"/>
      <c r="AC583" s="251"/>
      <c r="AD583" s="251"/>
      <c r="AE583" s="4"/>
      <c r="AF583" s="4"/>
      <c r="AG583" s="4"/>
      <c r="AH583" s="252"/>
      <c r="AI583" s="4"/>
      <c r="AJ583" s="4"/>
      <c r="AK583" s="4"/>
      <c r="AL583" s="4"/>
      <c r="AM583" s="4"/>
      <c r="AN583" s="4"/>
      <c r="AO583" s="4"/>
      <c r="AP583" s="4"/>
      <c r="AQ583" s="4"/>
      <c r="AR583" s="4"/>
      <c r="AS583" s="4"/>
      <c r="AT583" s="4"/>
      <c r="AU583" s="4"/>
      <c r="AV583" s="4"/>
      <c r="AW583" s="4"/>
      <c r="AX583" s="4"/>
      <c r="AY583" s="4"/>
      <c r="AZ583" s="4"/>
    </row>
    <row r="584" ht="15.75" customHeight="1">
      <c r="A584" s="4"/>
      <c r="B584" s="82"/>
      <c r="C584" s="4"/>
      <c r="D584" s="82"/>
      <c r="E584" s="4"/>
      <c r="F584" s="247"/>
      <c r="G584" s="4"/>
      <c r="H584" s="4"/>
      <c r="I584" s="4"/>
      <c r="J584" s="82"/>
      <c r="K584" s="82"/>
      <c r="L584" s="4"/>
      <c r="M584" s="248"/>
      <c r="N584" s="249"/>
      <c r="O584" s="248"/>
      <c r="P584" s="249"/>
      <c r="Q584" s="250"/>
      <c r="R584" s="249"/>
      <c r="S584" s="248"/>
      <c r="T584" s="249"/>
      <c r="U584" s="248"/>
      <c r="V584" s="251"/>
      <c r="W584" s="251"/>
      <c r="X584" s="251"/>
      <c r="Y584" s="251"/>
      <c r="Z584" s="251"/>
      <c r="AA584" s="251"/>
      <c r="AB584" s="251"/>
      <c r="AC584" s="251"/>
      <c r="AD584" s="251"/>
      <c r="AE584" s="4"/>
      <c r="AF584" s="4"/>
      <c r="AG584" s="4"/>
      <c r="AH584" s="252"/>
      <c r="AI584" s="4"/>
      <c r="AJ584" s="4"/>
      <c r="AK584" s="4"/>
      <c r="AL584" s="4"/>
      <c r="AM584" s="4"/>
      <c r="AN584" s="4"/>
      <c r="AO584" s="4"/>
      <c r="AP584" s="4"/>
      <c r="AQ584" s="4"/>
      <c r="AR584" s="4"/>
      <c r="AS584" s="4"/>
      <c r="AT584" s="4"/>
      <c r="AU584" s="4"/>
      <c r="AV584" s="4"/>
      <c r="AW584" s="4"/>
      <c r="AX584" s="4"/>
      <c r="AY584" s="4"/>
      <c r="AZ584" s="4"/>
    </row>
    <row r="585" ht="15.75" customHeight="1">
      <c r="A585" s="4"/>
      <c r="B585" s="82"/>
      <c r="C585" s="4"/>
      <c r="D585" s="82"/>
      <c r="E585" s="4"/>
      <c r="F585" s="247"/>
      <c r="G585" s="4"/>
      <c r="H585" s="4"/>
      <c r="I585" s="4"/>
      <c r="J585" s="82"/>
      <c r="K585" s="82"/>
      <c r="L585" s="4"/>
      <c r="M585" s="248"/>
      <c r="N585" s="249"/>
      <c r="O585" s="248"/>
      <c r="P585" s="249"/>
      <c r="Q585" s="250"/>
      <c r="R585" s="249"/>
      <c r="S585" s="248"/>
      <c r="T585" s="249"/>
      <c r="U585" s="248"/>
      <c r="V585" s="251"/>
      <c r="W585" s="251"/>
      <c r="X585" s="251"/>
      <c r="Y585" s="251"/>
      <c r="Z585" s="251"/>
      <c r="AA585" s="251"/>
      <c r="AB585" s="251"/>
      <c r="AC585" s="251"/>
      <c r="AD585" s="251"/>
      <c r="AE585" s="4"/>
      <c r="AF585" s="4"/>
      <c r="AG585" s="4"/>
      <c r="AH585" s="252"/>
      <c r="AI585" s="4"/>
      <c r="AJ585" s="4"/>
      <c r="AK585" s="4"/>
      <c r="AL585" s="4"/>
      <c r="AM585" s="4"/>
      <c r="AN585" s="4"/>
      <c r="AO585" s="4"/>
      <c r="AP585" s="4"/>
      <c r="AQ585" s="4"/>
      <c r="AR585" s="4"/>
      <c r="AS585" s="4"/>
      <c r="AT585" s="4"/>
      <c r="AU585" s="4"/>
      <c r="AV585" s="4"/>
      <c r="AW585" s="4"/>
      <c r="AX585" s="4"/>
      <c r="AY585" s="4"/>
      <c r="AZ585" s="4"/>
    </row>
    <row r="586" ht="15.75" customHeight="1">
      <c r="A586" s="4"/>
      <c r="B586" s="82"/>
      <c r="C586" s="4"/>
      <c r="D586" s="82"/>
      <c r="E586" s="4"/>
      <c r="F586" s="247"/>
      <c r="G586" s="4"/>
      <c r="H586" s="4"/>
      <c r="I586" s="4"/>
      <c r="J586" s="82"/>
      <c r="K586" s="82"/>
      <c r="L586" s="4"/>
      <c r="M586" s="248"/>
      <c r="N586" s="249"/>
      <c r="O586" s="248"/>
      <c r="P586" s="249"/>
      <c r="Q586" s="250"/>
      <c r="R586" s="249"/>
      <c r="S586" s="248"/>
      <c r="T586" s="249"/>
      <c r="U586" s="248"/>
      <c r="V586" s="251"/>
      <c r="W586" s="251"/>
      <c r="X586" s="251"/>
      <c r="Y586" s="251"/>
      <c r="Z586" s="251"/>
      <c r="AA586" s="251"/>
      <c r="AB586" s="251"/>
      <c r="AC586" s="251"/>
      <c r="AD586" s="251"/>
      <c r="AE586" s="4"/>
      <c r="AF586" s="4"/>
      <c r="AG586" s="4"/>
      <c r="AH586" s="252"/>
      <c r="AI586" s="4"/>
      <c r="AJ586" s="4"/>
      <c r="AK586" s="4"/>
      <c r="AL586" s="4"/>
      <c r="AM586" s="4"/>
      <c r="AN586" s="4"/>
      <c r="AO586" s="4"/>
      <c r="AP586" s="4"/>
      <c r="AQ586" s="4"/>
      <c r="AR586" s="4"/>
      <c r="AS586" s="4"/>
      <c r="AT586" s="4"/>
      <c r="AU586" s="4"/>
      <c r="AV586" s="4"/>
      <c r="AW586" s="4"/>
      <c r="AX586" s="4"/>
      <c r="AY586" s="4"/>
      <c r="AZ586" s="4"/>
    </row>
    <row r="587" ht="15.75" customHeight="1">
      <c r="A587" s="4"/>
      <c r="B587" s="82"/>
      <c r="C587" s="4"/>
      <c r="D587" s="82"/>
      <c r="E587" s="4"/>
      <c r="F587" s="247"/>
      <c r="G587" s="4"/>
      <c r="H587" s="4"/>
      <c r="I587" s="4"/>
      <c r="J587" s="82"/>
      <c r="K587" s="82"/>
      <c r="L587" s="4"/>
      <c r="M587" s="248"/>
      <c r="N587" s="249"/>
      <c r="O587" s="248"/>
      <c r="P587" s="249"/>
      <c r="Q587" s="250"/>
      <c r="R587" s="249"/>
      <c r="S587" s="248"/>
      <c r="T587" s="249"/>
      <c r="U587" s="248"/>
      <c r="V587" s="251"/>
      <c r="W587" s="251"/>
      <c r="X587" s="251"/>
      <c r="Y587" s="251"/>
      <c r="Z587" s="251"/>
      <c r="AA587" s="251"/>
      <c r="AB587" s="251"/>
      <c r="AC587" s="251"/>
      <c r="AD587" s="251"/>
      <c r="AE587" s="4"/>
      <c r="AF587" s="4"/>
      <c r="AG587" s="4"/>
      <c r="AH587" s="252"/>
      <c r="AI587" s="4"/>
      <c r="AJ587" s="4"/>
      <c r="AK587" s="4"/>
      <c r="AL587" s="4"/>
      <c r="AM587" s="4"/>
      <c r="AN587" s="4"/>
      <c r="AO587" s="4"/>
      <c r="AP587" s="4"/>
      <c r="AQ587" s="4"/>
      <c r="AR587" s="4"/>
      <c r="AS587" s="4"/>
      <c r="AT587" s="4"/>
      <c r="AU587" s="4"/>
      <c r="AV587" s="4"/>
      <c r="AW587" s="4"/>
      <c r="AX587" s="4"/>
      <c r="AY587" s="4"/>
      <c r="AZ587" s="4"/>
    </row>
    <row r="588" ht="15.75" customHeight="1">
      <c r="A588" s="4"/>
      <c r="B588" s="82"/>
      <c r="C588" s="4"/>
      <c r="D588" s="82"/>
      <c r="E588" s="4"/>
      <c r="F588" s="247"/>
      <c r="G588" s="4"/>
      <c r="H588" s="4"/>
      <c r="I588" s="4"/>
      <c r="J588" s="82"/>
      <c r="K588" s="82"/>
      <c r="L588" s="4"/>
      <c r="M588" s="248"/>
      <c r="N588" s="249"/>
      <c r="O588" s="248"/>
      <c r="P588" s="249"/>
      <c r="Q588" s="250"/>
      <c r="R588" s="249"/>
      <c r="S588" s="248"/>
      <c r="T588" s="249"/>
      <c r="U588" s="248"/>
      <c r="V588" s="251"/>
      <c r="W588" s="251"/>
      <c r="X588" s="251"/>
      <c r="Y588" s="251"/>
      <c r="Z588" s="251"/>
      <c r="AA588" s="251"/>
      <c r="AB588" s="251"/>
      <c r="AC588" s="251"/>
      <c r="AD588" s="251"/>
      <c r="AE588" s="4"/>
      <c r="AF588" s="4"/>
      <c r="AG588" s="4"/>
      <c r="AH588" s="252"/>
      <c r="AI588" s="4"/>
      <c r="AJ588" s="4"/>
      <c r="AK588" s="4"/>
      <c r="AL588" s="4"/>
      <c r="AM588" s="4"/>
      <c r="AN588" s="4"/>
      <c r="AO588" s="4"/>
      <c r="AP588" s="4"/>
      <c r="AQ588" s="4"/>
      <c r="AR588" s="4"/>
      <c r="AS588" s="4"/>
      <c r="AT588" s="4"/>
      <c r="AU588" s="4"/>
      <c r="AV588" s="4"/>
      <c r="AW588" s="4"/>
      <c r="AX588" s="4"/>
      <c r="AY588" s="4"/>
      <c r="AZ588" s="4"/>
    </row>
    <row r="589" ht="15.75" customHeight="1">
      <c r="A589" s="4"/>
      <c r="B589" s="82"/>
      <c r="C589" s="4"/>
      <c r="D589" s="82"/>
      <c r="E589" s="4"/>
      <c r="F589" s="247"/>
      <c r="G589" s="4"/>
      <c r="H589" s="4"/>
      <c r="I589" s="4"/>
      <c r="J589" s="82"/>
      <c r="K589" s="82"/>
      <c r="L589" s="4"/>
      <c r="M589" s="248"/>
      <c r="N589" s="249"/>
      <c r="O589" s="248"/>
      <c r="P589" s="249"/>
      <c r="Q589" s="250"/>
      <c r="R589" s="249"/>
      <c r="S589" s="248"/>
      <c r="T589" s="249"/>
      <c r="U589" s="248"/>
      <c r="V589" s="251"/>
      <c r="W589" s="251"/>
      <c r="X589" s="251"/>
      <c r="Y589" s="251"/>
      <c r="Z589" s="251"/>
      <c r="AA589" s="251"/>
      <c r="AB589" s="251"/>
      <c r="AC589" s="251"/>
      <c r="AD589" s="251"/>
      <c r="AE589" s="4"/>
      <c r="AF589" s="4"/>
      <c r="AG589" s="4"/>
      <c r="AH589" s="252"/>
      <c r="AI589" s="4"/>
      <c r="AJ589" s="4"/>
      <c r="AK589" s="4"/>
      <c r="AL589" s="4"/>
      <c r="AM589" s="4"/>
      <c r="AN589" s="4"/>
      <c r="AO589" s="4"/>
      <c r="AP589" s="4"/>
      <c r="AQ589" s="4"/>
      <c r="AR589" s="4"/>
      <c r="AS589" s="4"/>
      <c r="AT589" s="4"/>
      <c r="AU589" s="4"/>
      <c r="AV589" s="4"/>
      <c r="AW589" s="4"/>
      <c r="AX589" s="4"/>
      <c r="AY589" s="4"/>
      <c r="AZ589" s="4"/>
    </row>
    <row r="590" ht="15.75" customHeight="1">
      <c r="A590" s="4"/>
      <c r="B590" s="82"/>
      <c r="C590" s="4"/>
      <c r="D590" s="82"/>
      <c r="E590" s="4"/>
      <c r="F590" s="247"/>
      <c r="G590" s="4"/>
      <c r="H590" s="4"/>
      <c r="I590" s="4"/>
      <c r="J590" s="82"/>
      <c r="K590" s="82"/>
      <c r="L590" s="4"/>
      <c r="M590" s="248"/>
      <c r="N590" s="249"/>
      <c r="O590" s="248"/>
      <c r="P590" s="249"/>
      <c r="Q590" s="250"/>
      <c r="R590" s="249"/>
      <c r="S590" s="248"/>
      <c r="T590" s="249"/>
      <c r="U590" s="248"/>
      <c r="V590" s="251"/>
      <c r="W590" s="251"/>
      <c r="X590" s="251"/>
      <c r="Y590" s="251"/>
      <c r="Z590" s="251"/>
      <c r="AA590" s="251"/>
      <c r="AB590" s="251"/>
      <c r="AC590" s="251"/>
      <c r="AD590" s="251"/>
      <c r="AE590" s="4"/>
      <c r="AF590" s="4"/>
      <c r="AG590" s="4"/>
      <c r="AH590" s="252"/>
      <c r="AI590" s="4"/>
      <c r="AJ590" s="4"/>
      <c r="AK590" s="4"/>
      <c r="AL590" s="4"/>
      <c r="AM590" s="4"/>
      <c r="AN590" s="4"/>
      <c r="AO590" s="4"/>
      <c r="AP590" s="4"/>
      <c r="AQ590" s="4"/>
      <c r="AR590" s="4"/>
      <c r="AS590" s="4"/>
      <c r="AT590" s="4"/>
      <c r="AU590" s="4"/>
      <c r="AV590" s="4"/>
      <c r="AW590" s="4"/>
      <c r="AX590" s="4"/>
      <c r="AY590" s="4"/>
      <c r="AZ590" s="4"/>
    </row>
    <row r="591" ht="15.75" customHeight="1">
      <c r="A591" s="4"/>
      <c r="B591" s="82"/>
      <c r="C591" s="4"/>
      <c r="D591" s="82"/>
      <c r="E591" s="4"/>
      <c r="F591" s="247"/>
      <c r="G591" s="4"/>
      <c r="H591" s="4"/>
      <c r="I591" s="4"/>
      <c r="J591" s="82"/>
      <c r="K591" s="82"/>
      <c r="L591" s="4"/>
      <c r="M591" s="248"/>
      <c r="N591" s="249"/>
      <c r="O591" s="248"/>
      <c r="P591" s="249"/>
      <c r="Q591" s="250"/>
      <c r="R591" s="249"/>
      <c r="S591" s="248"/>
      <c r="T591" s="249"/>
      <c r="U591" s="248"/>
      <c r="V591" s="251"/>
      <c r="W591" s="251"/>
      <c r="X591" s="251"/>
      <c r="Y591" s="251"/>
      <c r="Z591" s="251"/>
      <c r="AA591" s="251"/>
      <c r="AB591" s="251"/>
      <c r="AC591" s="251"/>
      <c r="AD591" s="251"/>
      <c r="AE591" s="4"/>
      <c r="AF591" s="4"/>
      <c r="AG591" s="4"/>
      <c r="AH591" s="252"/>
      <c r="AI591" s="4"/>
      <c r="AJ591" s="4"/>
      <c r="AK591" s="4"/>
      <c r="AL591" s="4"/>
      <c r="AM591" s="4"/>
      <c r="AN591" s="4"/>
      <c r="AO591" s="4"/>
      <c r="AP591" s="4"/>
      <c r="AQ591" s="4"/>
      <c r="AR591" s="4"/>
      <c r="AS591" s="4"/>
      <c r="AT591" s="4"/>
      <c r="AU591" s="4"/>
      <c r="AV591" s="4"/>
      <c r="AW591" s="4"/>
      <c r="AX591" s="4"/>
      <c r="AY591" s="4"/>
      <c r="AZ591" s="4"/>
    </row>
    <row r="592" ht="15.75" customHeight="1">
      <c r="A592" s="4"/>
      <c r="B592" s="82"/>
      <c r="C592" s="4"/>
      <c r="D592" s="82"/>
      <c r="E592" s="4"/>
      <c r="F592" s="247"/>
      <c r="G592" s="4"/>
      <c r="H592" s="4"/>
      <c r="I592" s="4"/>
      <c r="J592" s="82"/>
      <c r="K592" s="82"/>
      <c r="L592" s="4"/>
      <c r="M592" s="248"/>
      <c r="N592" s="249"/>
      <c r="O592" s="248"/>
      <c r="P592" s="249"/>
      <c r="Q592" s="250"/>
      <c r="R592" s="249"/>
      <c r="S592" s="248"/>
      <c r="T592" s="249"/>
      <c r="U592" s="248"/>
      <c r="V592" s="251"/>
      <c r="W592" s="251"/>
      <c r="X592" s="251"/>
      <c r="Y592" s="251"/>
      <c r="Z592" s="251"/>
      <c r="AA592" s="251"/>
      <c r="AB592" s="251"/>
      <c r="AC592" s="251"/>
      <c r="AD592" s="251"/>
      <c r="AE592" s="4"/>
      <c r="AF592" s="4"/>
      <c r="AG592" s="4"/>
      <c r="AH592" s="252"/>
      <c r="AI592" s="4"/>
      <c r="AJ592" s="4"/>
      <c r="AK592" s="4"/>
      <c r="AL592" s="4"/>
      <c r="AM592" s="4"/>
      <c r="AN592" s="4"/>
      <c r="AO592" s="4"/>
      <c r="AP592" s="4"/>
      <c r="AQ592" s="4"/>
      <c r="AR592" s="4"/>
      <c r="AS592" s="4"/>
      <c r="AT592" s="4"/>
      <c r="AU592" s="4"/>
      <c r="AV592" s="4"/>
      <c r="AW592" s="4"/>
      <c r="AX592" s="4"/>
      <c r="AY592" s="4"/>
      <c r="AZ592" s="4"/>
    </row>
    <row r="593" ht="15.75" customHeight="1">
      <c r="A593" s="4"/>
      <c r="B593" s="82"/>
      <c r="C593" s="4"/>
      <c r="D593" s="82"/>
      <c r="E593" s="4"/>
      <c r="F593" s="247"/>
      <c r="G593" s="4"/>
      <c r="H593" s="4"/>
      <c r="I593" s="4"/>
      <c r="J593" s="82"/>
      <c r="K593" s="82"/>
      <c r="L593" s="4"/>
      <c r="M593" s="248"/>
      <c r="N593" s="249"/>
      <c r="O593" s="248"/>
      <c r="P593" s="249"/>
      <c r="Q593" s="250"/>
      <c r="R593" s="249"/>
      <c r="S593" s="248"/>
      <c r="T593" s="249"/>
      <c r="U593" s="248"/>
      <c r="V593" s="251"/>
      <c r="W593" s="251"/>
      <c r="X593" s="251"/>
      <c r="Y593" s="251"/>
      <c r="Z593" s="251"/>
      <c r="AA593" s="251"/>
      <c r="AB593" s="251"/>
      <c r="AC593" s="251"/>
      <c r="AD593" s="251"/>
      <c r="AE593" s="4"/>
      <c r="AF593" s="4"/>
      <c r="AG593" s="4"/>
      <c r="AH593" s="252"/>
      <c r="AI593" s="4"/>
      <c r="AJ593" s="4"/>
      <c r="AK593" s="4"/>
      <c r="AL593" s="4"/>
      <c r="AM593" s="4"/>
      <c r="AN593" s="4"/>
      <c r="AO593" s="4"/>
      <c r="AP593" s="4"/>
      <c r="AQ593" s="4"/>
      <c r="AR593" s="4"/>
      <c r="AS593" s="4"/>
      <c r="AT593" s="4"/>
      <c r="AU593" s="4"/>
      <c r="AV593" s="4"/>
      <c r="AW593" s="4"/>
      <c r="AX593" s="4"/>
      <c r="AY593" s="4"/>
      <c r="AZ593" s="4"/>
    </row>
    <row r="594" ht="15.75" customHeight="1">
      <c r="A594" s="4"/>
      <c r="B594" s="82"/>
      <c r="C594" s="4"/>
      <c r="D594" s="82"/>
      <c r="E594" s="4"/>
      <c r="F594" s="247"/>
      <c r="G594" s="4"/>
      <c r="H594" s="4"/>
      <c r="I594" s="4"/>
      <c r="J594" s="82"/>
      <c r="K594" s="82"/>
      <c r="L594" s="4"/>
      <c r="M594" s="248"/>
      <c r="N594" s="249"/>
      <c r="O594" s="248"/>
      <c r="P594" s="249"/>
      <c r="Q594" s="250"/>
      <c r="R594" s="249"/>
      <c r="S594" s="248"/>
      <c r="T594" s="249"/>
      <c r="U594" s="248"/>
      <c r="V594" s="251"/>
      <c r="W594" s="251"/>
      <c r="X594" s="251"/>
      <c r="Y594" s="251"/>
      <c r="Z594" s="251"/>
      <c r="AA594" s="251"/>
      <c r="AB594" s="251"/>
      <c r="AC594" s="251"/>
      <c r="AD594" s="251"/>
      <c r="AE594" s="4"/>
      <c r="AF594" s="4"/>
      <c r="AG594" s="4"/>
      <c r="AH594" s="252"/>
      <c r="AI594" s="4"/>
      <c r="AJ594" s="4"/>
      <c r="AK594" s="4"/>
      <c r="AL594" s="4"/>
      <c r="AM594" s="4"/>
      <c r="AN594" s="4"/>
      <c r="AO594" s="4"/>
      <c r="AP594" s="4"/>
      <c r="AQ594" s="4"/>
      <c r="AR594" s="4"/>
      <c r="AS594" s="4"/>
      <c r="AT594" s="4"/>
      <c r="AU594" s="4"/>
      <c r="AV594" s="4"/>
      <c r="AW594" s="4"/>
      <c r="AX594" s="4"/>
      <c r="AY594" s="4"/>
      <c r="AZ594" s="4"/>
    </row>
    <row r="595" ht="15.75" customHeight="1">
      <c r="A595" s="4"/>
      <c r="B595" s="82"/>
      <c r="C595" s="4"/>
      <c r="D595" s="82"/>
      <c r="E595" s="4"/>
      <c r="F595" s="247"/>
      <c r="G595" s="4"/>
      <c r="H595" s="4"/>
      <c r="I595" s="4"/>
      <c r="J595" s="82"/>
      <c r="K595" s="82"/>
      <c r="L595" s="4"/>
      <c r="M595" s="248"/>
      <c r="N595" s="249"/>
      <c r="O595" s="248"/>
      <c r="P595" s="249"/>
      <c r="Q595" s="250"/>
      <c r="R595" s="249"/>
      <c r="S595" s="248"/>
      <c r="T595" s="249"/>
      <c r="U595" s="248"/>
      <c r="V595" s="251"/>
      <c r="W595" s="251"/>
      <c r="X595" s="251"/>
      <c r="Y595" s="251"/>
      <c r="Z595" s="251"/>
      <c r="AA595" s="251"/>
      <c r="AB595" s="251"/>
      <c r="AC595" s="251"/>
      <c r="AD595" s="251"/>
      <c r="AE595" s="4"/>
      <c r="AF595" s="4"/>
      <c r="AG595" s="4"/>
      <c r="AH595" s="252"/>
      <c r="AI595" s="4"/>
      <c r="AJ595" s="4"/>
      <c r="AK595" s="4"/>
      <c r="AL595" s="4"/>
      <c r="AM595" s="4"/>
      <c r="AN595" s="4"/>
      <c r="AO595" s="4"/>
      <c r="AP595" s="4"/>
      <c r="AQ595" s="4"/>
      <c r="AR595" s="4"/>
      <c r="AS595" s="4"/>
      <c r="AT595" s="4"/>
      <c r="AU595" s="4"/>
      <c r="AV595" s="4"/>
      <c r="AW595" s="4"/>
      <c r="AX595" s="4"/>
      <c r="AY595" s="4"/>
      <c r="AZ595" s="4"/>
    </row>
    <row r="596" ht="15.75" customHeight="1">
      <c r="A596" s="4"/>
      <c r="B596" s="82"/>
      <c r="C596" s="4"/>
      <c r="D596" s="82"/>
      <c r="E596" s="4"/>
      <c r="F596" s="247"/>
      <c r="G596" s="4"/>
      <c r="H596" s="4"/>
      <c r="I596" s="4"/>
      <c r="J596" s="82"/>
      <c r="K596" s="82"/>
      <c r="L596" s="4"/>
      <c r="M596" s="248"/>
      <c r="N596" s="249"/>
      <c r="O596" s="248"/>
      <c r="P596" s="249"/>
      <c r="Q596" s="250"/>
      <c r="R596" s="249"/>
      <c r="S596" s="248"/>
      <c r="T596" s="249"/>
      <c r="U596" s="248"/>
      <c r="V596" s="251"/>
      <c r="W596" s="251"/>
      <c r="X596" s="251"/>
      <c r="Y596" s="251"/>
      <c r="Z596" s="251"/>
      <c r="AA596" s="251"/>
      <c r="AB596" s="251"/>
      <c r="AC596" s="251"/>
      <c r="AD596" s="251"/>
      <c r="AE596" s="4"/>
      <c r="AF596" s="4"/>
      <c r="AG596" s="4"/>
      <c r="AH596" s="252"/>
      <c r="AI596" s="4"/>
      <c r="AJ596" s="4"/>
      <c r="AK596" s="4"/>
      <c r="AL596" s="4"/>
      <c r="AM596" s="4"/>
      <c r="AN596" s="4"/>
      <c r="AO596" s="4"/>
      <c r="AP596" s="4"/>
      <c r="AQ596" s="4"/>
      <c r="AR596" s="4"/>
      <c r="AS596" s="4"/>
      <c r="AT596" s="4"/>
      <c r="AU596" s="4"/>
      <c r="AV596" s="4"/>
      <c r="AW596" s="4"/>
      <c r="AX596" s="4"/>
      <c r="AY596" s="4"/>
      <c r="AZ596" s="4"/>
    </row>
    <row r="597" ht="15.75" customHeight="1">
      <c r="A597" s="4"/>
      <c r="B597" s="82"/>
      <c r="C597" s="4"/>
      <c r="D597" s="82"/>
      <c r="E597" s="4"/>
      <c r="F597" s="247"/>
      <c r="G597" s="4"/>
      <c r="H597" s="4"/>
      <c r="I597" s="4"/>
      <c r="J597" s="82"/>
      <c r="K597" s="82"/>
      <c r="L597" s="4"/>
      <c r="M597" s="248"/>
      <c r="N597" s="249"/>
      <c r="O597" s="248"/>
      <c r="P597" s="249"/>
      <c r="Q597" s="250"/>
      <c r="R597" s="249"/>
      <c r="S597" s="248"/>
      <c r="T597" s="249"/>
      <c r="U597" s="248"/>
      <c r="V597" s="251"/>
      <c r="W597" s="251"/>
      <c r="X597" s="251"/>
      <c r="Y597" s="251"/>
      <c r="Z597" s="251"/>
      <c r="AA597" s="251"/>
      <c r="AB597" s="251"/>
      <c r="AC597" s="251"/>
      <c r="AD597" s="251"/>
      <c r="AE597" s="4"/>
      <c r="AF597" s="4"/>
      <c r="AG597" s="4"/>
      <c r="AH597" s="252"/>
      <c r="AI597" s="4"/>
      <c r="AJ597" s="4"/>
      <c r="AK597" s="4"/>
      <c r="AL597" s="4"/>
      <c r="AM597" s="4"/>
      <c r="AN597" s="4"/>
      <c r="AO597" s="4"/>
      <c r="AP597" s="4"/>
      <c r="AQ597" s="4"/>
      <c r="AR597" s="4"/>
      <c r="AS597" s="4"/>
      <c r="AT597" s="4"/>
      <c r="AU597" s="4"/>
      <c r="AV597" s="4"/>
      <c r="AW597" s="4"/>
      <c r="AX597" s="4"/>
      <c r="AY597" s="4"/>
      <c r="AZ597" s="4"/>
    </row>
    <row r="598" ht="15.75" customHeight="1">
      <c r="A598" s="4"/>
      <c r="B598" s="82"/>
      <c r="C598" s="4"/>
      <c r="D598" s="82"/>
      <c r="E598" s="4"/>
      <c r="F598" s="247"/>
      <c r="G598" s="4"/>
      <c r="H598" s="4"/>
      <c r="I598" s="4"/>
      <c r="J598" s="82"/>
      <c r="K598" s="82"/>
      <c r="L598" s="4"/>
      <c r="M598" s="248"/>
      <c r="N598" s="249"/>
      <c r="O598" s="248"/>
      <c r="P598" s="249"/>
      <c r="Q598" s="250"/>
      <c r="R598" s="249"/>
      <c r="S598" s="248"/>
      <c r="T598" s="249"/>
      <c r="U598" s="248"/>
      <c r="V598" s="251"/>
      <c r="W598" s="251"/>
      <c r="X598" s="251"/>
      <c r="Y598" s="251"/>
      <c r="Z598" s="251"/>
      <c r="AA598" s="251"/>
      <c r="AB598" s="251"/>
      <c r="AC598" s="251"/>
      <c r="AD598" s="251"/>
      <c r="AE598" s="4"/>
      <c r="AF598" s="4"/>
      <c r="AG598" s="4"/>
      <c r="AH598" s="252"/>
      <c r="AI598" s="4"/>
      <c r="AJ598" s="4"/>
      <c r="AK598" s="4"/>
      <c r="AL598" s="4"/>
      <c r="AM598" s="4"/>
      <c r="AN598" s="4"/>
      <c r="AO598" s="4"/>
      <c r="AP598" s="4"/>
      <c r="AQ598" s="4"/>
      <c r="AR598" s="4"/>
      <c r="AS598" s="4"/>
      <c r="AT598" s="4"/>
      <c r="AU598" s="4"/>
      <c r="AV598" s="4"/>
      <c r="AW598" s="4"/>
      <c r="AX598" s="4"/>
      <c r="AY598" s="4"/>
      <c r="AZ598" s="4"/>
    </row>
    <row r="599" ht="15.75" customHeight="1">
      <c r="A599" s="4"/>
      <c r="B599" s="82"/>
      <c r="C599" s="4"/>
      <c r="D599" s="82"/>
      <c r="E599" s="4"/>
      <c r="F599" s="247"/>
      <c r="G599" s="4"/>
      <c r="H599" s="4"/>
      <c r="I599" s="4"/>
      <c r="J599" s="82"/>
      <c r="K599" s="82"/>
      <c r="L599" s="4"/>
      <c r="M599" s="248"/>
      <c r="N599" s="249"/>
      <c r="O599" s="248"/>
      <c r="P599" s="249"/>
      <c r="Q599" s="250"/>
      <c r="R599" s="249"/>
      <c r="S599" s="248"/>
      <c r="T599" s="249"/>
      <c r="U599" s="248"/>
      <c r="V599" s="251"/>
      <c r="W599" s="251"/>
      <c r="X599" s="251"/>
      <c r="Y599" s="251"/>
      <c r="Z599" s="251"/>
      <c r="AA599" s="251"/>
      <c r="AB599" s="251"/>
      <c r="AC599" s="251"/>
      <c r="AD599" s="251"/>
      <c r="AE599" s="4"/>
      <c r="AF599" s="4"/>
      <c r="AG599" s="4"/>
      <c r="AH599" s="252"/>
      <c r="AI599" s="4"/>
      <c r="AJ599" s="4"/>
      <c r="AK599" s="4"/>
      <c r="AL599" s="4"/>
      <c r="AM599" s="4"/>
      <c r="AN599" s="4"/>
      <c r="AO599" s="4"/>
      <c r="AP599" s="4"/>
      <c r="AQ599" s="4"/>
      <c r="AR599" s="4"/>
      <c r="AS599" s="4"/>
      <c r="AT599" s="4"/>
      <c r="AU599" s="4"/>
      <c r="AV599" s="4"/>
      <c r="AW599" s="4"/>
      <c r="AX599" s="4"/>
      <c r="AY599" s="4"/>
      <c r="AZ599" s="4"/>
    </row>
    <row r="600" ht="15.75" customHeight="1">
      <c r="A600" s="4"/>
      <c r="B600" s="82"/>
      <c r="C600" s="4"/>
      <c r="D600" s="82"/>
      <c r="E600" s="4"/>
      <c r="F600" s="247"/>
      <c r="G600" s="4"/>
      <c r="H600" s="4"/>
      <c r="I600" s="4"/>
      <c r="J600" s="82"/>
      <c r="K600" s="82"/>
      <c r="L600" s="4"/>
      <c r="M600" s="248"/>
      <c r="N600" s="249"/>
      <c r="O600" s="248"/>
      <c r="P600" s="249"/>
      <c r="Q600" s="250"/>
      <c r="R600" s="249"/>
      <c r="S600" s="248"/>
      <c r="T600" s="249"/>
      <c r="U600" s="248"/>
      <c r="V600" s="251"/>
      <c r="W600" s="251"/>
      <c r="X600" s="251"/>
      <c r="Y600" s="251"/>
      <c r="Z600" s="251"/>
      <c r="AA600" s="251"/>
      <c r="AB600" s="251"/>
      <c r="AC600" s="251"/>
      <c r="AD600" s="251"/>
      <c r="AE600" s="4"/>
      <c r="AF600" s="4"/>
      <c r="AG600" s="4"/>
      <c r="AH600" s="252"/>
      <c r="AI600" s="4"/>
      <c r="AJ600" s="4"/>
      <c r="AK600" s="4"/>
      <c r="AL600" s="4"/>
      <c r="AM600" s="4"/>
      <c r="AN600" s="4"/>
      <c r="AO600" s="4"/>
      <c r="AP600" s="4"/>
      <c r="AQ600" s="4"/>
      <c r="AR600" s="4"/>
      <c r="AS600" s="4"/>
      <c r="AT600" s="4"/>
      <c r="AU600" s="4"/>
      <c r="AV600" s="4"/>
      <c r="AW600" s="4"/>
      <c r="AX600" s="4"/>
      <c r="AY600" s="4"/>
      <c r="AZ600" s="4"/>
    </row>
    <row r="601" ht="15.75" customHeight="1">
      <c r="A601" s="4"/>
      <c r="B601" s="82"/>
      <c r="C601" s="4"/>
      <c r="D601" s="82"/>
      <c r="E601" s="4"/>
      <c r="F601" s="247"/>
      <c r="G601" s="4"/>
      <c r="H601" s="4"/>
      <c r="I601" s="4"/>
      <c r="J601" s="82"/>
      <c r="K601" s="82"/>
      <c r="L601" s="4"/>
      <c r="M601" s="248"/>
      <c r="N601" s="249"/>
      <c r="O601" s="248"/>
      <c r="P601" s="249"/>
      <c r="Q601" s="250"/>
      <c r="R601" s="249"/>
      <c r="S601" s="248"/>
      <c r="T601" s="249"/>
      <c r="U601" s="248"/>
      <c r="V601" s="251"/>
      <c r="W601" s="251"/>
      <c r="X601" s="251"/>
      <c r="Y601" s="251"/>
      <c r="Z601" s="251"/>
      <c r="AA601" s="251"/>
      <c r="AB601" s="251"/>
      <c r="AC601" s="251"/>
      <c r="AD601" s="251"/>
      <c r="AE601" s="4"/>
      <c r="AF601" s="4"/>
      <c r="AG601" s="4"/>
      <c r="AH601" s="252"/>
      <c r="AI601" s="4"/>
      <c r="AJ601" s="4"/>
      <c r="AK601" s="4"/>
      <c r="AL601" s="4"/>
      <c r="AM601" s="4"/>
      <c r="AN601" s="4"/>
      <c r="AO601" s="4"/>
      <c r="AP601" s="4"/>
      <c r="AQ601" s="4"/>
      <c r="AR601" s="4"/>
      <c r="AS601" s="4"/>
      <c r="AT601" s="4"/>
      <c r="AU601" s="4"/>
      <c r="AV601" s="4"/>
      <c r="AW601" s="4"/>
      <c r="AX601" s="4"/>
      <c r="AY601" s="4"/>
      <c r="AZ601" s="4"/>
    </row>
    <row r="602" ht="15.75" customHeight="1">
      <c r="A602" s="4"/>
      <c r="B602" s="82"/>
      <c r="C602" s="4"/>
      <c r="D602" s="82"/>
      <c r="E602" s="4"/>
      <c r="F602" s="247"/>
      <c r="G602" s="4"/>
      <c r="H602" s="4"/>
      <c r="I602" s="4"/>
      <c r="J602" s="82"/>
      <c r="K602" s="82"/>
      <c r="L602" s="4"/>
      <c r="M602" s="248"/>
      <c r="N602" s="249"/>
      <c r="O602" s="248"/>
      <c r="P602" s="249"/>
      <c r="Q602" s="250"/>
      <c r="R602" s="249"/>
      <c r="S602" s="248"/>
      <c r="T602" s="249"/>
      <c r="U602" s="248"/>
      <c r="V602" s="251"/>
      <c r="W602" s="251"/>
      <c r="X602" s="251"/>
      <c r="Y602" s="251"/>
      <c r="Z602" s="251"/>
      <c r="AA602" s="251"/>
      <c r="AB602" s="251"/>
      <c r="AC602" s="251"/>
      <c r="AD602" s="251"/>
      <c r="AE602" s="4"/>
      <c r="AF602" s="4"/>
      <c r="AG602" s="4"/>
      <c r="AH602" s="252"/>
      <c r="AI602" s="4"/>
      <c r="AJ602" s="4"/>
      <c r="AK602" s="4"/>
      <c r="AL602" s="4"/>
      <c r="AM602" s="4"/>
      <c r="AN602" s="4"/>
      <c r="AO602" s="4"/>
      <c r="AP602" s="4"/>
      <c r="AQ602" s="4"/>
      <c r="AR602" s="4"/>
      <c r="AS602" s="4"/>
      <c r="AT602" s="4"/>
      <c r="AU602" s="4"/>
      <c r="AV602" s="4"/>
      <c r="AW602" s="4"/>
      <c r="AX602" s="4"/>
      <c r="AY602" s="4"/>
      <c r="AZ602" s="4"/>
    </row>
    <row r="603" ht="15.75" customHeight="1">
      <c r="A603" s="4"/>
      <c r="B603" s="82"/>
      <c r="C603" s="4"/>
      <c r="D603" s="82"/>
      <c r="E603" s="4"/>
      <c r="F603" s="247"/>
      <c r="G603" s="4"/>
      <c r="H603" s="4"/>
      <c r="I603" s="4"/>
      <c r="J603" s="82"/>
      <c r="K603" s="82"/>
      <c r="L603" s="4"/>
      <c r="M603" s="248"/>
      <c r="N603" s="249"/>
      <c r="O603" s="248"/>
      <c r="P603" s="249"/>
      <c r="Q603" s="250"/>
      <c r="R603" s="249"/>
      <c r="S603" s="248"/>
      <c r="T603" s="249"/>
      <c r="U603" s="248"/>
      <c r="V603" s="251"/>
      <c r="W603" s="251"/>
      <c r="X603" s="251"/>
      <c r="Y603" s="251"/>
      <c r="Z603" s="251"/>
      <c r="AA603" s="251"/>
      <c r="AB603" s="251"/>
      <c r="AC603" s="251"/>
      <c r="AD603" s="251"/>
      <c r="AE603" s="4"/>
      <c r="AF603" s="4"/>
      <c r="AG603" s="4"/>
      <c r="AH603" s="252"/>
      <c r="AI603" s="4"/>
      <c r="AJ603" s="4"/>
      <c r="AK603" s="4"/>
      <c r="AL603" s="4"/>
      <c r="AM603" s="4"/>
      <c r="AN603" s="4"/>
      <c r="AO603" s="4"/>
      <c r="AP603" s="4"/>
      <c r="AQ603" s="4"/>
      <c r="AR603" s="4"/>
      <c r="AS603" s="4"/>
      <c r="AT603" s="4"/>
      <c r="AU603" s="4"/>
      <c r="AV603" s="4"/>
      <c r="AW603" s="4"/>
      <c r="AX603" s="4"/>
      <c r="AY603" s="4"/>
      <c r="AZ603" s="4"/>
    </row>
    <row r="604" ht="15.75" customHeight="1">
      <c r="A604" s="4"/>
      <c r="B604" s="82"/>
      <c r="C604" s="4"/>
      <c r="D604" s="82"/>
      <c r="E604" s="4"/>
      <c r="F604" s="247"/>
      <c r="G604" s="4"/>
      <c r="H604" s="4"/>
      <c r="I604" s="4"/>
      <c r="J604" s="82"/>
      <c r="K604" s="82"/>
      <c r="L604" s="4"/>
      <c r="M604" s="248"/>
      <c r="N604" s="249"/>
      <c r="O604" s="248"/>
      <c r="P604" s="249"/>
      <c r="Q604" s="250"/>
      <c r="R604" s="249"/>
      <c r="S604" s="248"/>
      <c r="T604" s="249"/>
      <c r="U604" s="248"/>
      <c r="V604" s="251"/>
      <c r="W604" s="251"/>
      <c r="X604" s="251"/>
      <c r="Y604" s="251"/>
      <c r="Z604" s="251"/>
      <c r="AA604" s="251"/>
      <c r="AB604" s="251"/>
      <c r="AC604" s="251"/>
      <c r="AD604" s="251"/>
      <c r="AE604" s="4"/>
      <c r="AF604" s="4"/>
      <c r="AG604" s="4"/>
      <c r="AH604" s="252"/>
      <c r="AI604" s="4"/>
      <c r="AJ604" s="4"/>
      <c r="AK604" s="4"/>
      <c r="AL604" s="4"/>
      <c r="AM604" s="4"/>
      <c r="AN604" s="4"/>
      <c r="AO604" s="4"/>
      <c r="AP604" s="4"/>
      <c r="AQ604" s="4"/>
      <c r="AR604" s="4"/>
      <c r="AS604" s="4"/>
      <c r="AT604" s="4"/>
      <c r="AU604" s="4"/>
      <c r="AV604" s="4"/>
      <c r="AW604" s="4"/>
      <c r="AX604" s="4"/>
      <c r="AY604" s="4"/>
      <c r="AZ604" s="4"/>
    </row>
    <row r="605" ht="15.75" customHeight="1">
      <c r="A605" s="4"/>
      <c r="B605" s="82"/>
      <c r="C605" s="4"/>
      <c r="D605" s="82"/>
      <c r="E605" s="4"/>
      <c r="F605" s="247"/>
      <c r="G605" s="4"/>
      <c r="H605" s="4"/>
      <c r="I605" s="4"/>
      <c r="J605" s="82"/>
      <c r="K605" s="82"/>
      <c r="L605" s="4"/>
      <c r="M605" s="248"/>
      <c r="N605" s="249"/>
      <c r="O605" s="248"/>
      <c r="P605" s="249"/>
      <c r="Q605" s="250"/>
      <c r="R605" s="249"/>
      <c r="S605" s="248"/>
      <c r="T605" s="249"/>
      <c r="U605" s="248"/>
      <c r="V605" s="251"/>
      <c r="W605" s="251"/>
      <c r="X605" s="251"/>
      <c r="Y605" s="251"/>
      <c r="Z605" s="251"/>
      <c r="AA605" s="251"/>
      <c r="AB605" s="251"/>
      <c r="AC605" s="251"/>
      <c r="AD605" s="251"/>
      <c r="AE605" s="4"/>
      <c r="AF605" s="4"/>
      <c r="AG605" s="4"/>
      <c r="AH605" s="252"/>
      <c r="AI605" s="4"/>
      <c r="AJ605" s="4"/>
      <c r="AK605" s="4"/>
      <c r="AL605" s="4"/>
      <c r="AM605" s="4"/>
      <c r="AN605" s="4"/>
      <c r="AO605" s="4"/>
      <c r="AP605" s="4"/>
      <c r="AQ605" s="4"/>
      <c r="AR605" s="4"/>
      <c r="AS605" s="4"/>
      <c r="AT605" s="4"/>
      <c r="AU605" s="4"/>
      <c r="AV605" s="4"/>
      <c r="AW605" s="4"/>
      <c r="AX605" s="4"/>
      <c r="AY605" s="4"/>
      <c r="AZ605" s="4"/>
    </row>
    <row r="606" ht="15.75" customHeight="1">
      <c r="A606" s="4"/>
      <c r="B606" s="82"/>
      <c r="C606" s="4"/>
      <c r="D606" s="82"/>
      <c r="E606" s="4"/>
      <c r="F606" s="247"/>
      <c r="G606" s="4"/>
      <c r="H606" s="4"/>
      <c r="I606" s="4"/>
      <c r="J606" s="82"/>
      <c r="K606" s="82"/>
      <c r="L606" s="4"/>
      <c r="M606" s="248"/>
      <c r="N606" s="249"/>
      <c r="O606" s="248"/>
      <c r="P606" s="249"/>
      <c r="Q606" s="250"/>
      <c r="R606" s="249"/>
      <c r="S606" s="248"/>
      <c r="T606" s="249"/>
      <c r="U606" s="248"/>
      <c r="V606" s="251"/>
      <c r="W606" s="251"/>
      <c r="X606" s="251"/>
      <c r="Y606" s="251"/>
      <c r="Z606" s="251"/>
      <c r="AA606" s="251"/>
      <c r="AB606" s="251"/>
      <c r="AC606" s="251"/>
      <c r="AD606" s="251"/>
      <c r="AE606" s="4"/>
      <c r="AF606" s="4"/>
      <c r="AG606" s="4"/>
      <c r="AH606" s="252"/>
      <c r="AI606" s="4"/>
      <c r="AJ606" s="4"/>
      <c r="AK606" s="4"/>
      <c r="AL606" s="4"/>
      <c r="AM606" s="4"/>
      <c r="AN606" s="4"/>
      <c r="AO606" s="4"/>
      <c r="AP606" s="4"/>
      <c r="AQ606" s="4"/>
      <c r="AR606" s="4"/>
      <c r="AS606" s="4"/>
      <c r="AT606" s="4"/>
      <c r="AU606" s="4"/>
      <c r="AV606" s="4"/>
      <c r="AW606" s="4"/>
      <c r="AX606" s="4"/>
      <c r="AY606" s="4"/>
      <c r="AZ606" s="4"/>
    </row>
    <row r="607" ht="15.75" customHeight="1">
      <c r="A607" s="4"/>
      <c r="B607" s="82"/>
      <c r="C607" s="4"/>
      <c r="D607" s="82"/>
      <c r="E607" s="4"/>
      <c r="F607" s="247"/>
      <c r="G607" s="4"/>
      <c r="H607" s="4"/>
      <c r="I607" s="4"/>
      <c r="J607" s="82"/>
      <c r="K607" s="82"/>
      <c r="L607" s="4"/>
      <c r="M607" s="248"/>
      <c r="N607" s="249"/>
      <c r="O607" s="248"/>
      <c r="P607" s="249"/>
      <c r="Q607" s="250"/>
      <c r="R607" s="249"/>
      <c r="S607" s="248"/>
      <c r="T607" s="249"/>
      <c r="U607" s="248"/>
      <c r="V607" s="251"/>
      <c r="W607" s="251"/>
      <c r="X607" s="251"/>
      <c r="Y607" s="251"/>
      <c r="Z607" s="251"/>
      <c r="AA607" s="251"/>
      <c r="AB607" s="251"/>
      <c r="AC607" s="251"/>
      <c r="AD607" s="251"/>
      <c r="AE607" s="4"/>
      <c r="AF607" s="4"/>
      <c r="AG607" s="4"/>
      <c r="AH607" s="252"/>
      <c r="AI607" s="4"/>
      <c r="AJ607" s="4"/>
      <c r="AK607" s="4"/>
      <c r="AL607" s="4"/>
      <c r="AM607" s="4"/>
      <c r="AN607" s="4"/>
      <c r="AO607" s="4"/>
      <c r="AP607" s="4"/>
      <c r="AQ607" s="4"/>
      <c r="AR607" s="4"/>
      <c r="AS607" s="4"/>
      <c r="AT607" s="4"/>
      <c r="AU607" s="4"/>
      <c r="AV607" s="4"/>
      <c r="AW607" s="4"/>
      <c r="AX607" s="4"/>
      <c r="AY607" s="4"/>
      <c r="AZ607" s="4"/>
    </row>
    <row r="608" ht="15.75" customHeight="1">
      <c r="A608" s="4"/>
      <c r="B608" s="82"/>
      <c r="C608" s="4"/>
      <c r="D608" s="82"/>
      <c r="E608" s="4"/>
      <c r="F608" s="247"/>
      <c r="G608" s="4"/>
      <c r="H608" s="4"/>
      <c r="I608" s="4"/>
      <c r="J608" s="82"/>
      <c r="K608" s="82"/>
      <c r="L608" s="4"/>
      <c r="M608" s="248"/>
      <c r="N608" s="249"/>
      <c r="O608" s="248"/>
      <c r="P608" s="249"/>
      <c r="Q608" s="250"/>
      <c r="R608" s="249"/>
      <c r="S608" s="248"/>
      <c r="T608" s="249"/>
      <c r="U608" s="248"/>
      <c r="V608" s="251"/>
      <c r="W608" s="251"/>
      <c r="X608" s="251"/>
      <c r="Y608" s="251"/>
      <c r="Z608" s="251"/>
      <c r="AA608" s="251"/>
      <c r="AB608" s="251"/>
      <c r="AC608" s="251"/>
      <c r="AD608" s="251"/>
      <c r="AE608" s="4"/>
      <c r="AF608" s="4"/>
      <c r="AG608" s="4"/>
      <c r="AH608" s="252"/>
      <c r="AI608" s="4"/>
      <c r="AJ608" s="4"/>
      <c r="AK608" s="4"/>
      <c r="AL608" s="4"/>
      <c r="AM608" s="4"/>
      <c r="AN608" s="4"/>
      <c r="AO608" s="4"/>
      <c r="AP608" s="4"/>
      <c r="AQ608" s="4"/>
      <c r="AR608" s="4"/>
      <c r="AS608" s="4"/>
      <c r="AT608" s="4"/>
      <c r="AU608" s="4"/>
      <c r="AV608" s="4"/>
      <c r="AW608" s="4"/>
      <c r="AX608" s="4"/>
      <c r="AY608" s="4"/>
      <c r="AZ608" s="4"/>
    </row>
    <row r="609" ht="15.75" customHeight="1">
      <c r="A609" s="4"/>
      <c r="B609" s="82"/>
      <c r="C609" s="4"/>
      <c r="D609" s="82"/>
      <c r="E609" s="4"/>
      <c r="F609" s="247"/>
      <c r="G609" s="4"/>
      <c r="H609" s="4"/>
      <c r="I609" s="4"/>
      <c r="J609" s="82"/>
      <c r="K609" s="82"/>
      <c r="L609" s="4"/>
      <c r="M609" s="248"/>
      <c r="N609" s="249"/>
      <c r="O609" s="248"/>
      <c r="P609" s="249"/>
      <c r="Q609" s="250"/>
      <c r="R609" s="249"/>
      <c r="S609" s="248"/>
      <c r="T609" s="249"/>
      <c r="U609" s="248"/>
      <c r="V609" s="251"/>
      <c r="W609" s="251"/>
      <c r="X609" s="251"/>
      <c r="Y609" s="251"/>
      <c r="Z609" s="251"/>
      <c r="AA609" s="251"/>
      <c r="AB609" s="251"/>
      <c r="AC609" s="251"/>
      <c r="AD609" s="251"/>
      <c r="AE609" s="4"/>
      <c r="AF609" s="4"/>
      <c r="AG609" s="4"/>
      <c r="AH609" s="252"/>
      <c r="AI609" s="4"/>
      <c r="AJ609" s="4"/>
      <c r="AK609" s="4"/>
      <c r="AL609" s="4"/>
      <c r="AM609" s="4"/>
      <c r="AN609" s="4"/>
      <c r="AO609" s="4"/>
      <c r="AP609" s="4"/>
      <c r="AQ609" s="4"/>
      <c r="AR609" s="4"/>
      <c r="AS609" s="4"/>
      <c r="AT609" s="4"/>
      <c r="AU609" s="4"/>
      <c r="AV609" s="4"/>
      <c r="AW609" s="4"/>
      <c r="AX609" s="4"/>
      <c r="AY609" s="4"/>
      <c r="AZ609" s="4"/>
    </row>
    <row r="610" ht="15.75" customHeight="1">
      <c r="A610" s="4"/>
      <c r="B610" s="82"/>
      <c r="C610" s="4"/>
      <c r="D610" s="82"/>
      <c r="E610" s="4"/>
      <c r="F610" s="247"/>
      <c r="G610" s="4"/>
      <c r="H610" s="4"/>
      <c r="I610" s="4"/>
      <c r="J610" s="82"/>
      <c r="K610" s="82"/>
      <c r="L610" s="4"/>
      <c r="M610" s="248"/>
      <c r="N610" s="249"/>
      <c r="O610" s="248"/>
      <c r="P610" s="249"/>
      <c r="Q610" s="250"/>
      <c r="R610" s="249"/>
      <c r="S610" s="248"/>
      <c r="T610" s="249"/>
      <c r="U610" s="248"/>
      <c r="V610" s="251"/>
      <c r="W610" s="251"/>
      <c r="X610" s="251"/>
      <c r="Y610" s="251"/>
      <c r="Z610" s="251"/>
      <c r="AA610" s="251"/>
      <c r="AB610" s="251"/>
      <c r="AC610" s="251"/>
      <c r="AD610" s="251"/>
      <c r="AE610" s="4"/>
      <c r="AF610" s="4"/>
      <c r="AG610" s="4"/>
      <c r="AH610" s="252"/>
      <c r="AI610" s="4"/>
      <c r="AJ610" s="4"/>
      <c r="AK610" s="4"/>
      <c r="AL610" s="4"/>
      <c r="AM610" s="4"/>
      <c r="AN610" s="4"/>
      <c r="AO610" s="4"/>
      <c r="AP610" s="4"/>
      <c r="AQ610" s="4"/>
      <c r="AR610" s="4"/>
      <c r="AS610" s="4"/>
      <c r="AT610" s="4"/>
      <c r="AU610" s="4"/>
      <c r="AV610" s="4"/>
      <c r="AW610" s="4"/>
      <c r="AX610" s="4"/>
      <c r="AY610" s="4"/>
      <c r="AZ610" s="4"/>
    </row>
    <row r="611" ht="15.75" customHeight="1">
      <c r="A611" s="4"/>
      <c r="B611" s="82"/>
      <c r="C611" s="4"/>
      <c r="D611" s="82"/>
      <c r="E611" s="4"/>
      <c r="F611" s="247"/>
      <c r="G611" s="4"/>
      <c r="H611" s="4"/>
      <c r="I611" s="4"/>
      <c r="J611" s="82"/>
      <c r="K611" s="82"/>
      <c r="L611" s="4"/>
      <c r="M611" s="248"/>
      <c r="N611" s="249"/>
      <c r="O611" s="248"/>
      <c r="P611" s="249"/>
      <c r="Q611" s="250"/>
      <c r="R611" s="249"/>
      <c r="S611" s="248"/>
      <c r="T611" s="249"/>
      <c r="U611" s="248"/>
      <c r="V611" s="251"/>
      <c r="W611" s="251"/>
      <c r="X611" s="251"/>
      <c r="Y611" s="251"/>
      <c r="Z611" s="251"/>
      <c r="AA611" s="251"/>
      <c r="AB611" s="251"/>
      <c r="AC611" s="251"/>
      <c r="AD611" s="251"/>
      <c r="AE611" s="4"/>
      <c r="AF611" s="4"/>
      <c r="AG611" s="4"/>
      <c r="AH611" s="252"/>
      <c r="AI611" s="4"/>
      <c r="AJ611" s="4"/>
      <c r="AK611" s="4"/>
      <c r="AL611" s="4"/>
      <c r="AM611" s="4"/>
      <c r="AN611" s="4"/>
      <c r="AO611" s="4"/>
      <c r="AP611" s="4"/>
      <c r="AQ611" s="4"/>
      <c r="AR611" s="4"/>
      <c r="AS611" s="4"/>
      <c r="AT611" s="4"/>
      <c r="AU611" s="4"/>
      <c r="AV611" s="4"/>
      <c r="AW611" s="4"/>
      <c r="AX611" s="4"/>
      <c r="AY611" s="4"/>
      <c r="AZ611" s="4"/>
    </row>
    <row r="612" ht="15.75" customHeight="1">
      <c r="A612" s="4"/>
      <c r="B612" s="82"/>
      <c r="C612" s="4"/>
      <c r="D612" s="82"/>
      <c r="E612" s="4"/>
      <c r="F612" s="247"/>
      <c r="G612" s="4"/>
      <c r="H612" s="4"/>
      <c r="I612" s="4"/>
      <c r="J612" s="82"/>
      <c r="K612" s="82"/>
      <c r="L612" s="4"/>
      <c r="M612" s="248"/>
      <c r="N612" s="249"/>
      <c r="O612" s="248"/>
      <c r="P612" s="249"/>
      <c r="Q612" s="250"/>
      <c r="R612" s="249"/>
      <c r="S612" s="248"/>
      <c r="T612" s="249"/>
      <c r="U612" s="248"/>
      <c r="V612" s="251"/>
      <c r="W612" s="251"/>
      <c r="X612" s="251"/>
      <c r="Y612" s="251"/>
      <c r="Z612" s="251"/>
      <c r="AA612" s="251"/>
      <c r="AB612" s="251"/>
      <c r="AC612" s="251"/>
      <c r="AD612" s="251"/>
      <c r="AE612" s="4"/>
      <c r="AF612" s="4"/>
      <c r="AG612" s="4"/>
      <c r="AH612" s="252"/>
      <c r="AI612" s="4"/>
      <c r="AJ612" s="4"/>
      <c r="AK612" s="4"/>
      <c r="AL612" s="4"/>
      <c r="AM612" s="4"/>
      <c r="AN612" s="4"/>
      <c r="AO612" s="4"/>
      <c r="AP612" s="4"/>
      <c r="AQ612" s="4"/>
      <c r="AR612" s="4"/>
      <c r="AS612" s="4"/>
      <c r="AT612" s="4"/>
      <c r="AU612" s="4"/>
      <c r="AV612" s="4"/>
      <c r="AW612" s="4"/>
      <c r="AX612" s="4"/>
      <c r="AY612" s="4"/>
      <c r="AZ612" s="4"/>
    </row>
    <row r="613" ht="15.75" customHeight="1">
      <c r="A613" s="4"/>
      <c r="B613" s="82"/>
      <c r="C613" s="4"/>
      <c r="D613" s="82"/>
      <c r="E613" s="4"/>
      <c r="F613" s="247"/>
      <c r="G613" s="4"/>
      <c r="H613" s="4"/>
      <c r="I613" s="4"/>
      <c r="J613" s="82"/>
      <c r="K613" s="82"/>
      <c r="L613" s="4"/>
      <c r="M613" s="248"/>
      <c r="N613" s="249"/>
      <c r="O613" s="248"/>
      <c r="P613" s="249"/>
      <c r="Q613" s="250"/>
      <c r="R613" s="249"/>
      <c r="S613" s="248"/>
      <c r="T613" s="249"/>
      <c r="U613" s="248"/>
      <c r="V613" s="251"/>
      <c r="W613" s="251"/>
      <c r="X613" s="251"/>
      <c r="Y613" s="251"/>
      <c r="Z613" s="251"/>
      <c r="AA613" s="251"/>
      <c r="AB613" s="251"/>
      <c r="AC613" s="251"/>
      <c r="AD613" s="251"/>
      <c r="AE613" s="4"/>
      <c r="AF613" s="4"/>
      <c r="AG613" s="4"/>
      <c r="AH613" s="252"/>
      <c r="AI613" s="4"/>
      <c r="AJ613" s="4"/>
      <c r="AK613" s="4"/>
      <c r="AL613" s="4"/>
      <c r="AM613" s="4"/>
      <c r="AN613" s="4"/>
      <c r="AO613" s="4"/>
      <c r="AP613" s="4"/>
      <c r="AQ613" s="4"/>
      <c r="AR613" s="4"/>
      <c r="AS613" s="4"/>
      <c r="AT613" s="4"/>
      <c r="AU613" s="4"/>
      <c r="AV613" s="4"/>
      <c r="AW613" s="4"/>
      <c r="AX613" s="4"/>
      <c r="AY613" s="4"/>
      <c r="AZ613" s="4"/>
    </row>
    <row r="614" ht="15.75" customHeight="1">
      <c r="A614" s="4"/>
      <c r="B614" s="82"/>
      <c r="C614" s="4"/>
      <c r="D614" s="82"/>
      <c r="E614" s="4"/>
      <c r="F614" s="247"/>
      <c r="G614" s="4"/>
      <c r="H614" s="4"/>
      <c r="I614" s="4"/>
      <c r="J614" s="82"/>
      <c r="K614" s="82"/>
      <c r="L614" s="4"/>
      <c r="M614" s="248"/>
      <c r="N614" s="249"/>
      <c r="O614" s="248"/>
      <c r="P614" s="249"/>
      <c r="Q614" s="250"/>
      <c r="R614" s="249"/>
      <c r="S614" s="248"/>
      <c r="T614" s="249"/>
      <c r="U614" s="248"/>
      <c r="V614" s="251"/>
      <c r="W614" s="251"/>
      <c r="X614" s="251"/>
      <c r="Y614" s="251"/>
      <c r="Z614" s="251"/>
      <c r="AA614" s="251"/>
      <c r="AB614" s="251"/>
      <c r="AC614" s="251"/>
      <c r="AD614" s="251"/>
      <c r="AE614" s="4"/>
      <c r="AF614" s="4"/>
      <c r="AG614" s="4"/>
      <c r="AH614" s="252"/>
      <c r="AI614" s="4"/>
      <c r="AJ614" s="4"/>
      <c r="AK614" s="4"/>
      <c r="AL614" s="4"/>
      <c r="AM614" s="4"/>
      <c r="AN614" s="4"/>
      <c r="AO614" s="4"/>
      <c r="AP614" s="4"/>
      <c r="AQ614" s="4"/>
      <c r="AR614" s="4"/>
      <c r="AS614" s="4"/>
      <c r="AT614" s="4"/>
      <c r="AU614" s="4"/>
      <c r="AV614" s="4"/>
      <c r="AW614" s="4"/>
      <c r="AX614" s="4"/>
      <c r="AY614" s="4"/>
      <c r="AZ614" s="4"/>
    </row>
    <row r="615" ht="15.75" customHeight="1">
      <c r="A615" s="4"/>
      <c r="B615" s="82"/>
      <c r="C615" s="4"/>
      <c r="D615" s="82"/>
      <c r="E615" s="4"/>
      <c r="F615" s="247"/>
      <c r="G615" s="4"/>
      <c r="H615" s="4"/>
      <c r="I615" s="4"/>
      <c r="J615" s="82"/>
      <c r="K615" s="82"/>
      <c r="L615" s="4"/>
      <c r="M615" s="248"/>
      <c r="N615" s="249"/>
      <c r="O615" s="248"/>
      <c r="P615" s="249"/>
      <c r="Q615" s="250"/>
      <c r="R615" s="249"/>
      <c r="S615" s="248"/>
      <c r="T615" s="249"/>
      <c r="U615" s="248"/>
      <c r="V615" s="251"/>
      <c r="W615" s="251"/>
      <c r="X615" s="251"/>
      <c r="Y615" s="251"/>
      <c r="Z615" s="251"/>
      <c r="AA615" s="251"/>
      <c r="AB615" s="251"/>
      <c r="AC615" s="251"/>
      <c r="AD615" s="251"/>
      <c r="AE615" s="4"/>
      <c r="AF615" s="4"/>
      <c r="AG615" s="4"/>
      <c r="AH615" s="252"/>
      <c r="AI615" s="4"/>
      <c r="AJ615" s="4"/>
      <c r="AK615" s="4"/>
      <c r="AL615" s="4"/>
      <c r="AM615" s="4"/>
      <c r="AN615" s="4"/>
      <c r="AO615" s="4"/>
      <c r="AP615" s="4"/>
      <c r="AQ615" s="4"/>
      <c r="AR615" s="4"/>
      <c r="AS615" s="4"/>
      <c r="AT615" s="4"/>
      <c r="AU615" s="4"/>
      <c r="AV615" s="4"/>
      <c r="AW615" s="4"/>
      <c r="AX615" s="4"/>
      <c r="AY615" s="4"/>
      <c r="AZ615" s="4"/>
    </row>
    <row r="616" ht="15.75" customHeight="1">
      <c r="A616" s="4"/>
      <c r="B616" s="82"/>
      <c r="C616" s="4"/>
      <c r="D616" s="82"/>
      <c r="E616" s="4"/>
      <c r="F616" s="247"/>
      <c r="G616" s="4"/>
      <c r="H616" s="4"/>
      <c r="I616" s="4"/>
      <c r="J616" s="82"/>
      <c r="K616" s="82"/>
      <c r="L616" s="4"/>
      <c r="M616" s="248"/>
      <c r="N616" s="249"/>
      <c r="O616" s="248"/>
      <c r="P616" s="249"/>
      <c r="Q616" s="250"/>
      <c r="R616" s="249"/>
      <c r="S616" s="248"/>
      <c r="T616" s="249"/>
      <c r="U616" s="248"/>
      <c r="V616" s="251"/>
      <c r="W616" s="251"/>
      <c r="X616" s="251"/>
      <c r="Y616" s="251"/>
      <c r="Z616" s="251"/>
      <c r="AA616" s="251"/>
      <c r="AB616" s="251"/>
      <c r="AC616" s="251"/>
      <c r="AD616" s="251"/>
      <c r="AE616" s="4"/>
      <c r="AF616" s="4"/>
      <c r="AG616" s="4"/>
      <c r="AH616" s="252"/>
      <c r="AI616" s="4"/>
      <c r="AJ616" s="4"/>
      <c r="AK616" s="4"/>
      <c r="AL616" s="4"/>
      <c r="AM616" s="4"/>
      <c r="AN616" s="4"/>
      <c r="AO616" s="4"/>
      <c r="AP616" s="4"/>
      <c r="AQ616" s="4"/>
      <c r="AR616" s="4"/>
      <c r="AS616" s="4"/>
      <c r="AT616" s="4"/>
      <c r="AU616" s="4"/>
      <c r="AV616" s="4"/>
      <c r="AW616" s="4"/>
      <c r="AX616" s="4"/>
      <c r="AY616" s="4"/>
      <c r="AZ616" s="4"/>
    </row>
    <row r="617" ht="15.75" customHeight="1">
      <c r="A617" s="4"/>
      <c r="B617" s="82"/>
      <c r="C617" s="4"/>
      <c r="D617" s="82"/>
      <c r="E617" s="4"/>
      <c r="F617" s="247"/>
      <c r="G617" s="4"/>
      <c r="H617" s="4"/>
      <c r="I617" s="4"/>
      <c r="J617" s="82"/>
      <c r="K617" s="82"/>
      <c r="L617" s="4"/>
      <c r="M617" s="248"/>
      <c r="N617" s="249"/>
      <c r="O617" s="248"/>
      <c r="P617" s="249"/>
      <c r="Q617" s="250"/>
      <c r="R617" s="249"/>
      <c r="S617" s="248"/>
      <c r="T617" s="249"/>
      <c r="U617" s="248"/>
      <c r="V617" s="251"/>
      <c r="W617" s="251"/>
      <c r="X617" s="251"/>
      <c r="Y617" s="251"/>
      <c r="Z617" s="251"/>
      <c r="AA617" s="251"/>
      <c r="AB617" s="251"/>
      <c r="AC617" s="251"/>
      <c r="AD617" s="251"/>
      <c r="AE617" s="4"/>
      <c r="AF617" s="4"/>
      <c r="AG617" s="4"/>
      <c r="AH617" s="252"/>
      <c r="AI617" s="4"/>
      <c r="AJ617" s="4"/>
      <c r="AK617" s="4"/>
      <c r="AL617" s="4"/>
      <c r="AM617" s="4"/>
      <c r="AN617" s="4"/>
      <c r="AO617" s="4"/>
      <c r="AP617" s="4"/>
      <c r="AQ617" s="4"/>
      <c r="AR617" s="4"/>
      <c r="AS617" s="4"/>
      <c r="AT617" s="4"/>
      <c r="AU617" s="4"/>
      <c r="AV617" s="4"/>
      <c r="AW617" s="4"/>
      <c r="AX617" s="4"/>
      <c r="AY617" s="4"/>
      <c r="AZ617" s="4"/>
    </row>
    <row r="618" ht="15.75" customHeight="1">
      <c r="A618" s="4"/>
      <c r="B618" s="82"/>
      <c r="C618" s="4"/>
      <c r="D618" s="82"/>
      <c r="E618" s="4"/>
      <c r="F618" s="247"/>
      <c r="G618" s="4"/>
      <c r="H618" s="4"/>
      <c r="I618" s="4"/>
      <c r="J618" s="82"/>
      <c r="K618" s="82"/>
      <c r="L618" s="4"/>
      <c r="M618" s="248"/>
      <c r="N618" s="249"/>
      <c r="O618" s="248"/>
      <c r="P618" s="249"/>
      <c r="Q618" s="250"/>
      <c r="R618" s="249"/>
      <c r="S618" s="248"/>
      <c r="T618" s="249"/>
      <c r="U618" s="248"/>
      <c r="V618" s="251"/>
      <c r="W618" s="251"/>
      <c r="X618" s="251"/>
      <c r="Y618" s="251"/>
      <c r="Z618" s="251"/>
      <c r="AA618" s="251"/>
      <c r="AB618" s="251"/>
      <c r="AC618" s="251"/>
      <c r="AD618" s="251"/>
      <c r="AE618" s="4"/>
      <c r="AF618" s="4"/>
      <c r="AG618" s="4"/>
      <c r="AH618" s="252"/>
      <c r="AI618" s="4"/>
      <c r="AJ618" s="4"/>
      <c r="AK618" s="4"/>
      <c r="AL618" s="4"/>
      <c r="AM618" s="4"/>
      <c r="AN618" s="4"/>
      <c r="AO618" s="4"/>
      <c r="AP618" s="4"/>
      <c r="AQ618" s="4"/>
      <c r="AR618" s="4"/>
      <c r="AS618" s="4"/>
      <c r="AT618" s="4"/>
      <c r="AU618" s="4"/>
      <c r="AV618" s="4"/>
      <c r="AW618" s="4"/>
      <c r="AX618" s="4"/>
      <c r="AY618" s="4"/>
      <c r="AZ618" s="4"/>
    </row>
    <row r="619" ht="15.75" customHeight="1">
      <c r="A619" s="4"/>
      <c r="B619" s="82"/>
      <c r="C619" s="4"/>
      <c r="D619" s="82"/>
      <c r="E619" s="4"/>
      <c r="F619" s="247"/>
      <c r="G619" s="4"/>
      <c r="H619" s="4"/>
      <c r="I619" s="4"/>
      <c r="J619" s="82"/>
      <c r="K619" s="82"/>
      <c r="L619" s="4"/>
      <c r="M619" s="248"/>
      <c r="N619" s="249"/>
      <c r="O619" s="248"/>
      <c r="P619" s="249"/>
      <c r="Q619" s="250"/>
      <c r="R619" s="249"/>
      <c r="S619" s="248"/>
      <c r="T619" s="249"/>
      <c r="U619" s="248"/>
      <c r="V619" s="251"/>
      <c r="W619" s="251"/>
      <c r="X619" s="251"/>
      <c r="Y619" s="251"/>
      <c r="Z619" s="251"/>
      <c r="AA619" s="251"/>
      <c r="AB619" s="251"/>
      <c r="AC619" s="251"/>
      <c r="AD619" s="251"/>
      <c r="AE619" s="4"/>
      <c r="AF619" s="4"/>
      <c r="AG619" s="4"/>
      <c r="AH619" s="252"/>
      <c r="AI619" s="4"/>
      <c r="AJ619" s="4"/>
      <c r="AK619" s="4"/>
      <c r="AL619" s="4"/>
      <c r="AM619" s="4"/>
      <c r="AN619" s="4"/>
      <c r="AO619" s="4"/>
      <c r="AP619" s="4"/>
      <c r="AQ619" s="4"/>
      <c r="AR619" s="4"/>
      <c r="AS619" s="4"/>
      <c r="AT619" s="4"/>
      <c r="AU619" s="4"/>
      <c r="AV619" s="4"/>
      <c r="AW619" s="4"/>
      <c r="AX619" s="4"/>
      <c r="AY619" s="4"/>
      <c r="AZ619" s="4"/>
    </row>
    <row r="620" ht="15.75" customHeight="1">
      <c r="A620" s="4"/>
      <c r="B620" s="82"/>
      <c r="C620" s="4"/>
      <c r="D620" s="82"/>
      <c r="E620" s="4"/>
      <c r="F620" s="247"/>
      <c r="G620" s="4"/>
      <c r="H620" s="4"/>
      <c r="I620" s="4"/>
      <c r="J620" s="82"/>
      <c r="K620" s="82"/>
      <c r="L620" s="4"/>
      <c r="M620" s="248"/>
      <c r="N620" s="249"/>
      <c r="O620" s="248"/>
      <c r="P620" s="249"/>
      <c r="Q620" s="250"/>
      <c r="R620" s="249"/>
      <c r="S620" s="248"/>
      <c r="T620" s="249"/>
      <c r="U620" s="248"/>
      <c r="V620" s="251"/>
      <c r="W620" s="251"/>
      <c r="X620" s="251"/>
      <c r="Y620" s="251"/>
      <c r="Z620" s="251"/>
      <c r="AA620" s="251"/>
      <c r="AB620" s="251"/>
      <c r="AC620" s="251"/>
      <c r="AD620" s="251"/>
      <c r="AE620" s="4"/>
      <c r="AF620" s="4"/>
      <c r="AG620" s="4"/>
      <c r="AH620" s="252"/>
      <c r="AI620" s="4"/>
      <c r="AJ620" s="4"/>
      <c r="AK620" s="4"/>
      <c r="AL620" s="4"/>
      <c r="AM620" s="4"/>
      <c r="AN620" s="4"/>
      <c r="AO620" s="4"/>
      <c r="AP620" s="4"/>
      <c r="AQ620" s="4"/>
      <c r="AR620" s="4"/>
      <c r="AS620" s="4"/>
      <c r="AT620" s="4"/>
      <c r="AU620" s="4"/>
      <c r="AV620" s="4"/>
      <c r="AW620" s="4"/>
      <c r="AX620" s="4"/>
      <c r="AY620" s="4"/>
      <c r="AZ620" s="4"/>
    </row>
    <row r="621" ht="15.75" customHeight="1">
      <c r="A621" s="4"/>
      <c r="B621" s="82"/>
      <c r="C621" s="4"/>
      <c r="D621" s="82"/>
      <c r="E621" s="4"/>
      <c r="F621" s="247"/>
      <c r="G621" s="4"/>
      <c r="H621" s="4"/>
      <c r="I621" s="4"/>
      <c r="J621" s="82"/>
      <c r="K621" s="82"/>
      <c r="L621" s="4"/>
      <c r="M621" s="248"/>
      <c r="N621" s="249"/>
      <c r="O621" s="248"/>
      <c r="P621" s="249"/>
      <c r="Q621" s="250"/>
      <c r="R621" s="249"/>
      <c r="S621" s="248"/>
      <c r="T621" s="249"/>
      <c r="U621" s="248"/>
      <c r="V621" s="251"/>
      <c r="W621" s="251"/>
      <c r="X621" s="251"/>
      <c r="Y621" s="251"/>
      <c r="Z621" s="251"/>
      <c r="AA621" s="251"/>
      <c r="AB621" s="251"/>
      <c r="AC621" s="251"/>
      <c r="AD621" s="251"/>
      <c r="AE621" s="4"/>
      <c r="AF621" s="4"/>
      <c r="AG621" s="4"/>
      <c r="AH621" s="252"/>
      <c r="AI621" s="4"/>
      <c r="AJ621" s="4"/>
      <c r="AK621" s="4"/>
      <c r="AL621" s="4"/>
      <c r="AM621" s="4"/>
      <c r="AN621" s="4"/>
      <c r="AO621" s="4"/>
      <c r="AP621" s="4"/>
      <c r="AQ621" s="4"/>
      <c r="AR621" s="4"/>
      <c r="AS621" s="4"/>
      <c r="AT621" s="4"/>
      <c r="AU621" s="4"/>
      <c r="AV621" s="4"/>
      <c r="AW621" s="4"/>
      <c r="AX621" s="4"/>
      <c r="AY621" s="4"/>
      <c r="AZ621" s="4"/>
    </row>
    <row r="622" ht="15.75" customHeight="1">
      <c r="A622" s="4"/>
      <c r="B622" s="82"/>
      <c r="C622" s="4"/>
      <c r="D622" s="82"/>
      <c r="E622" s="4"/>
      <c r="F622" s="247"/>
      <c r="G622" s="4"/>
      <c r="H622" s="4"/>
      <c r="I622" s="4"/>
      <c r="J622" s="82"/>
      <c r="K622" s="82"/>
      <c r="L622" s="4"/>
      <c r="M622" s="248"/>
      <c r="N622" s="249"/>
      <c r="O622" s="248"/>
      <c r="P622" s="249"/>
      <c r="Q622" s="250"/>
      <c r="R622" s="249"/>
      <c r="S622" s="248"/>
      <c r="T622" s="249"/>
      <c r="U622" s="248"/>
      <c r="V622" s="251"/>
      <c r="W622" s="251"/>
      <c r="X622" s="251"/>
      <c r="Y622" s="251"/>
      <c r="Z622" s="251"/>
      <c r="AA622" s="251"/>
      <c r="AB622" s="251"/>
      <c r="AC622" s="251"/>
      <c r="AD622" s="251"/>
      <c r="AE622" s="4"/>
      <c r="AF622" s="4"/>
      <c r="AG622" s="4"/>
      <c r="AH622" s="252"/>
      <c r="AI622" s="4"/>
      <c r="AJ622" s="4"/>
      <c r="AK622" s="4"/>
      <c r="AL622" s="4"/>
      <c r="AM622" s="4"/>
      <c r="AN622" s="4"/>
      <c r="AO622" s="4"/>
      <c r="AP622" s="4"/>
      <c r="AQ622" s="4"/>
      <c r="AR622" s="4"/>
      <c r="AS622" s="4"/>
      <c r="AT622" s="4"/>
      <c r="AU622" s="4"/>
      <c r="AV622" s="4"/>
      <c r="AW622" s="4"/>
      <c r="AX622" s="4"/>
      <c r="AY622" s="4"/>
      <c r="AZ622" s="4"/>
    </row>
    <row r="623" ht="15.75" customHeight="1">
      <c r="A623" s="4"/>
      <c r="B623" s="82"/>
      <c r="C623" s="4"/>
      <c r="D623" s="82"/>
      <c r="E623" s="4"/>
      <c r="F623" s="247"/>
      <c r="G623" s="4"/>
      <c r="H623" s="4"/>
      <c r="I623" s="4"/>
      <c r="J623" s="82"/>
      <c r="K623" s="82"/>
      <c r="L623" s="4"/>
      <c r="M623" s="248"/>
      <c r="N623" s="249"/>
      <c r="O623" s="248"/>
      <c r="P623" s="249"/>
      <c r="Q623" s="250"/>
      <c r="R623" s="249"/>
      <c r="S623" s="248"/>
      <c r="T623" s="249"/>
      <c r="U623" s="248"/>
      <c r="V623" s="251"/>
      <c r="W623" s="251"/>
      <c r="X623" s="251"/>
      <c r="Y623" s="251"/>
      <c r="Z623" s="251"/>
      <c r="AA623" s="251"/>
      <c r="AB623" s="251"/>
      <c r="AC623" s="251"/>
      <c r="AD623" s="251"/>
      <c r="AE623" s="4"/>
      <c r="AF623" s="4"/>
      <c r="AG623" s="4"/>
      <c r="AH623" s="252"/>
      <c r="AI623" s="4"/>
      <c r="AJ623" s="4"/>
      <c r="AK623" s="4"/>
      <c r="AL623" s="4"/>
      <c r="AM623" s="4"/>
      <c r="AN623" s="4"/>
      <c r="AO623" s="4"/>
      <c r="AP623" s="4"/>
      <c r="AQ623" s="4"/>
      <c r="AR623" s="4"/>
      <c r="AS623" s="4"/>
      <c r="AT623" s="4"/>
      <c r="AU623" s="4"/>
      <c r="AV623" s="4"/>
      <c r="AW623" s="4"/>
      <c r="AX623" s="4"/>
      <c r="AY623" s="4"/>
      <c r="AZ623" s="4"/>
    </row>
    <row r="624" ht="15.75" customHeight="1">
      <c r="A624" s="4"/>
      <c r="B624" s="82"/>
      <c r="C624" s="4"/>
      <c r="D624" s="82"/>
      <c r="E624" s="4"/>
      <c r="F624" s="247"/>
      <c r="G624" s="4"/>
      <c r="H624" s="4"/>
      <c r="I624" s="4"/>
      <c r="J624" s="82"/>
      <c r="K624" s="82"/>
      <c r="L624" s="4"/>
      <c r="M624" s="248"/>
      <c r="N624" s="249"/>
      <c r="O624" s="248"/>
      <c r="P624" s="249"/>
      <c r="Q624" s="250"/>
      <c r="R624" s="249"/>
      <c r="S624" s="248"/>
      <c r="T624" s="249"/>
      <c r="U624" s="248"/>
      <c r="V624" s="251"/>
      <c r="W624" s="251"/>
      <c r="X624" s="251"/>
      <c r="Y624" s="251"/>
      <c r="Z624" s="251"/>
      <c r="AA624" s="251"/>
      <c r="AB624" s="251"/>
      <c r="AC624" s="251"/>
      <c r="AD624" s="251"/>
      <c r="AE624" s="4"/>
      <c r="AF624" s="4"/>
      <c r="AG624" s="4"/>
      <c r="AH624" s="252"/>
      <c r="AI624" s="4"/>
      <c r="AJ624" s="4"/>
      <c r="AK624" s="4"/>
      <c r="AL624" s="4"/>
      <c r="AM624" s="4"/>
      <c r="AN624" s="4"/>
      <c r="AO624" s="4"/>
      <c r="AP624" s="4"/>
      <c r="AQ624" s="4"/>
      <c r="AR624" s="4"/>
      <c r="AS624" s="4"/>
      <c r="AT624" s="4"/>
      <c r="AU624" s="4"/>
      <c r="AV624" s="4"/>
      <c r="AW624" s="4"/>
      <c r="AX624" s="4"/>
      <c r="AY624" s="4"/>
      <c r="AZ624" s="4"/>
    </row>
    <row r="625" ht="15.75" customHeight="1">
      <c r="A625" s="4"/>
      <c r="B625" s="82"/>
      <c r="C625" s="4"/>
      <c r="D625" s="82"/>
      <c r="E625" s="4"/>
      <c r="F625" s="247"/>
      <c r="G625" s="4"/>
      <c r="H625" s="4"/>
      <c r="I625" s="4"/>
      <c r="J625" s="82"/>
      <c r="K625" s="82"/>
      <c r="L625" s="4"/>
      <c r="M625" s="248"/>
      <c r="N625" s="249"/>
      <c r="O625" s="248"/>
      <c r="P625" s="249"/>
      <c r="Q625" s="250"/>
      <c r="R625" s="249"/>
      <c r="S625" s="248"/>
      <c r="T625" s="249"/>
      <c r="U625" s="248"/>
      <c r="V625" s="251"/>
      <c r="W625" s="251"/>
      <c r="X625" s="251"/>
      <c r="Y625" s="251"/>
      <c r="Z625" s="251"/>
      <c r="AA625" s="251"/>
      <c r="AB625" s="251"/>
      <c r="AC625" s="251"/>
      <c r="AD625" s="251"/>
      <c r="AE625" s="4"/>
      <c r="AF625" s="4"/>
      <c r="AG625" s="4"/>
      <c r="AH625" s="252"/>
      <c r="AI625" s="4"/>
      <c r="AJ625" s="4"/>
      <c r="AK625" s="4"/>
      <c r="AL625" s="4"/>
      <c r="AM625" s="4"/>
      <c r="AN625" s="4"/>
      <c r="AO625" s="4"/>
      <c r="AP625" s="4"/>
      <c r="AQ625" s="4"/>
      <c r="AR625" s="4"/>
      <c r="AS625" s="4"/>
      <c r="AT625" s="4"/>
      <c r="AU625" s="4"/>
      <c r="AV625" s="4"/>
      <c r="AW625" s="4"/>
      <c r="AX625" s="4"/>
      <c r="AY625" s="4"/>
      <c r="AZ625" s="4"/>
    </row>
    <row r="626" ht="15.75" customHeight="1">
      <c r="A626" s="4"/>
      <c r="B626" s="82"/>
      <c r="C626" s="4"/>
      <c r="D626" s="82"/>
      <c r="E626" s="4"/>
      <c r="F626" s="247"/>
      <c r="G626" s="4"/>
      <c r="H626" s="4"/>
      <c r="I626" s="4"/>
      <c r="J626" s="82"/>
      <c r="K626" s="82"/>
      <c r="L626" s="4"/>
      <c r="M626" s="248"/>
      <c r="N626" s="249"/>
      <c r="O626" s="248"/>
      <c r="P626" s="249"/>
      <c r="Q626" s="250"/>
      <c r="R626" s="249"/>
      <c r="S626" s="248"/>
      <c r="T626" s="249"/>
      <c r="U626" s="248"/>
      <c r="V626" s="251"/>
      <c r="W626" s="251"/>
      <c r="X626" s="251"/>
      <c r="Y626" s="251"/>
      <c r="Z626" s="251"/>
      <c r="AA626" s="251"/>
      <c r="AB626" s="251"/>
      <c r="AC626" s="251"/>
      <c r="AD626" s="251"/>
      <c r="AE626" s="4"/>
      <c r="AF626" s="4"/>
      <c r="AG626" s="4"/>
      <c r="AH626" s="252"/>
      <c r="AI626" s="4"/>
      <c r="AJ626" s="4"/>
      <c r="AK626" s="4"/>
      <c r="AL626" s="4"/>
      <c r="AM626" s="4"/>
      <c r="AN626" s="4"/>
      <c r="AO626" s="4"/>
      <c r="AP626" s="4"/>
      <c r="AQ626" s="4"/>
      <c r="AR626" s="4"/>
      <c r="AS626" s="4"/>
      <c r="AT626" s="4"/>
      <c r="AU626" s="4"/>
      <c r="AV626" s="4"/>
      <c r="AW626" s="4"/>
      <c r="AX626" s="4"/>
      <c r="AY626" s="4"/>
      <c r="AZ626" s="4"/>
    </row>
    <row r="627" ht="15.75" customHeight="1">
      <c r="A627" s="4"/>
      <c r="B627" s="82"/>
      <c r="C627" s="4"/>
      <c r="D627" s="82"/>
      <c r="E627" s="4"/>
      <c r="F627" s="247"/>
      <c r="G627" s="4"/>
      <c r="H627" s="4"/>
      <c r="I627" s="4"/>
      <c r="J627" s="82"/>
      <c r="K627" s="82"/>
      <c r="L627" s="4"/>
      <c r="M627" s="248"/>
      <c r="N627" s="249"/>
      <c r="O627" s="248"/>
      <c r="P627" s="249"/>
      <c r="Q627" s="250"/>
      <c r="R627" s="249"/>
      <c r="S627" s="248"/>
      <c r="T627" s="249"/>
      <c r="U627" s="248"/>
      <c r="V627" s="251"/>
      <c r="W627" s="251"/>
      <c r="X627" s="251"/>
      <c r="Y627" s="251"/>
      <c r="Z627" s="251"/>
      <c r="AA627" s="251"/>
      <c r="AB627" s="251"/>
      <c r="AC627" s="251"/>
      <c r="AD627" s="251"/>
      <c r="AE627" s="4"/>
      <c r="AF627" s="4"/>
      <c r="AG627" s="4"/>
      <c r="AH627" s="252"/>
      <c r="AI627" s="4"/>
      <c r="AJ627" s="4"/>
      <c r="AK627" s="4"/>
      <c r="AL627" s="4"/>
      <c r="AM627" s="4"/>
      <c r="AN627" s="4"/>
      <c r="AO627" s="4"/>
      <c r="AP627" s="4"/>
      <c r="AQ627" s="4"/>
      <c r="AR627" s="4"/>
      <c r="AS627" s="4"/>
      <c r="AT627" s="4"/>
      <c r="AU627" s="4"/>
      <c r="AV627" s="4"/>
      <c r="AW627" s="4"/>
      <c r="AX627" s="4"/>
      <c r="AY627" s="4"/>
      <c r="AZ627" s="4"/>
    </row>
    <row r="628" ht="15.75" customHeight="1">
      <c r="A628" s="4"/>
      <c r="B628" s="82"/>
      <c r="C628" s="4"/>
      <c r="D628" s="82"/>
      <c r="E628" s="4"/>
      <c r="F628" s="247"/>
      <c r="G628" s="4"/>
      <c r="H628" s="4"/>
      <c r="I628" s="4"/>
      <c r="J628" s="82"/>
      <c r="K628" s="82"/>
      <c r="L628" s="4"/>
      <c r="M628" s="248"/>
      <c r="N628" s="249"/>
      <c r="O628" s="248"/>
      <c r="P628" s="249"/>
      <c r="Q628" s="250"/>
      <c r="R628" s="249"/>
      <c r="S628" s="248"/>
      <c r="T628" s="249"/>
      <c r="U628" s="248"/>
      <c r="V628" s="251"/>
      <c r="W628" s="251"/>
      <c r="X628" s="251"/>
      <c r="Y628" s="251"/>
      <c r="Z628" s="251"/>
      <c r="AA628" s="251"/>
      <c r="AB628" s="251"/>
      <c r="AC628" s="251"/>
      <c r="AD628" s="251"/>
      <c r="AE628" s="4"/>
      <c r="AF628" s="4"/>
      <c r="AG628" s="4"/>
      <c r="AH628" s="252"/>
      <c r="AI628" s="4"/>
      <c r="AJ628" s="4"/>
      <c r="AK628" s="4"/>
      <c r="AL628" s="4"/>
      <c r="AM628" s="4"/>
      <c r="AN628" s="4"/>
      <c r="AO628" s="4"/>
      <c r="AP628" s="4"/>
      <c r="AQ628" s="4"/>
      <c r="AR628" s="4"/>
      <c r="AS628" s="4"/>
      <c r="AT628" s="4"/>
      <c r="AU628" s="4"/>
      <c r="AV628" s="4"/>
      <c r="AW628" s="4"/>
      <c r="AX628" s="4"/>
      <c r="AY628" s="4"/>
      <c r="AZ628" s="4"/>
    </row>
    <row r="629" ht="15.75" customHeight="1">
      <c r="A629" s="4"/>
      <c r="B629" s="82"/>
      <c r="C629" s="4"/>
      <c r="D629" s="82"/>
      <c r="E629" s="4"/>
      <c r="F629" s="247"/>
      <c r="G629" s="4"/>
      <c r="H629" s="4"/>
      <c r="I629" s="4"/>
      <c r="J629" s="82"/>
      <c r="K629" s="82"/>
      <c r="L629" s="4"/>
      <c r="M629" s="248"/>
      <c r="N629" s="249"/>
      <c r="O629" s="248"/>
      <c r="P629" s="249"/>
      <c r="Q629" s="250"/>
      <c r="R629" s="249"/>
      <c r="S629" s="248"/>
      <c r="T629" s="249"/>
      <c r="U629" s="248"/>
      <c r="V629" s="251"/>
      <c r="W629" s="251"/>
      <c r="X629" s="251"/>
      <c r="Y629" s="251"/>
      <c r="Z629" s="251"/>
      <c r="AA629" s="251"/>
      <c r="AB629" s="251"/>
      <c r="AC629" s="251"/>
      <c r="AD629" s="251"/>
      <c r="AE629" s="4"/>
      <c r="AF629" s="4"/>
      <c r="AG629" s="4"/>
      <c r="AH629" s="252"/>
      <c r="AI629" s="4"/>
      <c r="AJ629" s="4"/>
      <c r="AK629" s="4"/>
      <c r="AL629" s="4"/>
      <c r="AM629" s="4"/>
      <c r="AN629" s="4"/>
      <c r="AO629" s="4"/>
      <c r="AP629" s="4"/>
      <c r="AQ629" s="4"/>
      <c r="AR629" s="4"/>
      <c r="AS629" s="4"/>
      <c r="AT629" s="4"/>
      <c r="AU629" s="4"/>
      <c r="AV629" s="4"/>
      <c r="AW629" s="4"/>
      <c r="AX629" s="4"/>
      <c r="AY629" s="4"/>
      <c r="AZ629" s="4"/>
    </row>
    <row r="630" ht="15.75" customHeight="1">
      <c r="A630" s="4"/>
      <c r="B630" s="82"/>
      <c r="C630" s="4"/>
      <c r="D630" s="82"/>
      <c r="E630" s="4"/>
      <c r="F630" s="247"/>
      <c r="G630" s="4"/>
      <c r="H630" s="4"/>
      <c r="I630" s="4"/>
      <c r="J630" s="82"/>
      <c r="K630" s="82"/>
      <c r="L630" s="4"/>
      <c r="M630" s="248"/>
      <c r="N630" s="249"/>
      <c r="O630" s="248"/>
      <c r="P630" s="249"/>
      <c r="Q630" s="250"/>
      <c r="R630" s="249"/>
      <c r="S630" s="248"/>
      <c r="T630" s="249"/>
      <c r="U630" s="248"/>
      <c r="V630" s="251"/>
      <c r="W630" s="251"/>
      <c r="X630" s="251"/>
      <c r="Y630" s="251"/>
      <c r="Z630" s="251"/>
      <c r="AA630" s="251"/>
      <c r="AB630" s="251"/>
      <c r="AC630" s="251"/>
      <c r="AD630" s="251"/>
      <c r="AE630" s="4"/>
      <c r="AF630" s="4"/>
      <c r="AG630" s="4"/>
      <c r="AH630" s="252"/>
      <c r="AI630" s="4"/>
      <c r="AJ630" s="4"/>
      <c r="AK630" s="4"/>
      <c r="AL630" s="4"/>
      <c r="AM630" s="4"/>
      <c r="AN630" s="4"/>
      <c r="AO630" s="4"/>
      <c r="AP630" s="4"/>
      <c r="AQ630" s="4"/>
      <c r="AR630" s="4"/>
      <c r="AS630" s="4"/>
      <c r="AT630" s="4"/>
      <c r="AU630" s="4"/>
      <c r="AV630" s="4"/>
      <c r="AW630" s="4"/>
      <c r="AX630" s="4"/>
      <c r="AY630" s="4"/>
      <c r="AZ630" s="4"/>
    </row>
  </sheetData>
  <autoFilter ref="$A$11:$AV$477"/>
  <mergeCells count="67">
    <mergeCell ref="W6:AF7"/>
    <mergeCell ref="AG6:AP7"/>
    <mergeCell ref="AM8:AN8"/>
    <mergeCell ref="AO8:AP8"/>
    <mergeCell ref="A1:AT1"/>
    <mergeCell ref="A2:AT2"/>
    <mergeCell ref="A3:AT3"/>
    <mergeCell ref="A4:AT4"/>
    <mergeCell ref="A6:A8"/>
    <mergeCell ref="B6:C8"/>
    <mergeCell ref="D6:E8"/>
    <mergeCell ref="U9:V9"/>
    <mergeCell ref="W9:X9"/>
    <mergeCell ref="F9:G10"/>
    <mergeCell ref="H9:H10"/>
    <mergeCell ref="K9:L9"/>
    <mergeCell ref="M9:N9"/>
    <mergeCell ref="O9:P9"/>
    <mergeCell ref="Q9:R9"/>
    <mergeCell ref="S9:T9"/>
    <mergeCell ref="A474:AT474"/>
    <mergeCell ref="A475:AT475"/>
    <mergeCell ref="A476:AT476"/>
    <mergeCell ref="A477:AT477"/>
    <mergeCell ref="B12:H12"/>
    <mergeCell ref="B183:H183"/>
    <mergeCell ref="B275:H275"/>
    <mergeCell ref="B310:H310"/>
    <mergeCell ref="B455:H455"/>
    <mergeCell ref="A472:AF472"/>
    <mergeCell ref="A473:AF473"/>
    <mergeCell ref="K6:L8"/>
    <mergeCell ref="M6:V7"/>
    <mergeCell ref="M8:N8"/>
    <mergeCell ref="O8:P8"/>
    <mergeCell ref="Q8:R8"/>
    <mergeCell ref="S8:T8"/>
    <mergeCell ref="U8:V8"/>
    <mergeCell ref="AQ6:AR8"/>
    <mergeCell ref="AS6:AT8"/>
    <mergeCell ref="AU6:AU8"/>
    <mergeCell ref="W8:X8"/>
    <mergeCell ref="Y8:Z8"/>
    <mergeCell ref="Y9:Z9"/>
    <mergeCell ref="AA8:AB8"/>
    <mergeCell ref="AC8:AD8"/>
    <mergeCell ref="AA9:AB9"/>
    <mergeCell ref="AC9:AD9"/>
    <mergeCell ref="AE8:AF8"/>
    <mergeCell ref="AG8:AH8"/>
    <mergeCell ref="AE9:AF9"/>
    <mergeCell ref="AG9:AH9"/>
    <mergeCell ref="AI8:AJ8"/>
    <mergeCell ref="AK8:AL8"/>
    <mergeCell ref="AI9:AJ9"/>
    <mergeCell ref="AK9:AL9"/>
    <mergeCell ref="AM9:AN9"/>
    <mergeCell ref="AO9:AP9"/>
    <mergeCell ref="AQ9:AR9"/>
    <mergeCell ref="AS9:AT9"/>
    <mergeCell ref="F6:G8"/>
    <mergeCell ref="H6:H8"/>
    <mergeCell ref="I6:I10"/>
    <mergeCell ref="J6:J10"/>
    <mergeCell ref="A9:A10"/>
    <mergeCell ref="B9:C10"/>
    <mergeCell ref="D9:E10"/>
  </mergeCells>
  <printOptions/>
  <pageMargins bottom="0.56" footer="0.0" header="0.0" left="0.2755905511811024" right="0.2" top="0.7480314960629921"/>
  <pageSetup scale="47" orientation="landscape"/>
  <headerFooter>
    <oddFooter>&amp;R&amp;P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3.86"/>
    <col customWidth="1" min="2" max="2" width="2.57"/>
    <col customWidth="1" min="3" max="3" width="10.71"/>
    <col customWidth="1" min="4" max="4" width="2.71"/>
    <col customWidth="1" min="5" max="5" width="11.14"/>
    <col customWidth="1" min="6" max="6" width="2.71"/>
    <col customWidth="1" min="7" max="7" width="10.14"/>
    <col customWidth="1" min="8" max="8" width="12.71"/>
    <col customWidth="1" min="9" max="9" width="6.71"/>
    <col customWidth="1" min="10" max="10" width="9.43"/>
    <col customWidth="1" min="11" max="11" width="10.0"/>
    <col customWidth="1" min="12" max="12" width="6.43"/>
    <col customWidth="1" min="13" max="13" width="7.57"/>
    <col customWidth="1" min="14" max="14" width="7.14"/>
    <col customWidth="1" min="15" max="15" width="7.71"/>
    <col customWidth="1" min="16" max="16" width="7.0"/>
    <col customWidth="1" min="17" max="17" width="8.14"/>
    <col customWidth="1" min="18" max="18" width="6.86"/>
    <col customWidth="1" min="19" max="22" width="7.29"/>
    <col customWidth="1" min="23" max="23" width="7.86"/>
    <col customWidth="1" min="24" max="24" width="7.14"/>
    <col customWidth="1" min="25" max="25" width="7.57"/>
    <col customWidth="1" min="26" max="26" width="7.14"/>
    <col customWidth="1" min="27" max="27" width="7.43"/>
    <col customWidth="1" min="28" max="28" width="7.0"/>
    <col customWidth="1" min="29" max="29" width="7.14"/>
    <col customWidth="1" min="30" max="30" width="8.29"/>
    <col customWidth="1" min="31" max="32" width="2.29"/>
    <col customWidth="1" min="33" max="33" width="8.57"/>
    <col customWidth="1" min="34" max="34" width="7.29"/>
    <col customWidth="1" min="35" max="35" width="7.71"/>
    <col customWidth="1" min="36" max="36" width="6.57"/>
    <col customWidth="1" min="37" max="37" width="7.71"/>
    <col customWidth="1" min="38" max="39" width="6.71"/>
    <col customWidth="1" min="40" max="40" width="6.43"/>
    <col customWidth="1" min="41" max="42" width="2.57"/>
    <col customWidth="1" min="43" max="43" width="12.71"/>
    <col customWidth="1" min="44" max="44" width="11.43"/>
    <col customWidth="1" min="45" max="46" width="8.57"/>
    <col customWidth="1" min="47" max="47" width="9.14"/>
    <col customWidth="1" min="48" max="48" width="6.14"/>
    <col customWidth="1" min="49" max="49" width="12.0"/>
    <col customWidth="1" min="50" max="50" width="10.0"/>
    <col customWidth="1" min="51" max="51" width="11.0"/>
    <col customWidth="1" min="52" max="52" width="9.14"/>
  </cols>
  <sheetData>
    <row r="1" ht="23.25" customHeight="1">
      <c r="A1" s="256"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3"/>
      <c r="AU1" s="4"/>
      <c r="AV1" s="4"/>
      <c r="AW1" s="4"/>
      <c r="AX1" s="4"/>
      <c r="AY1" s="4"/>
      <c r="AZ1" s="4"/>
    </row>
    <row r="2" ht="1.5" customHeight="1">
      <c r="A2" s="256"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3"/>
      <c r="AU2" s="4"/>
      <c r="AV2" s="4"/>
      <c r="AW2" s="4"/>
      <c r="AX2" s="4"/>
      <c r="AY2" s="4"/>
      <c r="AZ2" s="4"/>
    </row>
    <row r="3" ht="65.25" customHeight="1">
      <c r="A3" s="256" t="s">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3"/>
      <c r="AU3" s="4"/>
      <c r="AV3" s="4"/>
      <c r="AW3" s="4"/>
      <c r="AX3" s="4"/>
      <c r="AY3" s="4"/>
      <c r="AZ3" s="4"/>
    </row>
    <row r="4" ht="49.5" customHeight="1">
      <c r="A4" s="256"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3"/>
      <c r="AU4" s="4"/>
      <c r="AV4" s="4"/>
      <c r="AW4" s="4"/>
      <c r="AX4" s="4"/>
      <c r="AY4" s="4"/>
      <c r="AZ4" s="4"/>
    </row>
    <row r="5" ht="59.25" customHeight="1">
      <c r="A5" s="5"/>
      <c r="B5" s="6"/>
      <c r="C5" s="7"/>
      <c r="D5" s="8"/>
      <c r="E5" s="7"/>
      <c r="F5" s="9"/>
      <c r="G5" s="7"/>
      <c r="H5" s="7"/>
      <c r="I5" s="7"/>
      <c r="J5" s="8"/>
      <c r="K5" s="8"/>
      <c r="L5" s="7"/>
      <c r="M5" s="10"/>
      <c r="N5" s="11"/>
      <c r="O5" s="10"/>
      <c r="P5" s="11"/>
      <c r="Q5" s="11"/>
      <c r="R5" s="11"/>
      <c r="S5" s="10"/>
      <c r="T5" s="11"/>
      <c r="U5" s="10"/>
      <c r="V5" s="251"/>
      <c r="W5" s="251"/>
      <c r="X5" s="251"/>
      <c r="Y5" s="251"/>
      <c r="Z5" s="251"/>
      <c r="AA5" s="251"/>
      <c r="AB5" s="251"/>
      <c r="AC5" s="251"/>
      <c r="AD5" s="251"/>
      <c r="AE5" s="4"/>
      <c r="AF5" s="4"/>
      <c r="AG5" s="4"/>
      <c r="AH5" s="252"/>
      <c r="AI5" s="4"/>
      <c r="AJ5" s="4"/>
      <c r="AK5" s="4"/>
      <c r="AL5" s="4"/>
      <c r="AM5" s="4"/>
      <c r="AN5" s="4"/>
      <c r="AO5" s="257"/>
      <c r="AP5" s="257"/>
      <c r="AQ5" s="4"/>
      <c r="AR5" s="4"/>
      <c r="AS5" s="4"/>
      <c r="AT5" s="4"/>
      <c r="AU5" s="4"/>
      <c r="AV5" s="4"/>
      <c r="AW5" s="4"/>
      <c r="AX5" s="4"/>
      <c r="AY5" s="4"/>
      <c r="AZ5" s="4"/>
    </row>
    <row r="6" ht="12.75" customHeight="1">
      <c r="A6" s="258" t="s">
        <v>4</v>
      </c>
      <c r="B6" s="259" t="s">
        <v>5</v>
      </c>
      <c r="C6" s="16"/>
      <c r="D6" s="259" t="s">
        <v>6</v>
      </c>
      <c r="E6" s="16"/>
      <c r="F6" s="259" t="s">
        <v>7</v>
      </c>
      <c r="G6" s="16"/>
      <c r="H6" s="260" t="s">
        <v>8</v>
      </c>
      <c r="I6" s="260" t="s">
        <v>9</v>
      </c>
      <c r="J6" s="261" t="s">
        <v>10</v>
      </c>
      <c r="K6" s="262" t="s">
        <v>11</v>
      </c>
      <c r="L6" s="16"/>
      <c r="M6" s="263" t="s">
        <v>12</v>
      </c>
      <c r="N6" s="19"/>
      <c r="O6" s="19"/>
      <c r="P6" s="19"/>
      <c r="Q6" s="19"/>
      <c r="R6" s="19"/>
      <c r="S6" s="19"/>
      <c r="T6" s="19"/>
      <c r="U6" s="19"/>
      <c r="V6" s="16"/>
      <c r="W6" s="264" t="s">
        <v>13</v>
      </c>
      <c r="X6" s="19"/>
      <c r="Y6" s="19"/>
      <c r="Z6" s="19"/>
      <c r="AA6" s="19"/>
      <c r="AB6" s="19"/>
      <c r="AC6" s="19"/>
      <c r="AD6" s="19"/>
      <c r="AE6" s="19"/>
      <c r="AF6" s="16"/>
      <c r="AG6" s="265" t="s">
        <v>14</v>
      </c>
      <c r="AH6" s="19"/>
      <c r="AI6" s="19"/>
      <c r="AJ6" s="19"/>
      <c r="AK6" s="19"/>
      <c r="AL6" s="19"/>
      <c r="AM6" s="19"/>
      <c r="AN6" s="19"/>
      <c r="AO6" s="19"/>
      <c r="AP6" s="16"/>
      <c r="AQ6" s="259" t="s">
        <v>15</v>
      </c>
      <c r="AR6" s="16"/>
      <c r="AS6" s="259" t="s">
        <v>16</v>
      </c>
      <c r="AT6" s="16"/>
      <c r="AU6" s="266" t="s">
        <v>17</v>
      </c>
      <c r="AV6" s="23"/>
      <c r="AW6" s="23"/>
      <c r="AX6" s="23"/>
      <c r="AY6" s="23"/>
      <c r="AZ6" s="23"/>
    </row>
    <row r="7" ht="28.5" customHeight="1">
      <c r="A7" s="24"/>
      <c r="B7" s="25"/>
      <c r="C7" s="26"/>
      <c r="D7" s="25"/>
      <c r="E7" s="26"/>
      <c r="F7" s="25"/>
      <c r="G7" s="26"/>
      <c r="H7" s="27"/>
      <c r="I7" s="27"/>
      <c r="J7" s="27"/>
      <c r="K7" s="25"/>
      <c r="L7" s="26"/>
      <c r="M7" s="28"/>
      <c r="N7" s="29"/>
      <c r="O7" s="29"/>
      <c r="P7" s="29"/>
      <c r="Q7" s="29"/>
      <c r="R7" s="29"/>
      <c r="S7" s="29"/>
      <c r="T7" s="29"/>
      <c r="U7" s="29"/>
      <c r="V7" s="30"/>
      <c r="W7" s="28"/>
      <c r="X7" s="29"/>
      <c r="Y7" s="29"/>
      <c r="Z7" s="29"/>
      <c r="AA7" s="29"/>
      <c r="AB7" s="29"/>
      <c r="AC7" s="29"/>
      <c r="AD7" s="29"/>
      <c r="AE7" s="29"/>
      <c r="AF7" s="30"/>
      <c r="AG7" s="28"/>
      <c r="AH7" s="29"/>
      <c r="AI7" s="29"/>
      <c r="AJ7" s="29"/>
      <c r="AK7" s="29"/>
      <c r="AL7" s="29"/>
      <c r="AM7" s="29"/>
      <c r="AN7" s="29"/>
      <c r="AO7" s="29"/>
      <c r="AP7" s="30"/>
      <c r="AQ7" s="25"/>
      <c r="AR7" s="26"/>
      <c r="AS7" s="25"/>
      <c r="AT7" s="26"/>
      <c r="AU7" s="31"/>
      <c r="AV7" s="23"/>
      <c r="AW7" s="23"/>
      <c r="AX7" s="23"/>
      <c r="AY7" s="23"/>
      <c r="AZ7" s="23"/>
    </row>
    <row r="8" ht="23.25" customHeight="1">
      <c r="A8" s="32"/>
      <c r="B8" s="28"/>
      <c r="C8" s="30"/>
      <c r="D8" s="28"/>
      <c r="E8" s="30"/>
      <c r="F8" s="28"/>
      <c r="G8" s="30"/>
      <c r="H8" s="33"/>
      <c r="I8" s="27"/>
      <c r="J8" s="27"/>
      <c r="K8" s="28"/>
      <c r="L8" s="30"/>
      <c r="M8" s="267" t="s">
        <v>18</v>
      </c>
      <c r="N8" s="35"/>
      <c r="O8" s="267" t="s">
        <v>19</v>
      </c>
      <c r="P8" s="35"/>
      <c r="Q8" s="267" t="s">
        <v>20</v>
      </c>
      <c r="R8" s="35"/>
      <c r="S8" s="267" t="s">
        <v>21</v>
      </c>
      <c r="T8" s="35"/>
      <c r="U8" s="267" t="s">
        <v>22</v>
      </c>
      <c r="V8" s="35"/>
      <c r="W8" s="268" t="s">
        <v>18</v>
      </c>
      <c r="X8" s="35"/>
      <c r="Y8" s="268"/>
      <c r="Z8" s="35"/>
      <c r="AA8" s="268" t="s">
        <v>20</v>
      </c>
      <c r="AB8" s="35"/>
      <c r="AC8" s="268" t="s">
        <v>23</v>
      </c>
      <c r="AD8" s="35"/>
      <c r="AE8" s="269" t="s">
        <v>22</v>
      </c>
      <c r="AF8" s="35"/>
      <c r="AG8" s="270" t="s">
        <v>18</v>
      </c>
      <c r="AH8" s="35"/>
      <c r="AI8" s="270" t="s">
        <v>19</v>
      </c>
      <c r="AJ8" s="35"/>
      <c r="AK8" s="270" t="s">
        <v>20</v>
      </c>
      <c r="AL8" s="35"/>
      <c r="AM8" s="270" t="s">
        <v>21</v>
      </c>
      <c r="AN8" s="35"/>
      <c r="AO8" s="271" t="s">
        <v>22</v>
      </c>
      <c r="AP8" s="35"/>
      <c r="AQ8" s="28"/>
      <c r="AR8" s="30"/>
      <c r="AS8" s="28"/>
      <c r="AT8" s="30"/>
      <c r="AU8" s="39"/>
      <c r="AV8" s="23"/>
      <c r="AW8" s="23"/>
      <c r="AX8" s="23" t="s">
        <v>24</v>
      </c>
      <c r="AY8" s="23"/>
      <c r="AZ8" s="23"/>
    </row>
    <row r="9" ht="26.25" customHeight="1">
      <c r="A9" s="272">
        <v>1.0</v>
      </c>
      <c r="B9" s="273" t="s">
        <v>25</v>
      </c>
      <c r="C9" s="42"/>
      <c r="D9" s="274" t="s">
        <v>26</v>
      </c>
      <c r="E9" s="42"/>
      <c r="F9" s="273" t="s">
        <v>27</v>
      </c>
      <c r="G9" s="42"/>
      <c r="H9" s="275">
        <v>3.0</v>
      </c>
      <c r="I9" s="27"/>
      <c r="J9" s="27"/>
      <c r="K9" s="276">
        <v>5.0</v>
      </c>
      <c r="L9" s="35"/>
      <c r="M9" s="267">
        <v>6.0</v>
      </c>
      <c r="N9" s="35"/>
      <c r="O9" s="267">
        <v>7.0</v>
      </c>
      <c r="P9" s="35"/>
      <c r="Q9" s="267">
        <v>8.0</v>
      </c>
      <c r="R9" s="35"/>
      <c r="S9" s="267">
        <v>9.0</v>
      </c>
      <c r="T9" s="35"/>
      <c r="U9" s="267">
        <v>10.0</v>
      </c>
      <c r="V9" s="35"/>
      <c r="W9" s="277">
        <v>11.0</v>
      </c>
      <c r="X9" s="35"/>
      <c r="Y9" s="277">
        <v>12.0</v>
      </c>
      <c r="Z9" s="35"/>
      <c r="AA9" s="277">
        <v>13.0</v>
      </c>
      <c r="AB9" s="35"/>
      <c r="AC9" s="277">
        <v>14.0</v>
      </c>
      <c r="AD9" s="35"/>
      <c r="AE9" s="269">
        <v>15.0</v>
      </c>
      <c r="AF9" s="35"/>
      <c r="AG9" s="278" t="s">
        <v>28</v>
      </c>
      <c r="AH9" s="35"/>
      <c r="AI9" s="278" t="s">
        <v>29</v>
      </c>
      <c r="AJ9" s="35"/>
      <c r="AK9" s="278" t="s">
        <v>30</v>
      </c>
      <c r="AL9" s="35"/>
      <c r="AM9" s="278" t="s">
        <v>31</v>
      </c>
      <c r="AN9" s="35"/>
      <c r="AO9" s="279" t="s">
        <v>32</v>
      </c>
      <c r="AP9" s="35"/>
      <c r="AQ9" s="280" t="s">
        <v>33</v>
      </c>
      <c r="AR9" s="35"/>
      <c r="AS9" s="280" t="s">
        <v>34</v>
      </c>
      <c r="AT9" s="35"/>
      <c r="AU9" s="281" t="s">
        <v>35</v>
      </c>
      <c r="AV9" s="23"/>
      <c r="AW9" s="23"/>
      <c r="AX9" s="23"/>
      <c r="AY9" s="23"/>
      <c r="AZ9" s="23"/>
    </row>
    <row r="10" ht="8.25" customHeight="1">
      <c r="A10" s="32"/>
      <c r="B10" s="28"/>
      <c r="C10" s="30"/>
      <c r="D10" s="28"/>
      <c r="E10" s="30"/>
      <c r="F10" s="28"/>
      <c r="G10" s="30"/>
      <c r="H10" s="33"/>
      <c r="I10" s="33"/>
      <c r="J10" s="33"/>
      <c r="K10" s="282" t="s">
        <v>36</v>
      </c>
      <c r="L10" s="282" t="s">
        <v>37</v>
      </c>
      <c r="M10" s="283" t="s">
        <v>36</v>
      </c>
      <c r="N10" s="284" t="s">
        <v>37</v>
      </c>
      <c r="O10" s="283" t="s">
        <v>36</v>
      </c>
      <c r="P10" s="284" t="s">
        <v>37</v>
      </c>
      <c r="Q10" s="284" t="s">
        <v>36</v>
      </c>
      <c r="R10" s="284" t="s">
        <v>37</v>
      </c>
      <c r="S10" s="283" t="s">
        <v>36</v>
      </c>
      <c r="T10" s="284" t="s">
        <v>37</v>
      </c>
      <c r="U10" s="283" t="s">
        <v>36</v>
      </c>
      <c r="V10" s="284" t="s">
        <v>37</v>
      </c>
      <c r="W10" s="285" t="s">
        <v>36</v>
      </c>
      <c r="X10" s="285" t="s">
        <v>37</v>
      </c>
      <c r="Y10" s="285" t="s">
        <v>36</v>
      </c>
      <c r="Z10" s="285" t="s">
        <v>37</v>
      </c>
      <c r="AA10" s="285" t="s">
        <v>36</v>
      </c>
      <c r="AB10" s="285" t="s">
        <v>37</v>
      </c>
      <c r="AC10" s="285" t="s">
        <v>36</v>
      </c>
      <c r="AD10" s="285" t="s">
        <v>37</v>
      </c>
      <c r="AE10" s="286" t="s">
        <v>36</v>
      </c>
      <c r="AF10" s="286" t="s">
        <v>37</v>
      </c>
      <c r="AG10" s="287" t="s">
        <v>36</v>
      </c>
      <c r="AH10" s="288" t="s">
        <v>37</v>
      </c>
      <c r="AI10" s="287" t="s">
        <v>36</v>
      </c>
      <c r="AJ10" s="287" t="s">
        <v>37</v>
      </c>
      <c r="AK10" s="287" t="s">
        <v>36</v>
      </c>
      <c r="AL10" s="287" t="s">
        <v>37</v>
      </c>
      <c r="AM10" s="287" t="s">
        <v>36</v>
      </c>
      <c r="AN10" s="287" t="s">
        <v>37</v>
      </c>
      <c r="AO10" s="289" t="s">
        <v>36</v>
      </c>
      <c r="AP10" s="289" t="s">
        <v>37</v>
      </c>
      <c r="AQ10" s="282" t="s">
        <v>36</v>
      </c>
      <c r="AR10" s="282" t="s">
        <v>37</v>
      </c>
      <c r="AS10" s="282" t="s">
        <v>36</v>
      </c>
      <c r="AT10" s="282" t="s">
        <v>37</v>
      </c>
      <c r="AU10" s="290"/>
      <c r="AV10" s="56"/>
      <c r="AW10" s="57"/>
      <c r="AX10" s="58"/>
      <c r="AY10" s="58"/>
      <c r="AZ10" s="58"/>
    </row>
    <row r="11" ht="8.25" customHeight="1">
      <c r="A11" s="59"/>
      <c r="B11" s="60"/>
      <c r="C11" s="60"/>
      <c r="D11" s="60"/>
      <c r="E11" s="60"/>
      <c r="F11" s="61"/>
      <c r="G11" s="60"/>
      <c r="H11" s="60"/>
      <c r="I11" s="60"/>
      <c r="J11" s="60"/>
      <c r="K11" s="60"/>
      <c r="L11" s="60"/>
      <c r="M11" s="62"/>
      <c r="N11" s="63"/>
      <c r="O11" s="62"/>
      <c r="P11" s="63"/>
      <c r="Q11" s="64"/>
      <c r="R11" s="63"/>
      <c r="S11" s="62"/>
      <c r="T11" s="63"/>
      <c r="U11" s="62"/>
      <c r="V11" s="63"/>
      <c r="W11" s="65"/>
      <c r="X11" s="51"/>
      <c r="Y11" s="65"/>
      <c r="Z11" s="51"/>
      <c r="AA11" s="65"/>
      <c r="AB11" s="51"/>
      <c r="AC11" s="65"/>
      <c r="AD11" s="51"/>
      <c r="AE11" s="60"/>
      <c r="AF11" s="52"/>
      <c r="AG11" s="60"/>
      <c r="AH11" s="66"/>
      <c r="AI11" s="60"/>
      <c r="AJ11" s="67"/>
      <c r="AK11" s="60"/>
      <c r="AL11" s="67"/>
      <c r="AM11" s="60"/>
      <c r="AN11" s="67"/>
      <c r="AO11" s="291"/>
      <c r="AP11" s="292"/>
      <c r="AQ11" s="60"/>
      <c r="AR11" s="60"/>
      <c r="AS11" s="60"/>
      <c r="AT11" s="60"/>
      <c r="AU11" s="68"/>
      <c r="AV11" s="56"/>
      <c r="AW11" s="57"/>
      <c r="AX11" s="58"/>
      <c r="AY11" s="58"/>
      <c r="AZ11" s="58"/>
    </row>
    <row r="12" ht="73.5" customHeight="1">
      <c r="A12" s="69"/>
      <c r="B12" s="70" t="s">
        <v>38</v>
      </c>
      <c r="C12" s="71"/>
      <c r="D12" s="71"/>
      <c r="E12" s="71"/>
      <c r="F12" s="71"/>
      <c r="G12" s="71"/>
      <c r="H12" s="35"/>
      <c r="I12" s="72"/>
      <c r="J12" s="73"/>
      <c r="K12" s="73"/>
      <c r="L12" s="74"/>
      <c r="M12" s="72"/>
      <c r="N12" s="72"/>
      <c r="O12" s="72"/>
      <c r="P12" s="72"/>
      <c r="Q12" s="74"/>
      <c r="R12" s="72"/>
      <c r="S12" s="72"/>
      <c r="T12" s="72"/>
      <c r="U12" s="72"/>
      <c r="V12" s="72"/>
      <c r="W12" s="74"/>
      <c r="X12" s="74"/>
      <c r="Y12" s="74"/>
      <c r="Z12" s="74"/>
      <c r="AA12" s="74"/>
      <c r="AB12" s="74"/>
      <c r="AC12" s="74"/>
      <c r="AD12" s="74"/>
      <c r="AE12" s="72"/>
      <c r="AF12" s="72"/>
      <c r="AG12" s="72"/>
      <c r="AH12" s="75"/>
      <c r="AI12" s="72"/>
      <c r="AJ12" s="72"/>
      <c r="AK12" s="72"/>
      <c r="AL12" s="72"/>
      <c r="AM12" s="72"/>
      <c r="AN12" s="72"/>
      <c r="AO12" s="292"/>
      <c r="AP12" s="292"/>
      <c r="AQ12" s="293">
        <f>SUM(AQ13:AQ182)/66</f>
        <v>134805.3071</v>
      </c>
      <c r="AR12" s="293">
        <f>SUM(AR13:AR182)</f>
        <v>98074.484</v>
      </c>
      <c r="AS12" s="293">
        <f t="shared" ref="AS12:AT12" si="1">SUM(AS13:AS182)/66</f>
        <v>91.87556246</v>
      </c>
      <c r="AT12" s="293">
        <f t="shared" si="1"/>
        <v>32.63865156</v>
      </c>
      <c r="AU12" s="294"/>
      <c r="AV12" s="295"/>
      <c r="AW12" s="80"/>
      <c r="AX12" s="81"/>
      <c r="AY12" s="82"/>
      <c r="AZ12" s="82"/>
    </row>
    <row r="13" ht="163.5" customHeight="1">
      <c r="A13" s="83"/>
      <c r="B13" s="84">
        <v>1.0</v>
      </c>
      <c r="C13" s="85" t="s">
        <v>39</v>
      </c>
      <c r="D13" s="84">
        <v>1.0</v>
      </c>
      <c r="E13" s="85" t="s">
        <v>40</v>
      </c>
      <c r="F13" s="84">
        <v>1.0</v>
      </c>
      <c r="G13" s="86" t="s">
        <v>41</v>
      </c>
      <c r="H13" s="85" t="s">
        <v>42</v>
      </c>
      <c r="I13" s="85" t="s">
        <v>43</v>
      </c>
      <c r="J13" s="87">
        <v>4124.0</v>
      </c>
      <c r="K13" s="87">
        <f t="shared" ref="K13:K15" si="6">M13+O13+Q13+S13+U13+J13</f>
        <v>106209</v>
      </c>
      <c r="L13" s="88">
        <f t="shared" ref="L13:L22" si="7">N13+P13+R13+T13+V13</f>
        <v>8290</v>
      </c>
      <c r="M13" s="87">
        <v>20417.0</v>
      </c>
      <c r="N13" s="89">
        <v>1213.0</v>
      </c>
      <c r="O13" s="87">
        <v>20417.0</v>
      </c>
      <c r="P13" s="89">
        <v>1675.0</v>
      </c>
      <c r="Q13" s="87">
        <v>20417.0</v>
      </c>
      <c r="R13" s="89">
        <v>1748.0</v>
      </c>
      <c r="S13" s="87">
        <v>20417.0</v>
      </c>
      <c r="T13" s="90">
        <v>1800.0</v>
      </c>
      <c r="U13" s="87">
        <v>20417.0</v>
      </c>
      <c r="V13" s="91">
        <v>1854.0</v>
      </c>
      <c r="W13" s="92">
        <v>1440.0</v>
      </c>
      <c r="X13" s="93">
        <v>258.643</v>
      </c>
      <c r="Y13" s="94">
        <v>9240.0</v>
      </c>
      <c r="Z13" s="93">
        <v>1616.047</v>
      </c>
      <c r="AA13" s="92">
        <v>28966.0</v>
      </c>
      <c r="AB13" s="95">
        <v>339.594</v>
      </c>
      <c r="AC13" s="92">
        <v>37426.0</v>
      </c>
      <c r="AD13" s="93">
        <v>334.346</v>
      </c>
      <c r="AE13" s="85"/>
      <c r="AF13" s="96"/>
      <c r="AG13" s="97">
        <f t="shared" ref="AG13:AP13" si="2">IFERROR(W13/M13,0)*100</f>
        <v>7.052946074</v>
      </c>
      <c r="AH13" s="98">
        <f t="shared" si="2"/>
        <v>21.32258862</v>
      </c>
      <c r="AI13" s="97">
        <f t="shared" si="2"/>
        <v>45.25640398</v>
      </c>
      <c r="AJ13" s="98">
        <f t="shared" si="2"/>
        <v>96.48041791</v>
      </c>
      <c r="AK13" s="97">
        <f t="shared" si="2"/>
        <v>141.8719694</v>
      </c>
      <c r="AL13" s="98">
        <f t="shared" si="2"/>
        <v>19.42757437</v>
      </c>
      <c r="AM13" s="97">
        <f t="shared" si="2"/>
        <v>183.3080276</v>
      </c>
      <c r="AN13" s="98">
        <f t="shared" si="2"/>
        <v>18.57477778</v>
      </c>
      <c r="AO13" s="296">
        <f t="shared" si="2"/>
        <v>0</v>
      </c>
      <c r="AP13" s="218">
        <f t="shared" si="2"/>
        <v>0</v>
      </c>
      <c r="AQ13" s="97">
        <f t="shared" ref="AQ13:AR13" si="3">W13+Y13+AA13+AC13+AE13</f>
        <v>77072</v>
      </c>
      <c r="AR13" s="99">
        <f t="shared" si="3"/>
        <v>2548.63</v>
      </c>
      <c r="AS13" s="99">
        <f t="shared" ref="AS13:AT13" si="4">AQ13/K13*100</f>
        <v>72.56635502</v>
      </c>
      <c r="AT13" s="99">
        <f t="shared" si="4"/>
        <v>30.74342581</v>
      </c>
      <c r="AU13" s="100" t="s">
        <v>44</v>
      </c>
      <c r="AV13" s="101"/>
      <c r="AW13" s="102">
        <f>W13+Y13+AA13+AC13+AE13</f>
        <v>77072</v>
      </c>
      <c r="AX13" s="103">
        <f t="shared" ref="AX13:AY13" si="5">AG13+AI13+AK13+AM13+AO13</f>
        <v>377.4893471</v>
      </c>
      <c r="AY13" s="103">
        <f t="shared" si="5"/>
        <v>155.8053587</v>
      </c>
      <c r="AZ13" s="104"/>
    </row>
    <row r="14" ht="15.75" customHeight="1">
      <c r="A14" s="105"/>
      <c r="B14" s="106"/>
      <c r="C14" s="107"/>
      <c r="D14" s="106">
        <v>2.0</v>
      </c>
      <c r="E14" s="86" t="s">
        <v>45</v>
      </c>
      <c r="F14" s="106">
        <v>2.0</v>
      </c>
      <c r="G14" s="108" t="s">
        <v>46</v>
      </c>
      <c r="H14" s="108" t="s">
        <v>47</v>
      </c>
      <c r="I14" s="108" t="s">
        <v>48</v>
      </c>
      <c r="J14" s="109">
        <v>12013.0</v>
      </c>
      <c r="K14" s="109">
        <f t="shared" si="6"/>
        <v>40813</v>
      </c>
      <c r="L14" s="110">
        <f t="shared" si="7"/>
        <v>6220</v>
      </c>
      <c r="M14" s="109">
        <v>5760.0</v>
      </c>
      <c r="N14" s="89">
        <v>946.0</v>
      </c>
      <c r="O14" s="109">
        <v>5760.0</v>
      </c>
      <c r="P14" s="89">
        <v>2138.0</v>
      </c>
      <c r="Q14" s="109">
        <v>5760.0</v>
      </c>
      <c r="R14" s="89">
        <v>934.0</v>
      </c>
      <c r="S14" s="109">
        <v>5760.0</v>
      </c>
      <c r="T14" s="89">
        <v>962.0</v>
      </c>
      <c r="U14" s="109">
        <v>5760.0</v>
      </c>
      <c r="V14" s="91">
        <v>1240.0</v>
      </c>
      <c r="W14" s="111">
        <v>10395.0</v>
      </c>
      <c r="X14" s="112">
        <v>482.773</v>
      </c>
      <c r="Y14" s="111">
        <v>4733.0</v>
      </c>
      <c r="Z14" s="112">
        <v>405.731</v>
      </c>
      <c r="AA14" s="111">
        <v>5023.0</v>
      </c>
      <c r="AB14" s="112">
        <v>185.706</v>
      </c>
      <c r="AC14" s="111">
        <v>8145.0</v>
      </c>
      <c r="AD14" s="112">
        <v>134.282</v>
      </c>
      <c r="AE14" s="108"/>
      <c r="AF14" s="96"/>
      <c r="AG14" s="113">
        <f t="shared" ref="AG14:AP14" si="8">IFERROR(W14/M14,0)*100</f>
        <v>180.46875</v>
      </c>
      <c r="AH14" s="98">
        <f t="shared" si="8"/>
        <v>51.03308668</v>
      </c>
      <c r="AI14" s="113">
        <f t="shared" si="8"/>
        <v>82.17013889</v>
      </c>
      <c r="AJ14" s="98">
        <f t="shared" si="8"/>
        <v>18.97712816</v>
      </c>
      <c r="AK14" s="113">
        <f t="shared" si="8"/>
        <v>87.20486111</v>
      </c>
      <c r="AL14" s="98">
        <f t="shared" si="8"/>
        <v>19.88286938</v>
      </c>
      <c r="AM14" s="113">
        <f t="shared" si="8"/>
        <v>141.40625</v>
      </c>
      <c r="AN14" s="98">
        <f t="shared" si="8"/>
        <v>13.95862786</v>
      </c>
      <c r="AO14" s="297">
        <f t="shared" si="8"/>
        <v>0</v>
      </c>
      <c r="AP14" s="218">
        <f t="shared" si="8"/>
        <v>0</v>
      </c>
      <c r="AQ14" s="113">
        <f t="shared" ref="AQ14:AR14" si="9">W14+Y14+AA14+AC14+AE14</f>
        <v>28296</v>
      </c>
      <c r="AR14" s="114">
        <f t="shared" si="9"/>
        <v>1208.492</v>
      </c>
      <c r="AS14" s="114">
        <f t="shared" ref="AS14:AT14" si="10">AQ14/K14*100</f>
        <v>69.33085046</v>
      </c>
      <c r="AT14" s="114">
        <f t="shared" si="10"/>
        <v>19.42913183</v>
      </c>
      <c r="AU14" s="115" t="s">
        <v>44</v>
      </c>
      <c r="AV14" s="116"/>
      <c r="AW14" s="117"/>
      <c r="AX14" s="118">
        <f t="shared" ref="AX14:AY14" si="11">AG14+AI14+AK14+AM14+AO14</f>
        <v>491.25</v>
      </c>
      <c r="AY14" s="118">
        <f t="shared" si="11"/>
        <v>103.8517121</v>
      </c>
      <c r="AZ14" s="117"/>
    </row>
    <row r="15" ht="15.75" customHeight="1">
      <c r="A15" s="119"/>
      <c r="B15" s="106"/>
      <c r="C15" s="108"/>
      <c r="D15" s="106"/>
      <c r="E15" s="108"/>
      <c r="F15" s="106">
        <v>3.0</v>
      </c>
      <c r="G15" s="108" t="s">
        <v>49</v>
      </c>
      <c r="H15" s="108" t="s">
        <v>50</v>
      </c>
      <c r="I15" s="108" t="s">
        <v>43</v>
      </c>
      <c r="J15" s="106">
        <v>720.0</v>
      </c>
      <c r="K15" s="109">
        <f t="shared" si="6"/>
        <v>1895</v>
      </c>
      <c r="L15" s="110">
        <f t="shared" si="7"/>
        <v>1584</v>
      </c>
      <c r="M15" s="106">
        <v>235.0</v>
      </c>
      <c r="N15" s="89">
        <v>70.0</v>
      </c>
      <c r="O15" s="106">
        <v>235.0</v>
      </c>
      <c r="P15" s="89">
        <v>362.0</v>
      </c>
      <c r="Q15" s="106">
        <v>235.0</v>
      </c>
      <c r="R15" s="89">
        <v>373.0</v>
      </c>
      <c r="S15" s="106">
        <v>235.0</v>
      </c>
      <c r="T15" s="89">
        <v>384.0</v>
      </c>
      <c r="U15" s="106">
        <v>235.0</v>
      </c>
      <c r="V15" s="91">
        <v>395.0</v>
      </c>
      <c r="W15" s="111">
        <v>275.0</v>
      </c>
      <c r="X15" s="112">
        <v>69.6</v>
      </c>
      <c r="Y15" s="111">
        <v>108.0</v>
      </c>
      <c r="Z15" s="112">
        <v>14.055</v>
      </c>
      <c r="AA15" s="111">
        <v>179.0</v>
      </c>
      <c r="AB15" s="112">
        <v>107.984</v>
      </c>
      <c r="AC15" s="111">
        <v>415.0</v>
      </c>
      <c r="AD15" s="112">
        <v>107.984</v>
      </c>
      <c r="AE15" s="108"/>
      <c r="AF15" s="96"/>
      <c r="AG15" s="113">
        <f t="shared" ref="AG15:AP15" si="12">IFERROR(W15/M15,0)*100</f>
        <v>117.0212766</v>
      </c>
      <c r="AH15" s="98">
        <f t="shared" si="12"/>
        <v>99.42857143</v>
      </c>
      <c r="AI15" s="113">
        <f t="shared" si="12"/>
        <v>45.95744681</v>
      </c>
      <c r="AJ15" s="98">
        <f t="shared" si="12"/>
        <v>3.882596685</v>
      </c>
      <c r="AK15" s="113">
        <f t="shared" si="12"/>
        <v>76.17021277</v>
      </c>
      <c r="AL15" s="98">
        <f t="shared" si="12"/>
        <v>28.95013405</v>
      </c>
      <c r="AM15" s="113">
        <f t="shared" si="12"/>
        <v>176.5957447</v>
      </c>
      <c r="AN15" s="98">
        <f t="shared" si="12"/>
        <v>28.12083333</v>
      </c>
      <c r="AO15" s="297">
        <f t="shared" si="12"/>
        <v>0</v>
      </c>
      <c r="AP15" s="218">
        <f t="shared" si="12"/>
        <v>0</v>
      </c>
      <c r="AQ15" s="113">
        <f t="shared" ref="AQ15:AR15" si="13">W15+Y15+AA15+AC15+AE15</f>
        <v>977</v>
      </c>
      <c r="AR15" s="114">
        <f t="shared" si="13"/>
        <v>299.623</v>
      </c>
      <c r="AS15" s="114">
        <f t="shared" ref="AS15:AT15" si="14">AQ15/K15*100</f>
        <v>51.55672823</v>
      </c>
      <c r="AT15" s="114">
        <f t="shared" si="14"/>
        <v>18.91559343</v>
      </c>
      <c r="AU15" s="115" t="s">
        <v>44</v>
      </c>
      <c r="AV15" s="116"/>
      <c r="AW15" s="117" t="s">
        <v>51</v>
      </c>
      <c r="AX15" s="118">
        <f t="shared" ref="AX15:AY15" si="15">AG15+AI15+AK15+AM15+AO15</f>
        <v>415.7446809</v>
      </c>
      <c r="AY15" s="118">
        <f t="shared" si="15"/>
        <v>160.3821355</v>
      </c>
      <c r="AZ15" s="117"/>
    </row>
    <row r="16" ht="15.75" customHeight="1">
      <c r="A16" s="119"/>
      <c r="B16" s="106"/>
      <c r="C16" s="108"/>
      <c r="D16" s="106"/>
      <c r="E16" s="108"/>
      <c r="F16" s="106">
        <v>4.0</v>
      </c>
      <c r="G16" s="108" t="s">
        <v>52</v>
      </c>
      <c r="H16" s="108" t="s">
        <v>53</v>
      </c>
      <c r="I16" s="108" t="s">
        <v>54</v>
      </c>
      <c r="J16" s="106">
        <v>5.0</v>
      </c>
      <c r="K16" s="106">
        <v>5.0</v>
      </c>
      <c r="L16" s="110">
        <f t="shared" si="7"/>
        <v>7350</v>
      </c>
      <c r="M16" s="106">
        <v>5.0</v>
      </c>
      <c r="N16" s="89">
        <v>1121.0</v>
      </c>
      <c r="O16" s="106">
        <v>5.0</v>
      </c>
      <c r="P16" s="89">
        <v>1804.0</v>
      </c>
      <c r="Q16" s="106">
        <v>5.0</v>
      </c>
      <c r="R16" s="89">
        <v>1439.0</v>
      </c>
      <c r="S16" s="106">
        <v>5.0</v>
      </c>
      <c r="T16" s="89">
        <v>1475.0</v>
      </c>
      <c r="U16" s="106">
        <v>5.0</v>
      </c>
      <c r="V16" s="120">
        <v>1511.0</v>
      </c>
      <c r="W16" s="111">
        <v>5.0</v>
      </c>
      <c r="X16" s="112">
        <v>951.349</v>
      </c>
      <c r="Y16" s="111">
        <v>0.0</v>
      </c>
      <c r="Z16" s="112">
        <v>0.0</v>
      </c>
      <c r="AA16" s="121">
        <v>0.0</v>
      </c>
      <c r="AB16" s="112">
        <v>0.0</v>
      </c>
      <c r="AC16" s="121">
        <v>0.0</v>
      </c>
      <c r="AD16" s="112">
        <v>0.0</v>
      </c>
      <c r="AE16" s="108"/>
      <c r="AF16" s="96"/>
      <c r="AG16" s="113">
        <f t="shared" ref="AG16:AP16" si="16">IFERROR(W16/M16,0)*100</f>
        <v>100</v>
      </c>
      <c r="AH16" s="98">
        <f t="shared" si="16"/>
        <v>84.86610169</v>
      </c>
      <c r="AI16" s="113">
        <f t="shared" si="16"/>
        <v>0</v>
      </c>
      <c r="AJ16" s="98">
        <f t="shared" si="16"/>
        <v>0</v>
      </c>
      <c r="AK16" s="113">
        <f t="shared" si="16"/>
        <v>0</v>
      </c>
      <c r="AL16" s="98">
        <f t="shared" si="16"/>
        <v>0</v>
      </c>
      <c r="AM16" s="113">
        <f t="shared" si="16"/>
        <v>0</v>
      </c>
      <c r="AN16" s="98">
        <f t="shared" si="16"/>
        <v>0</v>
      </c>
      <c r="AO16" s="297">
        <f t="shared" si="16"/>
        <v>0</v>
      </c>
      <c r="AP16" s="218">
        <f t="shared" si="16"/>
        <v>0</v>
      </c>
      <c r="AQ16" s="122">
        <v>0.0</v>
      </c>
      <c r="AR16" s="123">
        <v>0.0</v>
      </c>
      <c r="AS16" s="114">
        <f t="shared" ref="AS16:AT16" si="17">AQ16/K16*100</f>
        <v>0</v>
      </c>
      <c r="AT16" s="114">
        <f t="shared" si="17"/>
        <v>0</v>
      </c>
      <c r="AU16" s="115" t="s">
        <v>44</v>
      </c>
      <c r="AV16" s="116"/>
      <c r="AW16" s="117"/>
      <c r="AX16" s="118">
        <f t="shared" ref="AX16:AY16" si="18">AG16+AI16+AK16+AM16+AO16</f>
        <v>100</v>
      </c>
      <c r="AY16" s="118">
        <f t="shared" si="18"/>
        <v>84.86610169</v>
      </c>
      <c r="AZ16" s="117"/>
    </row>
    <row r="17" ht="15.75" customHeight="1">
      <c r="A17" s="119"/>
      <c r="B17" s="106"/>
      <c r="C17" s="108"/>
      <c r="D17" s="106"/>
      <c r="E17" s="108"/>
      <c r="F17" s="106">
        <v>5.0</v>
      </c>
      <c r="G17" s="86" t="s">
        <v>55</v>
      </c>
      <c r="H17" s="86" t="s">
        <v>56</v>
      </c>
      <c r="I17" s="86" t="s">
        <v>43</v>
      </c>
      <c r="J17" s="106">
        <v>202.0</v>
      </c>
      <c r="K17" s="109">
        <f t="shared" ref="K17:K18" si="23">M17+O17+Q17+S17+U17+J17</f>
        <v>477</v>
      </c>
      <c r="L17" s="110">
        <f t="shared" si="7"/>
        <v>1349</v>
      </c>
      <c r="M17" s="106">
        <v>35.0</v>
      </c>
      <c r="N17" s="89">
        <v>32.0</v>
      </c>
      <c r="O17" s="106">
        <v>60.0</v>
      </c>
      <c r="P17" s="89">
        <v>315.0</v>
      </c>
      <c r="Q17" s="106">
        <v>60.0</v>
      </c>
      <c r="R17" s="89">
        <v>324.0</v>
      </c>
      <c r="S17" s="106">
        <v>60.0</v>
      </c>
      <c r="T17" s="89">
        <v>334.0</v>
      </c>
      <c r="U17" s="106">
        <v>60.0</v>
      </c>
      <c r="V17" s="91">
        <v>344.0</v>
      </c>
      <c r="W17" s="111">
        <v>73.0</v>
      </c>
      <c r="X17" s="112">
        <v>55.889</v>
      </c>
      <c r="Y17" s="111">
        <v>82.0</v>
      </c>
      <c r="Z17" s="112">
        <v>148.249</v>
      </c>
      <c r="AA17" s="111">
        <v>41.0</v>
      </c>
      <c r="AB17" s="112">
        <v>183.789</v>
      </c>
      <c r="AC17" s="111">
        <v>41.0</v>
      </c>
      <c r="AD17" s="112">
        <v>45.661</v>
      </c>
      <c r="AE17" s="108"/>
      <c r="AF17" s="96"/>
      <c r="AG17" s="113">
        <f t="shared" ref="AG17:AP17" si="19">IFERROR(W17/M17,0)*100</f>
        <v>208.5714286</v>
      </c>
      <c r="AH17" s="98">
        <f t="shared" si="19"/>
        <v>174.653125</v>
      </c>
      <c r="AI17" s="113">
        <f t="shared" si="19"/>
        <v>136.6666667</v>
      </c>
      <c r="AJ17" s="98">
        <f t="shared" si="19"/>
        <v>47.0631746</v>
      </c>
      <c r="AK17" s="113">
        <f t="shared" si="19"/>
        <v>68.33333333</v>
      </c>
      <c r="AL17" s="98">
        <f t="shared" si="19"/>
        <v>56.725</v>
      </c>
      <c r="AM17" s="113">
        <f t="shared" si="19"/>
        <v>68.33333333</v>
      </c>
      <c r="AN17" s="98">
        <f t="shared" si="19"/>
        <v>13.67095808</v>
      </c>
      <c r="AO17" s="297">
        <f t="shared" si="19"/>
        <v>0</v>
      </c>
      <c r="AP17" s="218">
        <f t="shared" si="19"/>
        <v>0</v>
      </c>
      <c r="AQ17" s="113">
        <f t="shared" ref="AQ17:AR17" si="20">W17+Y17+AA17+AC17+AE17</f>
        <v>237</v>
      </c>
      <c r="AR17" s="114">
        <f t="shared" si="20"/>
        <v>433.588</v>
      </c>
      <c r="AS17" s="114">
        <f t="shared" ref="AS17:AT17" si="21">AQ17/K17*100</f>
        <v>49.68553459</v>
      </c>
      <c r="AT17" s="114">
        <f t="shared" si="21"/>
        <v>32.1414381</v>
      </c>
      <c r="AU17" s="115" t="s">
        <v>44</v>
      </c>
      <c r="AV17" s="116"/>
      <c r="AW17" s="117"/>
      <c r="AX17" s="118">
        <f t="shared" ref="AX17:AY17" si="22">AG17+AI17+AK17+AM17+AO17</f>
        <v>481.9047619</v>
      </c>
      <c r="AY17" s="118">
        <f t="shared" si="22"/>
        <v>292.1122577</v>
      </c>
      <c r="AZ17" s="117"/>
    </row>
    <row r="18" ht="130.5" customHeight="1">
      <c r="A18" s="105"/>
      <c r="B18" s="106"/>
      <c r="C18" s="108"/>
      <c r="D18" s="106"/>
      <c r="E18" s="108"/>
      <c r="F18" s="106">
        <v>6.0</v>
      </c>
      <c r="G18" s="86" t="s">
        <v>57</v>
      </c>
      <c r="H18" s="86" t="s">
        <v>58</v>
      </c>
      <c r="I18" s="86" t="s">
        <v>43</v>
      </c>
      <c r="J18" s="106">
        <v>55.0</v>
      </c>
      <c r="K18" s="109">
        <f t="shared" si="23"/>
        <v>155</v>
      </c>
      <c r="L18" s="110">
        <f t="shared" si="7"/>
        <v>940</v>
      </c>
      <c r="M18" s="106">
        <v>0.0</v>
      </c>
      <c r="N18" s="89">
        <v>0.0</v>
      </c>
      <c r="O18" s="106">
        <v>25.0</v>
      </c>
      <c r="P18" s="89">
        <v>235.0</v>
      </c>
      <c r="Q18" s="106">
        <v>25.0</v>
      </c>
      <c r="R18" s="89">
        <v>235.0</v>
      </c>
      <c r="S18" s="106">
        <v>25.0</v>
      </c>
      <c r="T18" s="89">
        <v>235.0</v>
      </c>
      <c r="U18" s="106">
        <v>25.0</v>
      </c>
      <c r="V18" s="89">
        <v>235.0</v>
      </c>
      <c r="W18" s="111">
        <v>0.0</v>
      </c>
      <c r="X18" s="112">
        <v>0.0</v>
      </c>
      <c r="Y18" s="111">
        <v>0.0</v>
      </c>
      <c r="Z18" s="112">
        <v>0.0</v>
      </c>
      <c r="AA18" s="111">
        <v>0.0</v>
      </c>
      <c r="AB18" s="112">
        <v>0.0</v>
      </c>
      <c r="AC18" s="111">
        <v>0.0</v>
      </c>
      <c r="AD18" s="112">
        <v>0.0</v>
      </c>
      <c r="AE18" s="108"/>
      <c r="AF18" s="96"/>
      <c r="AG18" s="113">
        <f t="shared" ref="AG18:AP18" si="24">IFERROR(W18/M18,0)*100</f>
        <v>0</v>
      </c>
      <c r="AH18" s="98">
        <f t="shared" si="24"/>
        <v>0</v>
      </c>
      <c r="AI18" s="113">
        <f t="shared" si="24"/>
        <v>0</v>
      </c>
      <c r="AJ18" s="98">
        <f t="shared" si="24"/>
        <v>0</v>
      </c>
      <c r="AK18" s="113">
        <f t="shared" si="24"/>
        <v>0</v>
      </c>
      <c r="AL18" s="98">
        <f t="shared" si="24"/>
        <v>0</v>
      </c>
      <c r="AM18" s="113">
        <f t="shared" si="24"/>
        <v>0</v>
      </c>
      <c r="AN18" s="98">
        <f t="shared" si="24"/>
        <v>0</v>
      </c>
      <c r="AO18" s="297">
        <f t="shared" si="24"/>
        <v>0</v>
      </c>
      <c r="AP18" s="218">
        <f t="shared" si="24"/>
        <v>0</v>
      </c>
      <c r="AQ18" s="113">
        <f>IFERROR(AX18/K18,0)*100</f>
        <v>0</v>
      </c>
      <c r="AR18" s="108"/>
      <c r="AS18" s="108"/>
      <c r="AT18" s="108"/>
      <c r="AU18" s="115" t="s">
        <v>44</v>
      </c>
      <c r="AV18" s="116"/>
      <c r="AW18" s="117"/>
      <c r="AX18" s="118">
        <f t="shared" ref="AX18:AY18" si="25">AG18+AI18+AK18+AM18+AO18</f>
        <v>0</v>
      </c>
      <c r="AY18" s="118">
        <f t="shared" si="25"/>
        <v>0</v>
      </c>
      <c r="AZ18" s="117"/>
    </row>
    <row r="19" ht="15.75" customHeight="1">
      <c r="A19" s="105"/>
      <c r="B19" s="106"/>
      <c r="C19" s="108"/>
      <c r="D19" s="106"/>
      <c r="E19" s="108"/>
      <c r="F19" s="106">
        <v>7.0</v>
      </c>
      <c r="G19" s="86" t="s">
        <v>59</v>
      </c>
      <c r="H19" s="86" t="s">
        <v>60</v>
      </c>
      <c r="I19" s="86" t="s">
        <v>61</v>
      </c>
      <c r="J19" s="106">
        <v>72.0</v>
      </c>
      <c r="K19" s="106">
        <v>100.0</v>
      </c>
      <c r="L19" s="110">
        <f t="shared" si="7"/>
        <v>2997</v>
      </c>
      <c r="M19" s="106">
        <v>83.0</v>
      </c>
      <c r="N19" s="89">
        <v>146.0</v>
      </c>
      <c r="O19" s="106">
        <v>88.0</v>
      </c>
      <c r="P19" s="89">
        <v>1371.0</v>
      </c>
      <c r="Q19" s="111">
        <v>90.0</v>
      </c>
      <c r="R19" s="89">
        <v>682.0</v>
      </c>
      <c r="S19" s="106">
        <v>95.0</v>
      </c>
      <c r="T19" s="89">
        <v>393.0</v>
      </c>
      <c r="U19" s="106">
        <v>100.0</v>
      </c>
      <c r="V19" s="91">
        <v>405.0</v>
      </c>
      <c r="W19" s="111">
        <v>6.0</v>
      </c>
      <c r="X19" s="93">
        <v>130.93</v>
      </c>
      <c r="Y19" s="111">
        <v>82.0</v>
      </c>
      <c r="Z19" s="112">
        <v>153.11</v>
      </c>
      <c r="AA19" s="111">
        <v>7.0</v>
      </c>
      <c r="AB19" s="112">
        <v>132.201</v>
      </c>
      <c r="AC19" s="111">
        <v>4.0</v>
      </c>
      <c r="AD19" s="112">
        <v>73.383</v>
      </c>
      <c r="AE19" s="108"/>
      <c r="AF19" s="96"/>
      <c r="AG19" s="113">
        <f t="shared" ref="AG19:AP19" si="26">IFERROR(W19/M19,0)*100</f>
        <v>7.228915663</v>
      </c>
      <c r="AH19" s="98">
        <f t="shared" si="26"/>
        <v>89.67808219</v>
      </c>
      <c r="AI19" s="113">
        <f t="shared" si="26"/>
        <v>93.18181818</v>
      </c>
      <c r="AJ19" s="98">
        <f t="shared" si="26"/>
        <v>11.16776076</v>
      </c>
      <c r="AK19" s="113">
        <f t="shared" si="26"/>
        <v>7.777777778</v>
      </c>
      <c r="AL19" s="98">
        <f t="shared" si="26"/>
        <v>19.38431085</v>
      </c>
      <c r="AM19" s="113">
        <f t="shared" si="26"/>
        <v>4.210526316</v>
      </c>
      <c r="AN19" s="98">
        <f t="shared" si="26"/>
        <v>18.67251908</v>
      </c>
      <c r="AO19" s="297">
        <f t="shared" si="26"/>
        <v>0</v>
      </c>
      <c r="AP19" s="218">
        <f t="shared" si="26"/>
        <v>0</v>
      </c>
      <c r="AQ19" s="124">
        <v>4.0</v>
      </c>
      <c r="AR19" s="123">
        <v>73.383</v>
      </c>
      <c r="AS19" s="114">
        <f t="shared" ref="AS19:AT19" si="27">AQ19/K19*100</f>
        <v>4</v>
      </c>
      <c r="AT19" s="114">
        <f t="shared" si="27"/>
        <v>2.448548549</v>
      </c>
      <c r="AU19" s="115" t="s">
        <v>44</v>
      </c>
      <c r="AV19" s="116"/>
      <c r="AW19" s="117"/>
      <c r="AX19" s="118">
        <f t="shared" ref="AX19:AY19" si="28">AG19+AI19+AK19+AM19+AO19</f>
        <v>112.3990379</v>
      </c>
      <c r="AY19" s="118">
        <f t="shared" si="28"/>
        <v>138.9026729</v>
      </c>
      <c r="AZ19" s="117"/>
    </row>
    <row r="20" ht="15.75" customHeight="1">
      <c r="A20" s="105"/>
      <c r="B20" s="106"/>
      <c r="C20" s="108"/>
      <c r="D20" s="106"/>
      <c r="E20" s="108"/>
      <c r="F20" s="106">
        <v>8.0</v>
      </c>
      <c r="G20" s="86" t="s">
        <v>62</v>
      </c>
      <c r="H20" s="86" t="s">
        <v>63</v>
      </c>
      <c r="I20" s="86" t="s">
        <v>64</v>
      </c>
      <c r="J20" s="109">
        <v>11320.0</v>
      </c>
      <c r="K20" s="109">
        <v>22573.0</v>
      </c>
      <c r="L20" s="110">
        <f t="shared" si="7"/>
        <v>5383</v>
      </c>
      <c r="M20" s="109">
        <v>20143.0</v>
      </c>
      <c r="N20" s="89">
        <v>1014.0</v>
      </c>
      <c r="O20" s="106">
        <v>22573.0</v>
      </c>
      <c r="P20" s="89">
        <v>1044.0</v>
      </c>
      <c r="Q20" s="106">
        <v>22573.0</v>
      </c>
      <c r="R20" s="89">
        <v>1076.0</v>
      </c>
      <c r="S20" s="106">
        <v>22573.0</v>
      </c>
      <c r="T20" s="89">
        <v>1108.0</v>
      </c>
      <c r="U20" s="106">
        <v>22573.0</v>
      </c>
      <c r="V20" s="91">
        <v>1141.0</v>
      </c>
      <c r="W20" s="111">
        <v>21771.0</v>
      </c>
      <c r="X20" s="93">
        <v>962.81</v>
      </c>
      <c r="Y20" s="111">
        <v>24168.0</v>
      </c>
      <c r="Z20" s="112">
        <v>814.241</v>
      </c>
      <c r="AA20" s="111">
        <v>24466.0</v>
      </c>
      <c r="AB20" s="112">
        <v>1090.796</v>
      </c>
      <c r="AC20" s="111">
        <v>24466.0</v>
      </c>
      <c r="AD20" s="112">
        <v>629.603</v>
      </c>
      <c r="AE20" s="108"/>
      <c r="AF20" s="96"/>
      <c r="AG20" s="113">
        <f t="shared" ref="AG20:AP20" si="29">IFERROR(W20/M20,0)*100</f>
        <v>108.0822122</v>
      </c>
      <c r="AH20" s="98">
        <f t="shared" si="29"/>
        <v>94.95167653</v>
      </c>
      <c r="AI20" s="113">
        <f t="shared" si="29"/>
        <v>107.0659638</v>
      </c>
      <c r="AJ20" s="98">
        <f t="shared" si="29"/>
        <v>77.99243295</v>
      </c>
      <c r="AK20" s="113">
        <f t="shared" si="29"/>
        <v>108.386125</v>
      </c>
      <c r="AL20" s="98">
        <f t="shared" si="29"/>
        <v>101.3750929</v>
      </c>
      <c r="AM20" s="113">
        <f t="shared" si="29"/>
        <v>108.386125</v>
      </c>
      <c r="AN20" s="98">
        <f t="shared" si="29"/>
        <v>56.82337545</v>
      </c>
      <c r="AO20" s="297">
        <f t="shared" si="29"/>
        <v>0</v>
      </c>
      <c r="AP20" s="218">
        <f t="shared" si="29"/>
        <v>0</v>
      </c>
      <c r="AQ20" s="124">
        <v>24466.0</v>
      </c>
      <c r="AR20" s="123">
        <v>629.603</v>
      </c>
      <c r="AS20" s="114">
        <f t="shared" ref="AS20:AT20" si="30">AQ20/K20*100</f>
        <v>108.386125</v>
      </c>
      <c r="AT20" s="114">
        <f t="shared" si="30"/>
        <v>11.69613598</v>
      </c>
      <c r="AU20" s="115" t="s">
        <v>44</v>
      </c>
      <c r="AV20" s="116"/>
      <c r="AW20" s="117"/>
      <c r="AX20" s="118">
        <f t="shared" ref="AX20:AY20" si="31">AG20+AI20+AK20+AM20+AO20</f>
        <v>431.920426</v>
      </c>
      <c r="AY20" s="118">
        <f t="shared" si="31"/>
        <v>331.1425779</v>
      </c>
      <c r="AZ20" s="117"/>
    </row>
    <row r="21" ht="84.0" customHeight="1">
      <c r="A21" s="105"/>
      <c r="B21" s="106"/>
      <c r="C21" s="108"/>
      <c r="D21" s="106">
        <v>3.0</v>
      </c>
      <c r="E21" s="108" t="s">
        <v>65</v>
      </c>
      <c r="F21" s="106">
        <v>1.0</v>
      </c>
      <c r="G21" s="86" t="s">
        <v>66</v>
      </c>
      <c r="H21" s="86" t="s">
        <v>67</v>
      </c>
      <c r="I21" s="86" t="s">
        <v>68</v>
      </c>
      <c r="J21" s="106">
        <v>336.0</v>
      </c>
      <c r="K21" s="109">
        <f>M21+O21+Q21+S21+U21+J21</f>
        <v>1394</v>
      </c>
      <c r="L21" s="110">
        <f t="shared" si="7"/>
        <v>4812</v>
      </c>
      <c r="M21" s="106">
        <v>162.0</v>
      </c>
      <c r="N21" s="89">
        <v>460.0</v>
      </c>
      <c r="O21" s="106">
        <v>224.0</v>
      </c>
      <c r="P21" s="89">
        <v>1268.0</v>
      </c>
      <c r="Q21" s="111">
        <v>224.0</v>
      </c>
      <c r="R21" s="89">
        <v>998.0</v>
      </c>
      <c r="S21" s="106">
        <v>224.0</v>
      </c>
      <c r="T21" s="89">
        <v>1028.0</v>
      </c>
      <c r="U21" s="106">
        <v>224.0</v>
      </c>
      <c r="V21" s="91">
        <v>1058.0</v>
      </c>
      <c r="W21" s="111">
        <v>70.0</v>
      </c>
      <c r="X21" s="112">
        <v>441.615</v>
      </c>
      <c r="Y21" s="111"/>
      <c r="Z21" s="112">
        <v>0.0</v>
      </c>
      <c r="AA21" s="111">
        <v>144.0</v>
      </c>
      <c r="AB21" s="112">
        <v>50.0</v>
      </c>
      <c r="AC21" s="111"/>
      <c r="AD21" s="112">
        <v>0.0</v>
      </c>
      <c r="AE21" s="108"/>
      <c r="AF21" s="96"/>
      <c r="AG21" s="113">
        <f t="shared" ref="AG21:AP21" si="32">IFERROR(W21/M21,0)*100</f>
        <v>43.20987654</v>
      </c>
      <c r="AH21" s="98">
        <f t="shared" si="32"/>
        <v>96.00326087</v>
      </c>
      <c r="AI21" s="113">
        <f t="shared" si="32"/>
        <v>0</v>
      </c>
      <c r="AJ21" s="98">
        <f t="shared" si="32"/>
        <v>0</v>
      </c>
      <c r="AK21" s="113">
        <f t="shared" si="32"/>
        <v>64.28571429</v>
      </c>
      <c r="AL21" s="98">
        <f t="shared" si="32"/>
        <v>5.01002004</v>
      </c>
      <c r="AM21" s="113">
        <f t="shared" si="32"/>
        <v>0</v>
      </c>
      <c r="AN21" s="98">
        <f t="shared" si="32"/>
        <v>0</v>
      </c>
      <c r="AO21" s="297">
        <f t="shared" si="32"/>
        <v>0</v>
      </c>
      <c r="AP21" s="218">
        <f t="shared" si="32"/>
        <v>0</v>
      </c>
      <c r="AQ21" s="113">
        <f t="shared" ref="AQ21:AR21" si="33">W21+Y21+AA21+AC21+AE21</f>
        <v>214</v>
      </c>
      <c r="AR21" s="114">
        <f t="shared" si="33"/>
        <v>491.615</v>
      </c>
      <c r="AS21" s="114">
        <f t="shared" ref="AS21:AT21" si="34">AQ21/K21*100</f>
        <v>15.35150646</v>
      </c>
      <c r="AT21" s="114">
        <f t="shared" si="34"/>
        <v>10.21643807</v>
      </c>
      <c r="AU21" s="115" t="s">
        <v>69</v>
      </c>
      <c r="AV21" s="116"/>
      <c r="AW21" s="117"/>
      <c r="AX21" s="118">
        <f t="shared" ref="AX21:AY21" si="35">AG21+AI21+AK21+AM21+AO21</f>
        <v>107.4955908</v>
      </c>
      <c r="AY21" s="118">
        <f t="shared" si="35"/>
        <v>101.0132809</v>
      </c>
      <c r="AZ21" s="117"/>
    </row>
    <row r="22" ht="15.75" customHeight="1">
      <c r="A22" s="105"/>
      <c r="B22" s="106"/>
      <c r="C22" s="108"/>
      <c r="D22" s="106"/>
      <c r="E22" s="108"/>
      <c r="F22" s="106">
        <v>2.0</v>
      </c>
      <c r="G22" s="86" t="s">
        <v>70</v>
      </c>
      <c r="H22" s="86" t="s">
        <v>71</v>
      </c>
      <c r="I22" s="125" t="s">
        <v>72</v>
      </c>
      <c r="J22" s="106">
        <v>24.0</v>
      </c>
      <c r="K22" s="106">
        <v>50.85</v>
      </c>
      <c r="L22" s="110">
        <f t="shared" si="7"/>
        <v>4638</v>
      </c>
      <c r="M22" s="106">
        <v>42.22</v>
      </c>
      <c r="N22" s="89">
        <v>200.0</v>
      </c>
      <c r="O22" s="106">
        <v>51.88</v>
      </c>
      <c r="P22" s="89">
        <v>1061.0</v>
      </c>
      <c r="Q22" s="124">
        <v>51.75</v>
      </c>
      <c r="R22" s="89">
        <v>1093.0</v>
      </c>
      <c r="S22" s="106">
        <v>48.05</v>
      </c>
      <c r="T22" s="89">
        <v>1125.0</v>
      </c>
      <c r="U22" s="106">
        <v>50.85</v>
      </c>
      <c r="V22" s="91">
        <v>1159.0</v>
      </c>
      <c r="W22" s="124">
        <v>42.22</v>
      </c>
      <c r="X22" s="112">
        <v>224.775</v>
      </c>
      <c r="Y22" s="111">
        <v>0.0</v>
      </c>
      <c r="Z22" s="112">
        <v>0.0</v>
      </c>
      <c r="AA22" s="111">
        <v>0.0</v>
      </c>
      <c r="AB22" s="112">
        <v>0.0</v>
      </c>
      <c r="AC22" s="124">
        <v>0.0</v>
      </c>
      <c r="AD22" s="112">
        <v>0.0</v>
      </c>
      <c r="AE22" s="108"/>
      <c r="AF22" s="96"/>
      <c r="AG22" s="113">
        <f t="shared" ref="AG22:AP22" si="36">IFERROR(W22/M22,0)*100</f>
        <v>100</v>
      </c>
      <c r="AH22" s="98">
        <f t="shared" si="36"/>
        <v>112.3875</v>
      </c>
      <c r="AI22" s="113">
        <f t="shared" si="36"/>
        <v>0</v>
      </c>
      <c r="AJ22" s="98">
        <f t="shared" si="36"/>
        <v>0</v>
      </c>
      <c r="AK22" s="113">
        <f t="shared" si="36"/>
        <v>0</v>
      </c>
      <c r="AL22" s="98">
        <f t="shared" si="36"/>
        <v>0</v>
      </c>
      <c r="AM22" s="113">
        <f t="shared" si="36"/>
        <v>0</v>
      </c>
      <c r="AN22" s="98">
        <f t="shared" si="36"/>
        <v>0</v>
      </c>
      <c r="AO22" s="297">
        <f t="shared" si="36"/>
        <v>0</v>
      </c>
      <c r="AP22" s="218">
        <f t="shared" si="36"/>
        <v>0</v>
      </c>
      <c r="AQ22" s="124">
        <v>42.22</v>
      </c>
      <c r="AR22" s="126">
        <v>0.0</v>
      </c>
      <c r="AS22" s="114">
        <f t="shared" ref="AS22:AT22" si="37">AQ22/K22*100</f>
        <v>83.02851524</v>
      </c>
      <c r="AT22" s="114">
        <f t="shared" si="37"/>
        <v>0</v>
      </c>
      <c r="AU22" s="115" t="s">
        <v>69</v>
      </c>
      <c r="AV22" s="116"/>
      <c r="AW22" s="117"/>
      <c r="AX22" s="118">
        <f t="shared" ref="AX22:AY22" si="38">AG22+AI22+AK22+AM22+AO22</f>
        <v>100</v>
      </c>
      <c r="AY22" s="118">
        <f t="shared" si="38"/>
        <v>112.3875</v>
      </c>
      <c r="AZ22" s="117"/>
    </row>
    <row r="23" ht="15.75" customHeight="1">
      <c r="A23" s="105"/>
      <c r="B23" s="106"/>
      <c r="C23" s="108"/>
      <c r="D23" s="106"/>
      <c r="E23" s="108"/>
      <c r="F23" s="106"/>
      <c r="G23" s="86"/>
      <c r="H23" s="86"/>
      <c r="I23" s="86"/>
      <c r="J23" s="127" t="s">
        <v>73</v>
      </c>
      <c r="K23" s="106" t="s">
        <v>74</v>
      </c>
      <c r="L23" s="128"/>
      <c r="M23" s="106" t="s">
        <v>75</v>
      </c>
      <c r="N23" s="89"/>
      <c r="O23" s="106" t="s">
        <v>76</v>
      </c>
      <c r="P23" s="89"/>
      <c r="Q23" s="106" t="s">
        <v>77</v>
      </c>
      <c r="R23" s="89"/>
      <c r="S23" s="106" t="s">
        <v>78</v>
      </c>
      <c r="T23" s="89"/>
      <c r="U23" s="106" t="s">
        <v>74</v>
      </c>
      <c r="V23" s="91"/>
      <c r="W23" s="111"/>
      <c r="X23" s="112"/>
      <c r="Y23" s="111"/>
      <c r="Z23" s="112"/>
      <c r="AA23" s="111"/>
      <c r="AB23" s="112"/>
      <c r="AC23" s="111"/>
      <c r="AD23" s="112"/>
      <c r="AE23" s="108"/>
      <c r="AF23" s="96"/>
      <c r="AG23" s="113"/>
      <c r="AH23" s="98"/>
      <c r="AI23" s="113"/>
      <c r="AJ23" s="98"/>
      <c r="AK23" s="113"/>
      <c r="AL23" s="98"/>
      <c r="AM23" s="113"/>
      <c r="AN23" s="98"/>
      <c r="AO23" s="297"/>
      <c r="AP23" s="218"/>
      <c r="AQ23" s="113"/>
      <c r="AR23" s="108"/>
      <c r="AS23" s="108"/>
      <c r="AT23" s="108"/>
      <c r="AU23" s="115"/>
      <c r="AV23" s="116"/>
      <c r="AW23" s="117"/>
      <c r="AX23" s="118">
        <f t="shared" ref="AX23:AY23" si="39">AG23+AI23+AK23+AM23+AO23</f>
        <v>0</v>
      </c>
      <c r="AY23" s="118">
        <f t="shared" si="39"/>
        <v>0</v>
      </c>
      <c r="AZ23" s="117"/>
    </row>
    <row r="24" ht="81.75" customHeight="1">
      <c r="A24" s="105"/>
      <c r="B24" s="106"/>
      <c r="C24" s="108"/>
      <c r="D24" s="106"/>
      <c r="E24" s="108"/>
      <c r="F24" s="106">
        <v>3.0</v>
      </c>
      <c r="G24" s="86" t="s">
        <v>79</v>
      </c>
      <c r="H24" s="86" t="s">
        <v>80</v>
      </c>
      <c r="I24" s="86" t="s">
        <v>81</v>
      </c>
      <c r="J24" s="106">
        <v>73.53</v>
      </c>
      <c r="K24" s="106">
        <v>88.23</v>
      </c>
      <c r="L24" s="110">
        <f>N24+P24+R24+T24+V24</f>
        <v>2157.675</v>
      </c>
      <c r="M24" s="106">
        <v>73.53</v>
      </c>
      <c r="N24" s="89">
        <v>101.0</v>
      </c>
      <c r="O24" s="106">
        <v>77.21</v>
      </c>
      <c r="P24" s="89">
        <v>491.675</v>
      </c>
      <c r="Q24" s="124">
        <v>80.88</v>
      </c>
      <c r="R24" s="89">
        <v>506.0</v>
      </c>
      <c r="S24" s="106">
        <v>84.55</v>
      </c>
      <c r="T24" s="89">
        <v>522.0</v>
      </c>
      <c r="U24" s="106">
        <v>88.23</v>
      </c>
      <c r="V24" s="91">
        <v>537.0</v>
      </c>
      <c r="W24" s="111">
        <v>73.53</v>
      </c>
      <c r="X24" s="112">
        <v>147.18</v>
      </c>
      <c r="Y24" s="111">
        <v>77.21</v>
      </c>
      <c r="Z24" s="112">
        <v>162.991</v>
      </c>
      <c r="AA24" s="111">
        <v>82.35</v>
      </c>
      <c r="AB24" s="112">
        <v>103.812</v>
      </c>
      <c r="AC24" s="111">
        <v>84.9</v>
      </c>
      <c r="AD24" s="112">
        <v>0.0</v>
      </c>
      <c r="AE24" s="108"/>
      <c r="AF24" s="96"/>
      <c r="AG24" s="113">
        <f t="shared" ref="AG24:AP24" si="40">IFERROR(W24/M24,0)*100</f>
        <v>100</v>
      </c>
      <c r="AH24" s="98">
        <f t="shared" si="40"/>
        <v>145.7227723</v>
      </c>
      <c r="AI24" s="113">
        <f t="shared" si="40"/>
        <v>100</v>
      </c>
      <c r="AJ24" s="98">
        <f t="shared" si="40"/>
        <v>33.15015</v>
      </c>
      <c r="AK24" s="113">
        <f t="shared" si="40"/>
        <v>101.8175074</v>
      </c>
      <c r="AL24" s="98">
        <f t="shared" si="40"/>
        <v>20.51620553</v>
      </c>
      <c r="AM24" s="113">
        <f t="shared" si="40"/>
        <v>100.4139562</v>
      </c>
      <c r="AN24" s="98">
        <f t="shared" si="40"/>
        <v>0</v>
      </c>
      <c r="AO24" s="297">
        <f t="shared" si="40"/>
        <v>0</v>
      </c>
      <c r="AP24" s="218">
        <f t="shared" si="40"/>
        <v>0</v>
      </c>
      <c r="AQ24" s="124">
        <v>84.9</v>
      </c>
      <c r="AR24" s="126">
        <v>0.0</v>
      </c>
      <c r="AS24" s="114">
        <f t="shared" ref="AS24:AT24" si="41">AQ24/K24*100</f>
        <v>96.22577355</v>
      </c>
      <c r="AT24" s="114">
        <f t="shared" si="41"/>
        <v>0</v>
      </c>
      <c r="AU24" s="115" t="s">
        <v>69</v>
      </c>
      <c r="AV24" s="116"/>
      <c r="AW24" s="117"/>
      <c r="AX24" s="118">
        <f t="shared" ref="AX24:AY24" si="42">AG24+AI24+AK24+AM24+AO24</f>
        <v>402.2314637</v>
      </c>
      <c r="AY24" s="118">
        <f t="shared" si="42"/>
        <v>199.3891278</v>
      </c>
      <c r="AZ24" s="117"/>
    </row>
    <row r="25" ht="15.75" customHeight="1">
      <c r="A25" s="105"/>
      <c r="B25" s="106"/>
      <c r="C25" s="108"/>
      <c r="D25" s="106"/>
      <c r="E25" s="108"/>
      <c r="F25" s="106"/>
      <c r="G25" s="86"/>
      <c r="H25" s="86"/>
      <c r="I25" s="86"/>
      <c r="J25" s="106" t="s">
        <v>82</v>
      </c>
      <c r="K25" s="106" t="s">
        <v>83</v>
      </c>
      <c r="L25" s="128"/>
      <c r="M25" s="106" t="s">
        <v>82</v>
      </c>
      <c r="N25" s="89"/>
      <c r="O25" s="106" t="s">
        <v>84</v>
      </c>
      <c r="P25" s="89"/>
      <c r="Q25" s="106" t="s">
        <v>85</v>
      </c>
      <c r="R25" s="89"/>
      <c r="S25" s="106" t="s">
        <v>86</v>
      </c>
      <c r="T25" s="89"/>
      <c r="U25" s="106" t="s">
        <v>83</v>
      </c>
      <c r="V25" s="91"/>
      <c r="W25" s="111"/>
      <c r="X25" s="112"/>
      <c r="Y25" s="111"/>
      <c r="Z25" s="112"/>
      <c r="AA25" s="111"/>
      <c r="AB25" s="112"/>
      <c r="AC25" s="111"/>
      <c r="AD25" s="112"/>
      <c r="AE25" s="108"/>
      <c r="AF25" s="96"/>
      <c r="AG25" s="113"/>
      <c r="AH25" s="98"/>
      <c r="AI25" s="113"/>
      <c r="AJ25" s="98"/>
      <c r="AK25" s="113"/>
      <c r="AL25" s="98"/>
      <c r="AM25" s="113"/>
      <c r="AN25" s="98"/>
      <c r="AO25" s="297"/>
      <c r="AP25" s="218"/>
      <c r="AQ25" s="113">
        <f>IFERROR(AX25/K25,0)*100</f>
        <v>0</v>
      </c>
      <c r="AR25" s="108"/>
      <c r="AS25" s="108"/>
      <c r="AT25" s="108"/>
      <c r="AU25" s="115"/>
      <c r="AV25" s="116"/>
      <c r="AW25" s="117"/>
      <c r="AX25" s="118">
        <f t="shared" ref="AX25:AY25" si="43">AG25+AI25+AK25+AM25+AO25</f>
        <v>0</v>
      </c>
      <c r="AY25" s="118">
        <f t="shared" si="43"/>
        <v>0</v>
      </c>
      <c r="AZ25" s="117"/>
    </row>
    <row r="26" ht="66.0" customHeight="1">
      <c r="A26" s="105"/>
      <c r="B26" s="106"/>
      <c r="C26" s="108"/>
      <c r="D26" s="106"/>
      <c r="E26" s="108"/>
      <c r="F26" s="106"/>
      <c r="G26" s="86"/>
      <c r="H26" s="86" t="s">
        <v>87</v>
      </c>
      <c r="I26" s="86" t="s">
        <v>88</v>
      </c>
      <c r="J26" s="106">
        <v>144.0</v>
      </c>
      <c r="K26" s="109">
        <f t="shared" ref="K26:K28" si="47">M26+O26+Q26+S26+U26+J26</f>
        <v>282</v>
      </c>
      <c r="L26" s="128"/>
      <c r="M26" s="106">
        <v>30.0</v>
      </c>
      <c r="N26" s="89"/>
      <c r="O26" s="106">
        <v>30.0</v>
      </c>
      <c r="P26" s="89"/>
      <c r="Q26" s="111">
        <v>30.0</v>
      </c>
      <c r="R26" s="89"/>
      <c r="S26" s="106">
        <v>24.0</v>
      </c>
      <c r="T26" s="89"/>
      <c r="U26" s="106">
        <v>24.0</v>
      </c>
      <c r="V26" s="91"/>
      <c r="W26" s="111">
        <v>30.0</v>
      </c>
      <c r="X26" s="112"/>
      <c r="Y26" s="111">
        <v>0.0</v>
      </c>
      <c r="Z26" s="112"/>
      <c r="AA26" s="111">
        <v>39.0</v>
      </c>
      <c r="AB26" s="112"/>
      <c r="AC26" s="111">
        <v>33.0</v>
      </c>
      <c r="AD26" s="112"/>
      <c r="AE26" s="108"/>
      <c r="AF26" s="96"/>
      <c r="AG26" s="113">
        <f t="shared" ref="AG26:AP26" si="44">IFERROR(W26/M26,0)*100</f>
        <v>100</v>
      </c>
      <c r="AH26" s="98">
        <f t="shared" si="44"/>
        <v>0</v>
      </c>
      <c r="AI26" s="113">
        <f t="shared" si="44"/>
        <v>0</v>
      </c>
      <c r="AJ26" s="98">
        <f t="shared" si="44"/>
        <v>0</v>
      </c>
      <c r="AK26" s="113">
        <f t="shared" si="44"/>
        <v>130</v>
      </c>
      <c r="AL26" s="98">
        <f t="shared" si="44"/>
        <v>0</v>
      </c>
      <c r="AM26" s="113">
        <f t="shared" si="44"/>
        <v>137.5</v>
      </c>
      <c r="AN26" s="98">
        <f t="shared" si="44"/>
        <v>0</v>
      </c>
      <c r="AO26" s="297">
        <f t="shared" si="44"/>
        <v>0</v>
      </c>
      <c r="AP26" s="218">
        <f t="shared" si="44"/>
        <v>0</v>
      </c>
      <c r="AQ26" s="113">
        <f t="shared" ref="AQ26:AR26" si="45">W26+Y26+AA26+AC26+AE26</f>
        <v>102</v>
      </c>
      <c r="AR26" s="114">
        <f t="shared" si="45"/>
        <v>0</v>
      </c>
      <c r="AS26" s="114">
        <f>AQ26/K26*100</f>
        <v>36.17021277</v>
      </c>
      <c r="AT26" s="128" t="s">
        <v>89</v>
      </c>
      <c r="AU26" s="115"/>
      <c r="AV26" s="116"/>
      <c r="AW26" s="117"/>
      <c r="AX26" s="118">
        <f t="shared" ref="AX26:AY26" si="46">AG26+AI26+AK26+AM26+AO26</f>
        <v>367.5</v>
      </c>
      <c r="AY26" s="118">
        <f t="shared" si="46"/>
        <v>0</v>
      </c>
      <c r="AZ26" s="117"/>
    </row>
    <row r="27" ht="120.0" customHeight="1">
      <c r="A27" s="105"/>
      <c r="B27" s="106">
        <v>2.0</v>
      </c>
      <c r="C27" s="108" t="s">
        <v>90</v>
      </c>
      <c r="D27" s="106">
        <v>1.0</v>
      </c>
      <c r="E27" s="108" t="s">
        <v>91</v>
      </c>
      <c r="F27" s="106">
        <v>1.0</v>
      </c>
      <c r="G27" s="86" t="s">
        <v>92</v>
      </c>
      <c r="H27" s="86" t="s">
        <v>93</v>
      </c>
      <c r="I27" s="86" t="s">
        <v>94</v>
      </c>
      <c r="J27" s="106">
        <v>54.0</v>
      </c>
      <c r="K27" s="109">
        <f t="shared" si="47"/>
        <v>94</v>
      </c>
      <c r="L27" s="110">
        <f t="shared" ref="L27:L28" si="50">N27+P27+R27+T27+V27</f>
        <v>6044.9</v>
      </c>
      <c r="M27" s="111">
        <v>0.0</v>
      </c>
      <c r="N27" s="89">
        <v>704.0</v>
      </c>
      <c r="O27" s="111">
        <v>10.0</v>
      </c>
      <c r="P27" s="89">
        <v>1144.9</v>
      </c>
      <c r="Q27" s="111">
        <v>10.0</v>
      </c>
      <c r="R27" s="89">
        <v>1451.0</v>
      </c>
      <c r="S27" s="106">
        <v>10.0</v>
      </c>
      <c r="T27" s="89">
        <v>1495.0</v>
      </c>
      <c r="U27" s="106">
        <v>10.0</v>
      </c>
      <c r="V27" s="91">
        <v>1250.0</v>
      </c>
      <c r="W27" s="111">
        <v>10.0</v>
      </c>
      <c r="X27" s="112">
        <v>338.725</v>
      </c>
      <c r="Y27" s="111">
        <v>10.0</v>
      </c>
      <c r="Z27" s="112">
        <v>152.815</v>
      </c>
      <c r="AA27" s="111">
        <v>10.0</v>
      </c>
      <c r="AB27" s="112">
        <v>247.44</v>
      </c>
      <c r="AC27" s="111">
        <v>10.0</v>
      </c>
      <c r="AD27" s="112">
        <v>1495.0</v>
      </c>
      <c r="AE27" s="108"/>
      <c r="AF27" s="96"/>
      <c r="AG27" s="113">
        <f t="shared" ref="AG27:AP27" si="48">IFERROR(W27/M27,0)*100</f>
        <v>0</v>
      </c>
      <c r="AH27" s="98">
        <f t="shared" si="48"/>
        <v>48.11434659</v>
      </c>
      <c r="AI27" s="113">
        <f t="shared" si="48"/>
        <v>100</v>
      </c>
      <c r="AJ27" s="98">
        <f t="shared" si="48"/>
        <v>13.34745393</v>
      </c>
      <c r="AK27" s="113">
        <f t="shared" si="48"/>
        <v>100</v>
      </c>
      <c r="AL27" s="98">
        <f t="shared" si="48"/>
        <v>17.05306685</v>
      </c>
      <c r="AM27" s="113">
        <f t="shared" si="48"/>
        <v>100</v>
      </c>
      <c r="AN27" s="98">
        <f t="shared" si="48"/>
        <v>100</v>
      </c>
      <c r="AO27" s="297">
        <f t="shared" si="48"/>
        <v>0</v>
      </c>
      <c r="AP27" s="218">
        <f t="shared" si="48"/>
        <v>0</v>
      </c>
      <c r="AQ27" s="113">
        <f>IFERROR(AX27/K27,0)*100</f>
        <v>319.1489362</v>
      </c>
      <c r="AR27" s="108"/>
      <c r="AS27" s="108"/>
      <c r="AT27" s="108"/>
      <c r="AU27" s="115" t="s">
        <v>95</v>
      </c>
      <c r="AV27" s="116"/>
      <c r="AW27" s="117"/>
      <c r="AX27" s="118">
        <f t="shared" ref="AX27:AY27" si="49">AG27+AI27+AK27+AM27+AO27</f>
        <v>300</v>
      </c>
      <c r="AY27" s="118">
        <f t="shared" si="49"/>
        <v>178.5148674</v>
      </c>
      <c r="AZ27" s="117"/>
    </row>
    <row r="28" ht="15.75" customHeight="1">
      <c r="A28" s="105"/>
      <c r="B28" s="106"/>
      <c r="C28" s="108"/>
      <c r="D28" s="106"/>
      <c r="E28" s="108"/>
      <c r="F28" s="106">
        <v>2.0</v>
      </c>
      <c r="G28" s="86" t="s">
        <v>96</v>
      </c>
      <c r="H28" s="86" t="s">
        <v>97</v>
      </c>
      <c r="I28" s="86" t="s">
        <v>98</v>
      </c>
      <c r="J28" s="106">
        <v>560.0</v>
      </c>
      <c r="K28" s="109">
        <f t="shared" si="47"/>
        <v>865</v>
      </c>
      <c r="L28" s="110">
        <f t="shared" si="50"/>
        <v>8591</v>
      </c>
      <c r="M28" s="106">
        <v>31.0</v>
      </c>
      <c r="N28" s="89">
        <v>293.0</v>
      </c>
      <c r="O28" s="111">
        <v>31.0</v>
      </c>
      <c r="P28" s="89">
        <v>1990.0</v>
      </c>
      <c r="Q28" s="111">
        <v>81.0</v>
      </c>
      <c r="R28" s="89">
        <v>1997.0</v>
      </c>
      <c r="S28" s="106">
        <v>81.0</v>
      </c>
      <c r="T28" s="89">
        <v>2104.0</v>
      </c>
      <c r="U28" s="106">
        <v>81.0</v>
      </c>
      <c r="V28" s="91">
        <v>2207.0</v>
      </c>
      <c r="W28" s="111">
        <v>12.0</v>
      </c>
      <c r="X28" s="112">
        <v>556.135</v>
      </c>
      <c r="Y28" s="111">
        <v>0.0</v>
      </c>
      <c r="Z28" s="112">
        <v>181.127</v>
      </c>
      <c r="AA28" s="121">
        <v>0.0</v>
      </c>
      <c r="AB28" s="112">
        <v>39.791</v>
      </c>
      <c r="AC28" s="111"/>
      <c r="AD28" s="112">
        <v>0.0</v>
      </c>
      <c r="AE28" s="108"/>
      <c r="AF28" s="96"/>
      <c r="AG28" s="113">
        <f t="shared" ref="AG28:AP28" si="51">IFERROR(W28/M28,0)*100</f>
        <v>38.70967742</v>
      </c>
      <c r="AH28" s="98">
        <f t="shared" si="51"/>
        <v>189.8071672</v>
      </c>
      <c r="AI28" s="113">
        <f t="shared" si="51"/>
        <v>0</v>
      </c>
      <c r="AJ28" s="98">
        <f t="shared" si="51"/>
        <v>9.101859296</v>
      </c>
      <c r="AK28" s="113">
        <f t="shared" si="51"/>
        <v>0</v>
      </c>
      <c r="AL28" s="98">
        <f t="shared" si="51"/>
        <v>1.992538808</v>
      </c>
      <c r="AM28" s="113">
        <f t="shared" si="51"/>
        <v>0</v>
      </c>
      <c r="AN28" s="98">
        <f t="shared" si="51"/>
        <v>0</v>
      </c>
      <c r="AO28" s="297">
        <f t="shared" si="51"/>
        <v>0</v>
      </c>
      <c r="AP28" s="218">
        <f t="shared" si="51"/>
        <v>0</v>
      </c>
      <c r="AQ28" s="113">
        <f t="shared" ref="AQ28:AR28" si="52">W28+Y28+AA28+AC28+AE28</f>
        <v>12</v>
      </c>
      <c r="AR28" s="114">
        <f t="shared" si="52"/>
        <v>777.053</v>
      </c>
      <c r="AS28" s="114">
        <f t="shared" ref="AS28:AT28" si="53">AQ28/K28*100</f>
        <v>1.387283237</v>
      </c>
      <c r="AT28" s="114">
        <f t="shared" si="53"/>
        <v>9.044965662</v>
      </c>
      <c r="AU28" s="115" t="s">
        <v>99</v>
      </c>
      <c r="AV28" s="116"/>
      <c r="AW28" s="117"/>
      <c r="AX28" s="118">
        <f t="shared" ref="AX28:AY28" si="54">AG28+AI28+AK28+AM28+AO28</f>
        <v>38.70967742</v>
      </c>
      <c r="AY28" s="118">
        <f t="shared" si="54"/>
        <v>200.9015653</v>
      </c>
      <c r="AZ28" s="117"/>
    </row>
    <row r="29" ht="52.5" customHeight="1">
      <c r="A29" s="105"/>
      <c r="B29" s="106"/>
      <c r="C29" s="108"/>
      <c r="D29" s="106"/>
      <c r="E29" s="108"/>
      <c r="F29" s="106"/>
      <c r="G29" s="86"/>
      <c r="H29" s="86" t="s">
        <v>100</v>
      </c>
      <c r="I29" s="86" t="s">
        <v>98</v>
      </c>
      <c r="J29" s="106">
        <v>34.0</v>
      </c>
      <c r="K29" s="106">
        <v>107.0</v>
      </c>
      <c r="L29" s="128"/>
      <c r="M29" s="106">
        <v>2.0</v>
      </c>
      <c r="N29" s="89"/>
      <c r="O29" s="111">
        <v>7.0</v>
      </c>
      <c r="P29" s="89"/>
      <c r="Q29" s="111">
        <v>107.0</v>
      </c>
      <c r="R29" s="89"/>
      <c r="S29" s="106">
        <v>107.0</v>
      </c>
      <c r="T29" s="89"/>
      <c r="U29" s="106">
        <v>107.0</v>
      </c>
      <c r="V29" s="129"/>
      <c r="W29" s="111"/>
      <c r="X29" s="112"/>
      <c r="Y29" s="111"/>
      <c r="Z29" s="112"/>
      <c r="AA29" s="111"/>
      <c r="AB29" s="112"/>
      <c r="AC29" s="111"/>
      <c r="AD29" s="112"/>
      <c r="AE29" s="108"/>
      <c r="AF29" s="96"/>
      <c r="AG29" s="113">
        <f t="shared" ref="AG29:AP29" si="55">IFERROR(W29/M29,0)*100</f>
        <v>0</v>
      </c>
      <c r="AH29" s="98">
        <f t="shared" si="55"/>
        <v>0</v>
      </c>
      <c r="AI29" s="113">
        <f t="shared" si="55"/>
        <v>0</v>
      </c>
      <c r="AJ29" s="98">
        <f t="shared" si="55"/>
        <v>0</v>
      </c>
      <c r="AK29" s="113">
        <f t="shared" si="55"/>
        <v>0</v>
      </c>
      <c r="AL29" s="98">
        <f t="shared" si="55"/>
        <v>0</v>
      </c>
      <c r="AM29" s="113">
        <f t="shared" si="55"/>
        <v>0</v>
      </c>
      <c r="AN29" s="98">
        <f t="shared" si="55"/>
        <v>0</v>
      </c>
      <c r="AO29" s="297">
        <f t="shared" si="55"/>
        <v>0</v>
      </c>
      <c r="AP29" s="218">
        <f t="shared" si="55"/>
        <v>0</v>
      </c>
      <c r="AQ29" s="113">
        <f>IFERROR(AX29/K29,0)*100</f>
        <v>0</v>
      </c>
      <c r="AR29" s="108"/>
      <c r="AS29" s="108"/>
      <c r="AT29" s="108"/>
      <c r="AU29" s="115"/>
      <c r="AV29" s="116"/>
      <c r="AW29" s="117"/>
      <c r="AX29" s="118">
        <f t="shared" ref="AX29:AY29" si="56">AG29+AI29+AK29+AM29+AO29</f>
        <v>0</v>
      </c>
      <c r="AY29" s="118">
        <f t="shared" si="56"/>
        <v>0</v>
      </c>
      <c r="AZ29" s="117"/>
    </row>
    <row r="30" ht="99.0" customHeight="1">
      <c r="A30" s="105"/>
      <c r="B30" s="106"/>
      <c r="C30" s="108"/>
      <c r="D30" s="106"/>
      <c r="E30" s="108"/>
      <c r="F30" s="106">
        <v>3.0</v>
      </c>
      <c r="G30" s="86" t="s">
        <v>101</v>
      </c>
      <c r="H30" s="86" t="s">
        <v>102</v>
      </c>
      <c r="I30" s="86" t="s">
        <v>103</v>
      </c>
      <c r="J30" s="106">
        <v>121.0</v>
      </c>
      <c r="K30" s="106">
        <v>121.0</v>
      </c>
      <c r="L30" s="110">
        <f t="shared" ref="L30:L31" si="60">N30+P30+R30+T30+V30</f>
        <v>13599</v>
      </c>
      <c r="M30" s="106">
        <v>121.0</v>
      </c>
      <c r="N30" s="89">
        <v>1159.0</v>
      </c>
      <c r="O30" s="106">
        <v>121.0</v>
      </c>
      <c r="P30" s="89">
        <v>2974.0</v>
      </c>
      <c r="Q30" s="111">
        <v>121.0</v>
      </c>
      <c r="R30" s="89">
        <v>3063.0</v>
      </c>
      <c r="S30" s="106">
        <v>121.0</v>
      </c>
      <c r="T30" s="89">
        <v>3154.0</v>
      </c>
      <c r="U30" s="106">
        <v>121.0</v>
      </c>
      <c r="V30" s="91">
        <v>3249.0</v>
      </c>
      <c r="W30" s="111">
        <v>118.0</v>
      </c>
      <c r="X30" s="112">
        <v>625.251</v>
      </c>
      <c r="Y30" s="111">
        <v>99.0</v>
      </c>
      <c r="Z30" s="112">
        <v>486.208</v>
      </c>
      <c r="AA30" s="111">
        <v>0.0</v>
      </c>
      <c r="AB30" s="112">
        <v>850.129</v>
      </c>
      <c r="AC30" s="111">
        <v>96.0</v>
      </c>
      <c r="AD30" s="112">
        <v>894.116</v>
      </c>
      <c r="AE30" s="108"/>
      <c r="AF30" s="96"/>
      <c r="AG30" s="130">
        <v>118.0</v>
      </c>
      <c r="AH30" s="98">
        <f t="shared" ref="AH30:AP30" si="57">IFERROR(X30/N30,0)*100</f>
        <v>53.9474547</v>
      </c>
      <c r="AI30" s="113">
        <f t="shared" si="57"/>
        <v>81.81818182</v>
      </c>
      <c r="AJ30" s="98">
        <f t="shared" si="57"/>
        <v>16.34862139</v>
      </c>
      <c r="AK30" s="113">
        <f t="shared" si="57"/>
        <v>0</v>
      </c>
      <c r="AL30" s="98">
        <f t="shared" si="57"/>
        <v>27.75478289</v>
      </c>
      <c r="AM30" s="113">
        <f t="shared" si="57"/>
        <v>79.33884298</v>
      </c>
      <c r="AN30" s="98">
        <f t="shared" si="57"/>
        <v>28.34863665</v>
      </c>
      <c r="AO30" s="297">
        <f t="shared" si="57"/>
        <v>0</v>
      </c>
      <c r="AP30" s="218">
        <f t="shared" si="57"/>
        <v>0</v>
      </c>
      <c r="AQ30" s="124">
        <v>96.0</v>
      </c>
      <c r="AR30" s="131">
        <v>894.116</v>
      </c>
      <c r="AS30" s="114">
        <f t="shared" ref="AS30:AT30" si="58">AQ30/K30*100</f>
        <v>79.33884298</v>
      </c>
      <c r="AT30" s="114">
        <f t="shared" si="58"/>
        <v>6.574865799</v>
      </c>
      <c r="AU30" s="115" t="s">
        <v>99</v>
      </c>
      <c r="AV30" s="116"/>
      <c r="AW30" s="117"/>
      <c r="AX30" s="118">
        <f t="shared" ref="AX30:AY30" si="59">AG30+AI30+AK30+AM30+AO30</f>
        <v>279.1570248</v>
      </c>
      <c r="AY30" s="118">
        <f t="shared" si="59"/>
        <v>126.3994956</v>
      </c>
      <c r="AZ30" s="117"/>
    </row>
    <row r="31" ht="80.25" customHeight="1">
      <c r="A31" s="105"/>
      <c r="B31" s="106"/>
      <c r="C31" s="108"/>
      <c r="D31" s="106"/>
      <c r="E31" s="108"/>
      <c r="F31" s="106">
        <v>4.0</v>
      </c>
      <c r="G31" s="86" t="s">
        <v>104</v>
      </c>
      <c r="H31" s="86" t="s">
        <v>105</v>
      </c>
      <c r="I31" s="86" t="s">
        <v>43</v>
      </c>
      <c r="J31" s="106">
        <v>32.0</v>
      </c>
      <c r="K31" s="109">
        <f>M31+O31+Q31+S31+U31+J31</f>
        <v>267</v>
      </c>
      <c r="L31" s="110">
        <f t="shared" si="60"/>
        <v>2312</v>
      </c>
      <c r="M31" s="106">
        <v>47.0</v>
      </c>
      <c r="N31" s="89">
        <v>150.0</v>
      </c>
      <c r="O31" s="106">
        <v>47.0</v>
      </c>
      <c r="P31" s="89">
        <v>517.0</v>
      </c>
      <c r="Q31" s="111">
        <v>47.0</v>
      </c>
      <c r="R31" s="89">
        <v>532.0</v>
      </c>
      <c r="S31" s="106">
        <v>47.0</v>
      </c>
      <c r="T31" s="89">
        <v>548.0</v>
      </c>
      <c r="U31" s="106">
        <v>47.0</v>
      </c>
      <c r="V31" s="132">
        <v>565.0</v>
      </c>
      <c r="W31" s="111">
        <v>5.0</v>
      </c>
      <c r="X31" s="112">
        <v>116.815</v>
      </c>
      <c r="Y31" s="111">
        <v>5.0</v>
      </c>
      <c r="Z31" s="112">
        <v>148.029</v>
      </c>
      <c r="AA31" s="111">
        <v>5.0</v>
      </c>
      <c r="AB31" s="112">
        <v>84.92</v>
      </c>
      <c r="AC31" s="111">
        <v>5.0</v>
      </c>
      <c r="AD31" s="112">
        <v>135.279</v>
      </c>
      <c r="AE31" s="108"/>
      <c r="AF31" s="96"/>
      <c r="AG31" s="113">
        <f t="shared" ref="AG31:AP31" si="61">IFERROR(W31/M31,0)*100</f>
        <v>10.63829787</v>
      </c>
      <c r="AH31" s="98">
        <f t="shared" si="61"/>
        <v>77.87666667</v>
      </c>
      <c r="AI31" s="113">
        <f t="shared" si="61"/>
        <v>10.63829787</v>
      </c>
      <c r="AJ31" s="98">
        <f t="shared" si="61"/>
        <v>28.63230174</v>
      </c>
      <c r="AK31" s="113">
        <f t="shared" si="61"/>
        <v>10.63829787</v>
      </c>
      <c r="AL31" s="98">
        <f t="shared" si="61"/>
        <v>15.96240602</v>
      </c>
      <c r="AM31" s="113">
        <f t="shared" si="61"/>
        <v>10.63829787</v>
      </c>
      <c r="AN31" s="98">
        <f t="shared" si="61"/>
        <v>24.68594891</v>
      </c>
      <c r="AO31" s="297">
        <f t="shared" si="61"/>
        <v>0</v>
      </c>
      <c r="AP31" s="218">
        <f t="shared" si="61"/>
        <v>0</v>
      </c>
      <c r="AQ31" s="113">
        <f t="shared" ref="AQ31:AR31" si="62">W31+Y31+AA31+AC31+AE31</f>
        <v>20</v>
      </c>
      <c r="AR31" s="114">
        <f t="shared" si="62"/>
        <v>485.043</v>
      </c>
      <c r="AS31" s="114">
        <f t="shared" ref="AS31:AT31" si="63">AQ31/K31*100</f>
        <v>7.490636704</v>
      </c>
      <c r="AT31" s="114">
        <f t="shared" si="63"/>
        <v>20.97936851</v>
      </c>
      <c r="AU31" s="115" t="s">
        <v>106</v>
      </c>
      <c r="AV31" s="116"/>
      <c r="AW31" s="117"/>
      <c r="AX31" s="118">
        <f t="shared" ref="AX31:AY31" si="64">AG31+AI31+AK31+AM31+AO31</f>
        <v>42.55319149</v>
      </c>
      <c r="AY31" s="118">
        <f t="shared" si="64"/>
        <v>147.1573233</v>
      </c>
      <c r="AZ31" s="117"/>
    </row>
    <row r="32" ht="15.75" customHeight="1">
      <c r="A32" s="105"/>
      <c r="B32" s="106"/>
      <c r="C32" s="108"/>
      <c r="D32" s="106"/>
      <c r="E32" s="108"/>
      <c r="F32" s="106"/>
      <c r="G32" s="86"/>
      <c r="H32" s="86"/>
      <c r="I32" s="86" t="s">
        <v>107</v>
      </c>
      <c r="J32" s="86">
        <v>1.0</v>
      </c>
      <c r="K32" s="106">
        <v>5.0</v>
      </c>
      <c r="L32" s="128"/>
      <c r="M32" s="106">
        <v>5.0</v>
      </c>
      <c r="N32" s="89"/>
      <c r="O32" s="106">
        <v>5.0</v>
      </c>
      <c r="P32" s="89"/>
      <c r="Q32" s="106">
        <v>5.0</v>
      </c>
      <c r="R32" s="89"/>
      <c r="S32" s="106">
        <v>5.0</v>
      </c>
      <c r="T32" s="89"/>
      <c r="U32" s="106">
        <v>5.0</v>
      </c>
      <c r="V32" s="129"/>
      <c r="W32" s="111"/>
      <c r="X32" s="112"/>
      <c r="Y32" s="111"/>
      <c r="Z32" s="112"/>
      <c r="AA32" s="111"/>
      <c r="AB32" s="112"/>
      <c r="AC32" s="111"/>
      <c r="AD32" s="112"/>
      <c r="AE32" s="108"/>
      <c r="AF32" s="96"/>
      <c r="AG32" s="113">
        <f t="shared" ref="AG32:AP32" si="65">IFERROR(W32/M32,0)*100</f>
        <v>0</v>
      </c>
      <c r="AH32" s="98">
        <f t="shared" si="65"/>
        <v>0</v>
      </c>
      <c r="AI32" s="113">
        <f t="shared" si="65"/>
        <v>0</v>
      </c>
      <c r="AJ32" s="98">
        <f t="shared" si="65"/>
        <v>0</v>
      </c>
      <c r="AK32" s="113">
        <f t="shared" si="65"/>
        <v>0</v>
      </c>
      <c r="AL32" s="98">
        <f t="shared" si="65"/>
        <v>0</v>
      </c>
      <c r="AM32" s="113">
        <f t="shared" si="65"/>
        <v>0</v>
      </c>
      <c r="AN32" s="98">
        <f t="shared" si="65"/>
        <v>0</v>
      </c>
      <c r="AO32" s="297">
        <f t="shared" si="65"/>
        <v>0</v>
      </c>
      <c r="AP32" s="218">
        <f t="shared" si="65"/>
        <v>0</v>
      </c>
      <c r="AQ32" s="124"/>
      <c r="AR32" s="131"/>
      <c r="AS32" s="108"/>
      <c r="AT32" s="108"/>
      <c r="AU32" s="115"/>
      <c r="AV32" s="116"/>
      <c r="AW32" s="117"/>
      <c r="AX32" s="118">
        <f t="shared" ref="AX32:AY32" si="66">AG32+AI32+AK32+AM32+AO32</f>
        <v>0</v>
      </c>
      <c r="AY32" s="118">
        <f t="shared" si="66"/>
        <v>0</v>
      </c>
      <c r="AZ32" s="117"/>
    </row>
    <row r="33" ht="15.75" customHeight="1">
      <c r="A33" s="105"/>
      <c r="B33" s="106"/>
      <c r="C33" s="108"/>
      <c r="D33" s="106"/>
      <c r="E33" s="108"/>
      <c r="F33" s="106">
        <v>5.0</v>
      </c>
      <c r="G33" s="86" t="s">
        <v>108</v>
      </c>
      <c r="H33" s="86" t="s">
        <v>109</v>
      </c>
      <c r="I33" s="86" t="s">
        <v>110</v>
      </c>
      <c r="J33" s="106">
        <v>170.0</v>
      </c>
      <c r="K33" s="106">
        <v>170.0</v>
      </c>
      <c r="L33" s="110">
        <f t="shared" ref="L33:L37" si="70">N33+P33+R33+T33+V33</f>
        <v>1367</v>
      </c>
      <c r="M33" s="106">
        <v>170.0</v>
      </c>
      <c r="N33" s="89">
        <v>258.0</v>
      </c>
      <c r="O33" s="106">
        <v>170.0</v>
      </c>
      <c r="P33" s="89">
        <v>265.0</v>
      </c>
      <c r="Q33" s="106">
        <v>170.0</v>
      </c>
      <c r="R33" s="89">
        <v>273.0</v>
      </c>
      <c r="S33" s="106">
        <v>170.0</v>
      </c>
      <c r="T33" s="89">
        <v>281.0</v>
      </c>
      <c r="U33" s="106">
        <v>170.0</v>
      </c>
      <c r="V33" s="91">
        <v>290.0</v>
      </c>
      <c r="W33" s="111">
        <v>165.0</v>
      </c>
      <c r="X33" s="112">
        <v>245.063</v>
      </c>
      <c r="Y33" s="111"/>
      <c r="Z33" s="112">
        <v>0.0</v>
      </c>
      <c r="AA33" s="111"/>
      <c r="AB33" s="112">
        <v>95.853</v>
      </c>
      <c r="AC33" s="111"/>
      <c r="AD33" s="112">
        <v>0.0</v>
      </c>
      <c r="AE33" s="108"/>
      <c r="AF33" s="96"/>
      <c r="AG33" s="113">
        <f t="shared" ref="AG33:AP33" si="67">IFERROR(W33/M33,0)*100</f>
        <v>97.05882353</v>
      </c>
      <c r="AH33" s="98">
        <f t="shared" si="67"/>
        <v>94.98565891</v>
      </c>
      <c r="AI33" s="113">
        <f t="shared" si="67"/>
        <v>0</v>
      </c>
      <c r="AJ33" s="98">
        <f t="shared" si="67"/>
        <v>0</v>
      </c>
      <c r="AK33" s="113">
        <f t="shared" si="67"/>
        <v>0</v>
      </c>
      <c r="AL33" s="98">
        <f t="shared" si="67"/>
        <v>35.11098901</v>
      </c>
      <c r="AM33" s="113">
        <f t="shared" si="67"/>
        <v>0</v>
      </c>
      <c r="AN33" s="98">
        <f t="shared" si="67"/>
        <v>0</v>
      </c>
      <c r="AO33" s="297">
        <f t="shared" si="67"/>
        <v>0</v>
      </c>
      <c r="AP33" s="218">
        <f t="shared" si="67"/>
        <v>0</v>
      </c>
      <c r="AQ33" s="124"/>
      <c r="AR33" s="131">
        <v>0.0</v>
      </c>
      <c r="AS33" s="114">
        <f t="shared" ref="AS33:AT33" si="68">AQ33/K33*100</f>
        <v>0</v>
      </c>
      <c r="AT33" s="114">
        <f t="shared" si="68"/>
        <v>0</v>
      </c>
      <c r="AU33" s="115" t="s">
        <v>99</v>
      </c>
      <c r="AV33" s="116"/>
      <c r="AW33" s="117"/>
      <c r="AX33" s="118">
        <f t="shared" ref="AX33:AY33" si="69">AG33+AI33+AK33+AM33+AO33</f>
        <v>97.05882353</v>
      </c>
      <c r="AY33" s="118">
        <f t="shared" si="69"/>
        <v>130.0966479</v>
      </c>
      <c r="AZ33" s="117"/>
    </row>
    <row r="34" ht="86.25" customHeight="1">
      <c r="A34" s="105"/>
      <c r="B34" s="106"/>
      <c r="C34" s="108"/>
      <c r="D34" s="106"/>
      <c r="E34" s="108"/>
      <c r="F34" s="106">
        <v>6.0</v>
      </c>
      <c r="G34" s="86" t="s">
        <v>111</v>
      </c>
      <c r="H34" s="86" t="s">
        <v>112</v>
      </c>
      <c r="I34" s="86" t="s">
        <v>113</v>
      </c>
      <c r="J34" s="124">
        <v>41428.4</v>
      </c>
      <c r="K34" s="133">
        <f t="shared" ref="K34:K36" si="75">M34+O34+Q34+S34+U34+J34</f>
        <v>104167.424</v>
      </c>
      <c r="L34" s="110">
        <f t="shared" si="70"/>
        <v>3175</v>
      </c>
      <c r="M34" s="133">
        <v>9584.088</v>
      </c>
      <c r="N34" s="89">
        <v>406.0</v>
      </c>
      <c r="O34" s="133">
        <v>10912.21</v>
      </c>
      <c r="P34" s="89">
        <v>588.0</v>
      </c>
      <c r="Q34" s="111">
        <v>12375.501</v>
      </c>
      <c r="R34" s="89">
        <v>706.0</v>
      </c>
      <c r="S34" s="133">
        <v>13963.362</v>
      </c>
      <c r="T34" s="89">
        <v>727.0</v>
      </c>
      <c r="U34" s="133">
        <v>15903.863</v>
      </c>
      <c r="V34" s="132">
        <v>748.0</v>
      </c>
      <c r="W34" s="111">
        <v>8277.0</v>
      </c>
      <c r="X34" s="112">
        <v>376.755</v>
      </c>
      <c r="Y34" s="111">
        <v>8500.18</v>
      </c>
      <c r="Z34" s="112">
        <v>205.316</v>
      </c>
      <c r="AA34" s="111">
        <v>8798.13</v>
      </c>
      <c r="AB34" s="112">
        <v>221.195</v>
      </c>
      <c r="AC34" s="111">
        <v>0.0</v>
      </c>
      <c r="AD34" s="112">
        <v>0.0</v>
      </c>
      <c r="AE34" s="108"/>
      <c r="AF34" s="96"/>
      <c r="AG34" s="113">
        <f t="shared" ref="AG34:AP34" si="71">IFERROR(W34/M34,0)*100</f>
        <v>86.36189484</v>
      </c>
      <c r="AH34" s="98">
        <f t="shared" si="71"/>
        <v>92.79679803</v>
      </c>
      <c r="AI34" s="113">
        <f t="shared" si="71"/>
        <v>77.89604489</v>
      </c>
      <c r="AJ34" s="98">
        <f t="shared" si="71"/>
        <v>34.91768707</v>
      </c>
      <c r="AK34" s="113">
        <f t="shared" si="71"/>
        <v>71.09312181</v>
      </c>
      <c r="AL34" s="98">
        <f t="shared" si="71"/>
        <v>31.33073654</v>
      </c>
      <c r="AM34" s="113">
        <f t="shared" si="71"/>
        <v>0</v>
      </c>
      <c r="AN34" s="98">
        <f t="shared" si="71"/>
        <v>0</v>
      </c>
      <c r="AO34" s="297">
        <f t="shared" si="71"/>
        <v>0</v>
      </c>
      <c r="AP34" s="218">
        <f t="shared" si="71"/>
        <v>0</v>
      </c>
      <c r="AQ34" s="113">
        <f t="shared" ref="AQ34:AR34" si="72">W34+Y34+AA34+AC34+AE34</f>
        <v>25575.31</v>
      </c>
      <c r="AR34" s="114">
        <f t="shared" si="72"/>
        <v>803.266</v>
      </c>
      <c r="AS34" s="114">
        <f t="shared" ref="AS34:AT34" si="73">AQ34/K34*100</f>
        <v>24.5521191</v>
      </c>
      <c r="AT34" s="114">
        <f t="shared" si="73"/>
        <v>25.29971654</v>
      </c>
      <c r="AU34" s="115" t="s">
        <v>114</v>
      </c>
      <c r="AV34" s="116"/>
      <c r="AW34" s="117"/>
      <c r="AX34" s="118">
        <f t="shared" ref="AX34:AY34" si="74">AG34+AI34+AK34+AM34+AO34</f>
        <v>235.3510615</v>
      </c>
      <c r="AY34" s="118">
        <f t="shared" si="74"/>
        <v>159.0452216</v>
      </c>
      <c r="AZ34" s="117"/>
    </row>
    <row r="35" ht="15.75" customHeight="1">
      <c r="A35" s="105"/>
      <c r="B35" s="106"/>
      <c r="C35" s="108"/>
      <c r="D35" s="106"/>
      <c r="E35" s="108"/>
      <c r="F35" s="106">
        <v>7.0</v>
      </c>
      <c r="G35" s="86" t="s">
        <v>115</v>
      </c>
      <c r="H35" s="86" t="s">
        <v>116</v>
      </c>
      <c r="I35" s="86" t="s">
        <v>117</v>
      </c>
      <c r="J35" s="106">
        <v>0.0</v>
      </c>
      <c r="K35" s="109">
        <f t="shared" si="75"/>
        <v>22</v>
      </c>
      <c r="L35" s="110">
        <f t="shared" si="70"/>
        <v>1883</v>
      </c>
      <c r="M35" s="106">
        <v>2.0</v>
      </c>
      <c r="N35" s="89">
        <v>0.0</v>
      </c>
      <c r="O35" s="106">
        <v>5.0</v>
      </c>
      <c r="P35" s="89">
        <v>450.0</v>
      </c>
      <c r="Q35" s="111">
        <v>5.0</v>
      </c>
      <c r="R35" s="89">
        <v>464.0</v>
      </c>
      <c r="S35" s="106">
        <v>5.0</v>
      </c>
      <c r="T35" s="89">
        <v>477.0</v>
      </c>
      <c r="U35" s="106">
        <v>5.0</v>
      </c>
      <c r="V35" s="132">
        <v>492.0</v>
      </c>
      <c r="W35" s="111"/>
      <c r="X35" s="112">
        <v>0.0</v>
      </c>
      <c r="Y35" s="111"/>
      <c r="Z35" s="112">
        <v>0.0</v>
      </c>
      <c r="AA35" s="111"/>
      <c r="AB35" s="112"/>
      <c r="AC35" s="111"/>
      <c r="AD35" s="112">
        <v>0.0</v>
      </c>
      <c r="AE35" s="108"/>
      <c r="AF35" s="96"/>
      <c r="AG35" s="113">
        <f t="shared" ref="AG35:AP35" si="76">IFERROR(W35/M35,0)*100</f>
        <v>0</v>
      </c>
      <c r="AH35" s="98">
        <f t="shared" si="76"/>
        <v>0</v>
      </c>
      <c r="AI35" s="113">
        <f t="shared" si="76"/>
        <v>0</v>
      </c>
      <c r="AJ35" s="98">
        <f t="shared" si="76"/>
        <v>0</v>
      </c>
      <c r="AK35" s="113">
        <f t="shared" si="76"/>
        <v>0</v>
      </c>
      <c r="AL35" s="98">
        <f t="shared" si="76"/>
        <v>0</v>
      </c>
      <c r="AM35" s="113">
        <f t="shared" si="76"/>
        <v>0</v>
      </c>
      <c r="AN35" s="98">
        <f t="shared" si="76"/>
        <v>0</v>
      </c>
      <c r="AO35" s="297">
        <f t="shared" si="76"/>
        <v>0</v>
      </c>
      <c r="AP35" s="218">
        <f t="shared" si="76"/>
        <v>0</v>
      </c>
      <c r="AQ35" s="113">
        <f>IFERROR(AX35/K35,0)*100</f>
        <v>0</v>
      </c>
      <c r="AR35" s="108"/>
      <c r="AS35" s="108"/>
      <c r="AT35" s="108"/>
      <c r="AU35" s="115" t="s">
        <v>114</v>
      </c>
      <c r="AV35" s="116"/>
      <c r="AW35" s="117"/>
      <c r="AX35" s="118">
        <f t="shared" ref="AX35:AY35" si="77">AG35+AI35+AK35+AM35+AO35</f>
        <v>0</v>
      </c>
      <c r="AY35" s="118">
        <f t="shared" si="77"/>
        <v>0</v>
      </c>
      <c r="AZ35" s="117"/>
    </row>
    <row r="36" ht="96.75" customHeight="1">
      <c r="A36" s="105"/>
      <c r="B36" s="106"/>
      <c r="C36" s="108"/>
      <c r="D36" s="106"/>
      <c r="E36" s="108"/>
      <c r="F36" s="106">
        <v>8.0</v>
      </c>
      <c r="G36" s="86" t="s">
        <v>118</v>
      </c>
      <c r="H36" s="86" t="s">
        <v>119</v>
      </c>
      <c r="I36" s="86" t="s">
        <v>120</v>
      </c>
      <c r="J36" s="106">
        <v>1.0</v>
      </c>
      <c r="K36" s="109">
        <f t="shared" si="75"/>
        <v>16</v>
      </c>
      <c r="L36" s="110">
        <f t="shared" si="70"/>
        <v>101</v>
      </c>
      <c r="M36" s="106">
        <v>3.0</v>
      </c>
      <c r="N36" s="89">
        <v>19.0</v>
      </c>
      <c r="O36" s="106">
        <v>3.0</v>
      </c>
      <c r="P36" s="89">
        <v>20.0</v>
      </c>
      <c r="Q36" s="111">
        <v>3.0</v>
      </c>
      <c r="R36" s="89">
        <v>20.0</v>
      </c>
      <c r="S36" s="106">
        <v>3.0</v>
      </c>
      <c r="T36" s="89">
        <v>21.0</v>
      </c>
      <c r="U36" s="106">
        <v>3.0</v>
      </c>
      <c r="V36" s="132">
        <v>21.0</v>
      </c>
      <c r="W36" s="111">
        <v>6.0</v>
      </c>
      <c r="X36" s="112">
        <v>17.284</v>
      </c>
      <c r="Y36" s="111">
        <v>6.0</v>
      </c>
      <c r="Z36" s="112">
        <v>115.619</v>
      </c>
      <c r="AA36" s="111">
        <v>0.0</v>
      </c>
      <c r="AB36" s="112">
        <v>0.0</v>
      </c>
      <c r="AC36" s="111"/>
      <c r="AD36" s="112">
        <v>0.0</v>
      </c>
      <c r="AE36" s="108"/>
      <c r="AF36" s="96"/>
      <c r="AG36" s="113">
        <f t="shared" ref="AG36:AP36" si="78">IFERROR(W36/M36,0)*100</f>
        <v>200</v>
      </c>
      <c r="AH36" s="98">
        <f t="shared" si="78"/>
        <v>90.96842105</v>
      </c>
      <c r="AI36" s="113">
        <f t="shared" si="78"/>
        <v>200</v>
      </c>
      <c r="AJ36" s="98">
        <f t="shared" si="78"/>
        <v>578.095</v>
      </c>
      <c r="AK36" s="113">
        <f t="shared" si="78"/>
        <v>0</v>
      </c>
      <c r="AL36" s="98">
        <f t="shared" si="78"/>
        <v>0</v>
      </c>
      <c r="AM36" s="113">
        <f t="shared" si="78"/>
        <v>0</v>
      </c>
      <c r="AN36" s="98">
        <f t="shared" si="78"/>
        <v>0</v>
      </c>
      <c r="AO36" s="297">
        <f t="shared" si="78"/>
        <v>0</v>
      </c>
      <c r="AP36" s="218">
        <f t="shared" si="78"/>
        <v>0</v>
      </c>
      <c r="AQ36" s="113">
        <f t="shared" ref="AQ36:AR36" si="79">W36+Y36+AA36+AC36+AE36</f>
        <v>12</v>
      </c>
      <c r="AR36" s="114">
        <f t="shared" si="79"/>
        <v>132.903</v>
      </c>
      <c r="AS36" s="114">
        <f t="shared" ref="AS36:AT36" si="80">AQ36/K36*100</f>
        <v>75</v>
      </c>
      <c r="AT36" s="114">
        <f t="shared" si="80"/>
        <v>131.5871287</v>
      </c>
      <c r="AU36" s="115" t="s">
        <v>114</v>
      </c>
      <c r="AV36" s="116"/>
      <c r="AW36" s="117"/>
      <c r="AX36" s="118">
        <f t="shared" ref="AX36:AY36" si="81">AG36+AI36+AK36+AM36+AO36</f>
        <v>400</v>
      </c>
      <c r="AY36" s="118">
        <f t="shared" si="81"/>
        <v>669.0634211</v>
      </c>
      <c r="AZ36" s="117"/>
    </row>
    <row r="37" ht="15.75" customHeight="1">
      <c r="A37" s="105"/>
      <c r="B37" s="106"/>
      <c r="C37" s="108"/>
      <c r="D37" s="106"/>
      <c r="E37" s="108"/>
      <c r="F37" s="106">
        <v>9.0</v>
      </c>
      <c r="G37" s="86" t="s">
        <v>121</v>
      </c>
      <c r="H37" s="86" t="s">
        <v>122</v>
      </c>
      <c r="I37" s="86"/>
      <c r="J37" s="106"/>
      <c r="K37" s="106"/>
      <c r="L37" s="110">
        <f t="shared" si="70"/>
        <v>32078</v>
      </c>
      <c r="M37" s="106"/>
      <c r="N37" s="89">
        <v>2687.0</v>
      </c>
      <c r="O37" s="106"/>
      <c r="P37" s="89">
        <v>7588.0</v>
      </c>
      <c r="Q37" s="111"/>
      <c r="R37" s="89">
        <v>7083.0</v>
      </c>
      <c r="S37" s="106"/>
      <c r="T37" s="89">
        <v>7209.0</v>
      </c>
      <c r="U37" s="106"/>
      <c r="V37" s="91">
        <v>7511.0</v>
      </c>
      <c r="W37" s="111"/>
      <c r="X37" s="112">
        <v>1264.66</v>
      </c>
      <c r="Y37" s="111"/>
      <c r="Z37" s="112">
        <v>956.771</v>
      </c>
      <c r="AA37" s="111"/>
      <c r="AB37" s="112">
        <v>601.387</v>
      </c>
      <c r="AC37" s="111"/>
      <c r="AD37" s="112">
        <v>73.424</v>
      </c>
      <c r="AE37" s="108"/>
      <c r="AF37" s="96"/>
      <c r="AG37" s="113">
        <f t="shared" ref="AG37:AP37" si="82">IFERROR(W37/M37,0)*100</f>
        <v>0</v>
      </c>
      <c r="AH37" s="98">
        <f t="shared" si="82"/>
        <v>47.06587272</v>
      </c>
      <c r="AI37" s="113">
        <f t="shared" si="82"/>
        <v>0</v>
      </c>
      <c r="AJ37" s="98">
        <f t="shared" si="82"/>
        <v>12.60900105</v>
      </c>
      <c r="AK37" s="113">
        <f t="shared" si="82"/>
        <v>0</v>
      </c>
      <c r="AL37" s="98">
        <f t="shared" si="82"/>
        <v>8.490568968</v>
      </c>
      <c r="AM37" s="113">
        <f t="shared" si="82"/>
        <v>0</v>
      </c>
      <c r="AN37" s="98">
        <f t="shared" si="82"/>
        <v>1.018504647</v>
      </c>
      <c r="AO37" s="297">
        <f t="shared" si="82"/>
        <v>0</v>
      </c>
      <c r="AP37" s="218">
        <f t="shared" si="82"/>
        <v>0</v>
      </c>
      <c r="AQ37" s="113">
        <f>IFERROR(AX37/K37,0)*100</f>
        <v>0</v>
      </c>
      <c r="AR37" s="108"/>
      <c r="AS37" s="108"/>
      <c r="AT37" s="108"/>
      <c r="AU37" s="115" t="s">
        <v>99</v>
      </c>
      <c r="AV37" s="116"/>
      <c r="AW37" s="117"/>
      <c r="AX37" s="118">
        <f t="shared" ref="AX37:AY37" si="83">AG37+AI37+AK37+AM37+AO37</f>
        <v>0</v>
      </c>
      <c r="AY37" s="118">
        <f t="shared" si="83"/>
        <v>69.18394739</v>
      </c>
      <c r="AZ37" s="117"/>
    </row>
    <row r="38" ht="15.75" customHeight="1">
      <c r="A38" s="105"/>
      <c r="B38" s="106"/>
      <c r="C38" s="108"/>
      <c r="D38" s="106"/>
      <c r="E38" s="108"/>
      <c r="F38" s="106"/>
      <c r="G38" s="86"/>
      <c r="H38" s="86" t="s">
        <v>123</v>
      </c>
      <c r="I38" s="86"/>
      <c r="J38" s="109">
        <v>87489.0</v>
      </c>
      <c r="K38" s="109">
        <f t="shared" ref="K38:K39" si="87">M38+O38+Q38+S38+U38+J38</f>
        <v>175539</v>
      </c>
      <c r="L38" s="128"/>
      <c r="M38" s="109">
        <v>16084.0</v>
      </c>
      <c r="N38" s="89"/>
      <c r="O38" s="109">
        <v>16826.0</v>
      </c>
      <c r="P38" s="89"/>
      <c r="Q38" s="111">
        <v>17566.0</v>
      </c>
      <c r="R38" s="89"/>
      <c r="S38" s="109">
        <v>18360.0</v>
      </c>
      <c r="T38" s="89"/>
      <c r="U38" s="109">
        <v>19214.0</v>
      </c>
      <c r="V38" s="129"/>
      <c r="W38" s="111">
        <v>10236.5</v>
      </c>
      <c r="X38" s="112"/>
      <c r="Y38" s="111">
        <v>10987.0</v>
      </c>
      <c r="Z38" s="112"/>
      <c r="AA38" s="111">
        <v>11344.0</v>
      </c>
      <c r="AB38" s="112"/>
      <c r="AC38" s="111">
        <v>7931.0</v>
      </c>
      <c r="AD38" s="112"/>
      <c r="AE38" s="108"/>
      <c r="AF38" s="96"/>
      <c r="AG38" s="113">
        <f t="shared" ref="AG38:AP38" si="84">IFERROR(W38/M38,0)*100</f>
        <v>63.64399403</v>
      </c>
      <c r="AH38" s="98">
        <f t="shared" si="84"/>
        <v>0</v>
      </c>
      <c r="AI38" s="113">
        <f t="shared" si="84"/>
        <v>65.29775348</v>
      </c>
      <c r="AJ38" s="98">
        <f t="shared" si="84"/>
        <v>0</v>
      </c>
      <c r="AK38" s="113">
        <f t="shared" si="84"/>
        <v>64.57930092</v>
      </c>
      <c r="AL38" s="98">
        <f t="shared" si="84"/>
        <v>0</v>
      </c>
      <c r="AM38" s="113">
        <f t="shared" si="84"/>
        <v>43.19716776</v>
      </c>
      <c r="AN38" s="98">
        <f t="shared" si="84"/>
        <v>0</v>
      </c>
      <c r="AO38" s="297">
        <f t="shared" si="84"/>
        <v>0</v>
      </c>
      <c r="AP38" s="218">
        <f t="shared" si="84"/>
        <v>0</v>
      </c>
      <c r="AQ38" s="113">
        <f t="shared" ref="AQ38:AR38" si="85">W38+Y38+AA38+AC38+AE38</f>
        <v>40498.5</v>
      </c>
      <c r="AR38" s="114">
        <f t="shared" si="85"/>
        <v>0</v>
      </c>
      <c r="AS38" s="114">
        <f t="shared" ref="AS38:AS39" si="90">AQ38/K38*100</f>
        <v>23.0709415</v>
      </c>
      <c r="AT38" s="128" t="s">
        <v>89</v>
      </c>
      <c r="AU38" s="115"/>
      <c r="AV38" s="116"/>
      <c r="AW38" s="117"/>
      <c r="AX38" s="118">
        <f t="shared" ref="AX38:AY38" si="86">AG38+AI38+AK38+AM38+AO38</f>
        <v>236.7182162</v>
      </c>
      <c r="AY38" s="118">
        <f t="shared" si="86"/>
        <v>0</v>
      </c>
      <c r="AZ38" s="117"/>
    </row>
    <row r="39" ht="15.75" customHeight="1">
      <c r="A39" s="105"/>
      <c r="B39" s="106"/>
      <c r="C39" s="108"/>
      <c r="D39" s="106"/>
      <c r="E39" s="108"/>
      <c r="F39" s="106"/>
      <c r="G39" s="86"/>
      <c r="H39" s="86" t="s">
        <v>124</v>
      </c>
      <c r="I39" s="86"/>
      <c r="J39" s="109">
        <v>89874.0</v>
      </c>
      <c r="K39" s="109">
        <f t="shared" si="87"/>
        <v>172896</v>
      </c>
      <c r="L39" s="128"/>
      <c r="M39" s="109">
        <v>15158.0</v>
      </c>
      <c r="N39" s="89"/>
      <c r="O39" s="109">
        <v>15850.0</v>
      </c>
      <c r="P39" s="89"/>
      <c r="Q39" s="111">
        <v>16557.0</v>
      </c>
      <c r="R39" s="89"/>
      <c r="S39" s="109">
        <v>17319.0</v>
      </c>
      <c r="T39" s="89"/>
      <c r="U39" s="109">
        <v>18138.0</v>
      </c>
      <c r="V39" s="129"/>
      <c r="W39" s="111">
        <v>10142.0</v>
      </c>
      <c r="X39" s="112"/>
      <c r="Y39" s="111">
        <v>9656.0</v>
      </c>
      <c r="Z39" s="112"/>
      <c r="AA39" s="111">
        <v>10804.0</v>
      </c>
      <c r="AB39" s="112"/>
      <c r="AC39" s="111">
        <v>11427.0</v>
      </c>
      <c r="AD39" s="112"/>
      <c r="AE39" s="108"/>
      <c r="AF39" s="96"/>
      <c r="AG39" s="113">
        <f t="shared" ref="AG39:AP39" si="88">IFERROR(W39/M39,0)*100</f>
        <v>66.90856313</v>
      </c>
      <c r="AH39" s="98">
        <f t="shared" si="88"/>
        <v>0</v>
      </c>
      <c r="AI39" s="113">
        <f t="shared" si="88"/>
        <v>60.92113565</v>
      </c>
      <c r="AJ39" s="98">
        <f t="shared" si="88"/>
        <v>0</v>
      </c>
      <c r="AK39" s="113">
        <f t="shared" si="88"/>
        <v>65.25336716</v>
      </c>
      <c r="AL39" s="98">
        <f t="shared" si="88"/>
        <v>0</v>
      </c>
      <c r="AM39" s="113">
        <f t="shared" si="88"/>
        <v>65.97956002</v>
      </c>
      <c r="AN39" s="98">
        <f t="shared" si="88"/>
        <v>0</v>
      </c>
      <c r="AO39" s="297">
        <f t="shared" si="88"/>
        <v>0</v>
      </c>
      <c r="AP39" s="218">
        <f t="shared" si="88"/>
        <v>0</v>
      </c>
      <c r="AQ39" s="113">
        <f t="shared" ref="AQ39:AR39" si="89">W39+Y39+AA39+AC39+AE39</f>
        <v>42029</v>
      </c>
      <c r="AR39" s="114">
        <f t="shared" si="89"/>
        <v>0</v>
      </c>
      <c r="AS39" s="114">
        <f t="shared" si="90"/>
        <v>24.30883306</v>
      </c>
      <c r="AT39" s="128" t="s">
        <v>89</v>
      </c>
      <c r="AU39" s="115"/>
      <c r="AV39" s="116"/>
      <c r="AW39" s="117"/>
      <c r="AX39" s="118">
        <f t="shared" ref="AX39:AY39" si="91">AG39+AI39+AK39+AM39+AO39</f>
        <v>259.062626</v>
      </c>
      <c r="AY39" s="118">
        <f t="shared" si="91"/>
        <v>0</v>
      </c>
      <c r="AZ39" s="117"/>
    </row>
    <row r="40" ht="15.75" customHeight="1">
      <c r="A40" s="105"/>
      <c r="B40" s="106"/>
      <c r="C40" s="108"/>
      <c r="D40" s="106"/>
      <c r="E40" s="108"/>
      <c r="F40" s="106"/>
      <c r="G40" s="86"/>
      <c r="H40" s="86" t="s">
        <v>125</v>
      </c>
      <c r="I40" s="86"/>
      <c r="J40" s="106"/>
      <c r="K40" s="106"/>
      <c r="L40" s="128"/>
      <c r="M40" s="106"/>
      <c r="N40" s="89"/>
      <c r="O40" s="106"/>
      <c r="P40" s="89"/>
      <c r="Q40" s="111"/>
      <c r="R40" s="89"/>
      <c r="S40" s="106"/>
      <c r="T40" s="89"/>
      <c r="U40" s="106"/>
      <c r="V40" s="129"/>
      <c r="W40" s="111"/>
      <c r="X40" s="112"/>
      <c r="Y40" s="111"/>
      <c r="Z40" s="112"/>
      <c r="AA40" s="111"/>
      <c r="AB40" s="112"/>
      <c r="AC40" s="111"/>
      <c r="AD40" s="112"/>
      <c r="AE40" s="108"/>
      <c r="AF40" s="96"/>
      <c r="AG40" s="113">
        <f t="shared" ref="AG40:AP40" si="92">IFERROR(W40/M40,0)*100</f>
        <v>0</v>
      </c>
      <c r="AH40" s="98">
        <f t="shared" si="92"/>
        <v>0</v>
      </c>
      <c r="AI40" s="113">
        <f t="shared" si="92"/>
        <v>0</v>
      </c>
      <c r="AJ40" s="98">
        <f t="shared" si="92"/>
        <v>0</v>
      </c>
      <c r="AK40" s="113">
        <f t="shared" si="92"/>
        <v>0</v>
      </c>
      <c r="AL40" s="98">
        <f t="shared" si="92"/>
        <v>0</v>
      </c>
      <c r="AM40" s="113">
        <f t="shared" si="92"/>
        <v>0</v>
      </c>
      <c r="AN40" s="98">
        <f t="shared" si="92"/>
        <v>0</v>
      </c>
      <c r="AO40" s="297">
        <f t="shared" si="92"/>
        <v>0</v>
      </c>
      <c r="AP40" s="218">
        <f t="shared" si="92"/>
        <v>0</v>
      </c>
      <c r="AQ40" s="113">
        <f>IFERROR(AX40/K40,0)*100</f>
        <v>0</v>
      </c>
      <c r="AR40" s="108"/>
      <c r="AS40" s="108"/>
      <c r="AT40" s="108"/>
      <c r="AU40" s="115"/>
      <c r="AV40" s="116"/>
      <c r="AW40" s="117"/>
      <c r="AX40" s="118">
        <f t="shared" ref="AX40:AY40" si="93">AG40+AI40+AK40+AM40+AO40</f>
        <v>0</v>
      </c>
      <c r="AY40" s="118">
        <f t="shared" si="93"/>
        <v>0</v>
      </c>
      <c r="AZ40" s="117"/>
    </row>
    <row r="41" ht="15.75" customHeight="1">
      <c r="A41" s="105"/>
      <c r="B41" s="106"/>
      <c r="C41" s="108"/>
      <c r="D41" s="106"/>
      <c r="E41" s="108"/>
      <c r="F41" s="106"/>
      <c r="G41" s="86"/>
      <c r="H41" s="86" t="s">
        <v>123</v>
      </c>
      <c r="I41" s="86"/>
      <c r="J41" s="109">
        <v>15282.0</v>
      </c>
      <c r="K41" s="109">
        <f t="shared" ref="K41:K47" si="97">M41+O41+Q41+S41+U41+J41</f>
        <v>47922</v>
      </c>
      <c r="L41" s="128"/>
      <c r="M41" s="109">
        <v>5980.0</v>
      </c>
      <c r="N41" s="89"/>
      <c r="O41" s="109">
        <v>6320.0</v>
      </c>
      <c r="P41" s="89"/>
      <c r="Q41" s="107">
        <v>6595.0</v>
      </c>
      <c r="R41" s="134"/>
      <c r="S41" s="135">
        <v>6765.0</v>
      </c>
      <c r="T41" s="134"/>
      <c r="U41" s="135">
        <v>6980.0</v>
      </c>
      <c r="V41" s="129"/>
      <c r="W41" s="111">
        <v>4422.0</v>
      </c>
      <c r="X41" s="112"/>
      <c r="Y41" s="111">
        <v>4118.0</v>
      </c>
      <c r="Z41" s="112"/>
      <c r="AA41" s="111">
        <v>3184.0</v>
      </c>
      <c r="AB41" s="112"/>
      <c r="AC41" s="111">
        <v>2571.0</v>
      </c>
      <c r="AD41" s="112"/>
      <c r="AE41" s="108"/>
      <c r="AF41" s="96"/>
      <c r="AG41" s="113">
        <f t="shared" ref="AG41:AP41" si="94">IFERROR(W41/M41,0)*100</f>
        <v>73.94648829</v>
      </c>
      <c r="AH41" s="98">
        <f t="shared" si="94"/>
        <v>0</v>
      </c>
      <c r="AI41" s="113">
        <f t="shared" si="94"/>
        <v>65.15822785</v>
      </c>
      <c r="AJ41" s="98">
        <f t="shared" si="94"/>
        <v>0</v>
      </c>
      <c r="AK41" s="113">
        <f t="shared" si="94"/>
        <v>48.27899924</v>
      </c>
      <c r="AL41" s="98">
        <f t="shared" si="94"/>
        <v>0</v>
      </c>
      <c r="AM41" s="113">
        <f t="shared" si="94"/>
        <v>38.00443459</v>
      </c>
      <c r="AN41" s="98">
        <f t="shared" si="94"/>
        <v>0</v>
      </c>
      <c r="AO41" s="297">
        <f t="shared" si="94"/>
        <v>0</v>
      </c>
      <c r="AP41" s="218">
        <f t="shared" si="94"/>
        <v>0</v>
      </c>
      <c r="AQ41" s="113">
        <f t="shared" ref="AQ41:AR41" si="95">W41+Y41+AA41+AC41+AE41</f>
        <v>14295</v>
      </c>
      <c r="AR41" s="114">
        <f t="shared" si="95"/>
        <v>0</v>
      </c>
      <c r="AS41" s="114">
        <f t="shared" ref="AS41:AS53" si="100">AQ41/K41*100</f>
        <v>29.8297233</v>
      </c>
      <c r="AT41" s="128" t="s">
        <v>89</v>
      </c>
      <c r="AU41" s="115"/>
      <c r="AV41" s="116"/>
      <c r="AW41" s="117"/>
      <c r="AX41" s="118">
        <f t="shared" ref="AX41:AY41" si="96">AG41+AI41+AK41+AM41+AO41</f>
        <v>225.38815</v>
      </c>
      <c r="AY41" s="118">
        <f t="shared" si="96"/>
        <v>0</v>
      </c>
      <c r="AZ41" s="117"/>
    </row>
    <row r="42" ht="15.75" customHeight="1">
      <c r="A42" s="105"/>
      <c r="B42" s="106"/>
      <c r="C42" s="108"/>
      <c r="D42" s="106"/>
      <c r="E42" s="108"/>
      <c r="F42" s="106"/>
      <c r="G42" s="86"/>
      <c r="H42" s="86" t="s">
        <v>124</v>
      </c>
      <c r="I42" s="86"/>
      <c r="J42" s="109">
        <v>14113.0</v>
      </c>
      <c r="K42" s="109">
        <f t="shared" si="97"/>
        <v>45776</v>
      </c>
      <c r="L42" s="128"/>
      <c r="M42" s="109">
        <v>5688.0</v>
      </c>
      <c r="N42" s="89"/>
      <c r="O42" s="109">
        <v>6185.0</v>
      </c>
      <c r="P42" s="89"/>
      <c r="Q42" s="107">
        <v>6470.0</v>
      </c>
      <c r="R42" s="134"/>
      <c r="S42" s="135">
        <v>6490.0</v>
      </c>
      <c r="T42" s="134"/>
      <c r="U42" s="135">
        <v>6830.0</v>
      </c>
      <c r="V42" s="129"/>
      <c r="W42" s="111">
        <v>3499.0</v>
      </c>
      <c r="X42" s="112"/>
      <c r="Y42" s="111">
        <v>4194.0</v>
      </c>
      <c r="Z42" s="112"/>
      <c r="AA42" s="111">
        <v>2770.0</v>
      </c>
      <c r="AB42" s="112"/>
      <c r="AC42" s="111">
        <v>2727.0</v>
      </c>
      <c r="AD42" s="112"/>
      <c r="AE42" s="108"/>
      <c r="AF42" s="96"/>
      <c r="AG42" s="113">
        <f t="shared" ref="AG42:AP42" si="98">IFERROR(W42/M42,0)*100</f>
        <v>61.51547117</v>
      </c>
      <c r="AH42" s="98">
        <f t="shared" si="98"/>
        <v>0</v>
      </c>
      <c r="AI42" s="113">
        <f t="shared" si="98"/>
        <v>67.80921584</v>
      </c>
      <c r="AJ42" s="98">
        <f t="shared" si="98"/>
        <v>0</v>
      </c>
      <c r="AK42" s="113">
        <f t="shared" si="98"/>
        <v>42.812983</v>
      </c>
      <c r="AL42" s="98">
        <f t="shared" si="98"/>
        <v>0</v>
      </c>
      <c r="AM42" s="113">
        <f t="shared" si="98"/>
        <v>42.01848998</v>
      </c>
      <c r="AN42" s="98">
        <f t="shared" si="98"/>
        <v>0</v>
      </c>
      <c r="AO42" s="297">
        <f t="shared" si="98"/>
        <v>0</v>
      </c>
      <c r="AP42" s="218">
        <f t="shared" si="98"/>
        <v>0</v>
      </c>
      <c r="AQ42" s="113">
        <f t="shared" ref="AQ42:AR42" si="99">W42+Y42+AA42+AC42+AE42</f>
        <v>13190</v>
      </c>
      <c r="AR42" s="114">
        <f t="shared" si="99"/>
        <v>0</v>
      </c>
      <c r="AS42" s="114">
        <f t="shared" si="100"/>
        <v>28.8142258</v>
      </c>
      <c r="AT42" s="128" t="s">
        <v>89</v>
      </c>
      <c r="AU42" s="115"/>
      <c r="AV42" s="116"/>
      <c r="AW42" s="117"/>
      <c r="AX42" s="118">
        <f t="shared" ref="AX42:AY42" si="101">AG42+AI42+AK42+AM42+AO42</f>
        <v>214.15616</v>
      </c>
      <c r="AY42" s="118">
        <f t="shared" si="101"/>
        <v>0</v>
      </c>
      <c r="AZ42" s="117"/>
    </row>
    <row r="43" ht="15.75" customHeight="1">
      <c r="A43" s="105"/>
      <c r="B43" s="106"/>
      <c r="C43" s="108"/>
      <c r="D43" s="106"/>
      <c r="E43" s="108"/>
      <c r="F43" s="106"/>
      <c r="G43" s="86"/>
      <c r="H43" s="86" t="s">
        <v>126</v>
      </c>
      <c r="I43" s="86" t="s">
        <v>127</v>
      </c>
      <c r="J43" s="106">
        <v>73.63</v>
      </c>
      <c r="K43" s="133">
        <f t="shared" si="97"/>
        <v>281.38</v>
      </c>
      <c r="L43" s="128"/>
      <c r="M43" s="106">
        <v>33.29</v>
      </c>
      <c r="N43" s="89"/>
      <c r="O43" s="106">
        <v>41.52</v>
      </c>
      <c r="P43" s="89"/>
      <c r="Q43" s="113">
        <v>42.86</v>
      </c>
      <c r="R43" s="134"/>
      <c r="S43" s="108">
        <v>44.28</v>
      </c>
      <c r="T43" s="134"/>
      <c r="U43" s="136">
        <v>45.8</v>
      </c>
      <c r="V43" s="129"/>
      <c r="W43" s="111">
        <v>41.34</v>
      </c>
      <c r="X43" s="112"/>
      <c r="Y43" s="111">
        <v>40.26</v>
      </c>
      <c r="Z43" s="112"/>
      <c r="AA43" s="111">
        <v>41.82</v>
      </c>
      <c r="AB43" s="112"/>
      <c r="AC43" s="111">
        <v>39.72</v>
      </c>
      <c r="AD43" s="112"/>
      <c r="AE43" s="108"/>
      <c r="AF43" s="96"/>
      <c r="AG43" s="113">
        <f t="shared" ref="AG43:AP43" si="102">IFERROR(W43/M43,0)*100</f>
        <v>124.1814359</v>
      </c>
      <c r="AH43" s="98">
        <f t="shared" si="102"/>
        <v>0</v>
      </c>
      <c r="AI43" s="113">
        <f t="shared" si="102"/>
        <v>96.96531792</v>
      </c>
      <c r="AJ43" s="98">
        <f t="shared" si="102"/>
        <v>0</v>
      </c>
      <c r="AK43" s="113">
        <f t="shared" si="102"/>
        <v>97.5734951</v>
      </c>
      <c r="AL43" s="98">
        <f t="shared" si="102"/>
        <v>0</v>
      </c>
      <c r="AM43" s="113">
        <f t="shared" si="102"/>
        <v>89.70189702</v>
      </c>
      <c r="AN43" s="98">
        <f t="shared" si="102"/>
        <v>0</v>
      </c>
      <c r="AO43" s="297">
        <f t="shared" si="102"/>
        <v>0</v>
      </c>
      <c r="AP43" s="218">
        <f t="shared" si="102"/>
        <v>0</v>
      </c>
      <c r="AQ43" s="113">
        <f t="shared" ref="AQ43:AR43" si="103">W43+Y43+AA43+AC43+AE43</f>
        <v>163.14</v>
      </c>
      <c r="AR43" s="114">
        <f t="shared" si="103"/>
        <v>0</v>
      </c>
      <c r="AS43" s="114">
        <f t="shared" si="100"/>
        <v>57.97853437</v>
      </c>
      <c r="AT43" s="128" t="s">
        <v>89</v>
      </c>
      <c r="AU43" s="115"/>
      <c r="AV43" s="116"/>
      <c r="AW43" s="117"/>
      <c r="AX43" s="118">
        <f t="shared" ref="AX43:AY43" si="104">AG43+AI43+AK43+AM43+AO43</f>
        <v>408.4221459</v>
      </c>
      <c r="AY43" s="118">
        <f t="shared" si="104"/>
        <v>0</v>
      </c>
      <c r="AZ43" s="117"/>
    </row>
    <row r="44" ht="15.75" customHeight="1">
      <c r="A44" s="105"/>
      <c r="B44" s="106"/>
      <c r="C44" s="108"/>
      <c r="D44" s="106"/>
      <c r="E44" s="108"/>
      <c r="F44" s="106"/>
      <c r="G44" s="86"/>
      <c r="H44" s="86" t="s">
        <v>128</v>
      </c>
      <c r="I44" s="86" t="s">
        <v>127</v>
      </c>
      <c r="J44" s="106">
        <v>59.17</v>
      </c>
      <c r="K44" s="133">
        <f t="shared" si="97"/>
        <v>253.79</v>
      </c>
      <c r="L44" s="128"/>
      <c r="M44" s="106">
        <v>38.29</v>
      </c>
      <c r="N44" s="89"/>
      <c r="O44" s="106">
        <v>38.65</v>
      </c>
      <c r="P44" s="89"/>
      <c r="Q44" s="113">
        <v>38.86</v>
      </c>
      <c r="R44" s="134"/>
      <c r="S44" s="108">
        <v>39.37</v>
      </c>
      <c r="T44" s="134"/>
      <c r="U44" s="108">
        <v>39.45</v>
      </c>
      <c r="V44" s="129"/>
      <c r="W44" s="111">
        <v>37.51</v>
      </c>
      <c r="X44" s="112"/>
      <c r="Y44" s="111">
        <v>31.98</v>
      </c>
      <c r="Z44" s="112"/>
      <c r="AA44" s="111">
        <v>45.3</v>
      </c>
      <c r="AB44" s="112"/>
      <c r="AC44" s="111">
        <v>45.01</v>
      </c>
      <c r="AD44" s="112"/>
      <c r="AE44" s="108"/>
      <c r="AF44" s="96"/>
      <c r="AG44" s="113">
        <f t="shared" ref="AG44:AP44" si="105">IFERROR(W44/M44,0)*100</f>
        <v>97.9629146</v>
      </c>
      <c r="AH44" s="98">
        <f t="shared" si="105"/>
        <v>0</v>
      </c>
      <c r="AI44" s="113">
        <f t="shared" si="105"/>
        <v>82.74256145</v>
      </c>
      <c r="AJ44" s="98">
        <f t="shared" si="105"/>
        <v>0</v>
      </c>
      <c r="AK44" s="113">
        <f t="shared" si="105"/>
        <v>116.5723109</v>
      </c>
      <c r="AL44" s="98">
        <f t="shared" si="105"/>
        <v>0</v>
      </c>
      <c r="AM44" s="113">
        <f t="shared" si="105"/>
        <v>114.3256287</v>
      </c>
      <c r="AN44" s="98">
        <f t="shared" si="105"/>
        <v>0</v>
      </c>
      <c r="AO44" s="297">
        <f t="shared" si="105"/>
        <v>0</v>
      </c>
      <c r="AP44" s="218">
        <f t="shared" si="105"/>
        <v>0</v>
      </c>
      <c r="AQ44" s="113">
        <f t="shared" ref="AQ44:AR44" si="106">W44+Y44+AA44+AC44+AE44</f>
        <v>159.8</v>
      </c>
      <c r="AR44" s="114">
        <f t="shared" si="106"/>
        <v>0</v>
      </c>
      <c r="AS44" s="114">
        <f t="shared" si="100"/>
        <v>62.96544387</v>
      </c>
      <c r="AT44" s="128" t="s">
        <v>89</v>
      </c>
      <c r="AU44" s="115"/>
      <c r="AV44" s="116"/>
      <c r="AW44" s="117"/>
      <c r="AX44" s="118">
        <f t="shared" ref="AX44:AY44" si="107">AG44+AI44+AK44+AM44+AO44</f>
        <v>411.6034156</v>
      </c>
      <c r="AY44" s="118">
        <f t="shared" si="107"/>
        <v>0</v>
      </c>
      <c r="AZ44" s="117"/>
    </row>
    <row r="45" ht="15.75" customHeight="1">
      <c r="A45" s="105"/>
      <c r="B45" s="106"/>
      <c r="C45" s="108"/>
      <c r="D45" s="106"/>
      <c r="E45" s="108"/>
      <c r="F45" s="106"/>
      <c r="G45" s="86"/>
      <c r="H45" s="86" t="s">
        <v>129</v>
      </c>
      <c r="I45" s="86" t="s">
        <v>113</v>
      </c>
      <c r="J45" s="133">
        <v>323199.09</v>
      </c>
      <c r="K45" s="133">
        <f t="shared" si="97"/>
        <v>670193.8</v>
      </c>
      <c r="L45" s="128"/>
      <c r="M45" s="133">
        <v>50460.71</v>
      </c>
      <c r="N45" s="89"/>
      <c r="O45" s="109">
        <v>65809.0</v>
      </c>
      <c r="P45" s="89"/>
      <c r="Q45" s="107">
        <v>70962.0</v>
      </c>
      <c r="R45" s="134"/>
      <c r="S45" s="135">
        <v>76692.0</v>
      </c>
      <c r="T45" s="134"/>
      <c r="U45" s="135">
        <v>83071.0</v>
      </c>
      <c r="V45" s="129"/>
      <c r="W45" s="111">
        <v>41933.45</v>
      </c>
      <c r="X45" s="112"/>
      <c r="Y45" s="111">
        <v>38876.0</v>
      </c>
      <c r="Z45" s="112"/>
      <c r="AA45" s="111">
        <v>45184.03</v>
      </c>
      <c r="AB45" s="112"/>
      <c r="AC45" s="111">
        <v>45381.64</v>
      </c>
      <c r="AD45" s="112"/>
      <c r="AE45" s="108"/>
      <c r="AF45" s="96"/>
      <c r="AG45" s="113">
        <f t="shared" ref="AG45:AP45" si="108">IFERROR(W45/M45,0)*100</f>
        <v>83.10118902</v>
      </c>
      <c r="AH45" s="98">
        <f t="shared" si="108"/>
        <v>0</v>
      </c>
      <c r="AI45" s="113">
        <f t="shared" si="108"/>
        <v>59.07398684</v>
      </c>
      <c r="AJ45" s="98">
        <f t="shared" si="108"/>
        <v>0</v>
      </c>
      <c r="AK45" s="113">
        <f t="shared" si="108"/>
        <v>63.67355768</v>
      </c>
      <c r="AL45" s="98">
        <f t="shared" si="108"/>
        <v>0</v>
      </c>
      <c r="AM45" s="113">
        <f t="shared" si="108"/>
        <v>59.17389037</v>
      </c>
      <c r="AN45" s="98">
        <f t="shared" si="108"/>
        <v>0</v>
      </c>
      <c r="AO45" s="297">
        <f t="shared" si="108"/>
        <v>0</v>
      </c>
      <c r="AP45" s="218">
        <f t="shared" si="108"/>
        <v>0</v>
      </c>
      <c r="AQ45" s="113">
        <f t="shared" ref="AQ45:AR45" si="109">W45+Y45+AA45+AC45+AE45</f>
        <v>171375.12</v>
      </c>
      <c r="AR45" s="114">
        <f t="shared" si="109"/>
        <v>0</v>
      </c>
      <c r="AS45" s="114">
        <f t="shared" si="100"/>
        <v>25.57097962</v>
      </c>
      <c r="AT45" s="128" t="s">
        <v>89</v>
      </c>
      <c r="AU45" s="115"/>
      <c r="AV45" s="116"/>
      <c r="AW45" s="117"/>
      <c r="AX45" s="118"/>
      <c r="AY45" s="118"/>
      <c r="AZ45" s="117"/>
    </row>
    <row r="46" ht="15.75" customHeight="1">
      <c r="A46" s="105"/>
      <c r="B46" s="106"/>
      <c r="C46" s="108"/>
      <c r="D46" s="106"/>
      <c r="E46" s="108"/>
      <c r="F46" s="106"/>
      <c r="G46" s="86"/>
      <c r="H46" s="86" t="s">
        <v>130</v>
      </c>
      <c r="I46" s="86" t="s">
        <v>113</v>
      </c>
      <c r="J46" s="133">
        <v>50072.47</v>
      </c>
      <c r="K46" s="133">
        <f t="shared" si="97"/>
        <v>172928.72</v>
      </c>
      <c r="L46" s="128"/>
      <c r="M46" s="133">
        <v>21777.12</v>
      </c>
      <c r="N46" s="89"/>
      <c r="O46" s="133">
        <v>23441.23</v>
      </c>
      <c r="P46" s="89"/>
      <c r="Q46" s="107">
        <v>25142.42</v>
      </c>
      <c r="R46" s="134"/>
      <c r="S46" s="137">
        <v>25551.13</v>
      </c>
      <c r="T46" s="134"/>
      <c r="U46" s="137">
        <v>26944.35</v>
      </c>
      <c r="V46" s="129"/>
      <c r="W46" s="111">
        <v>13123.14</v>
      </c>
      <c r="X46" s="112"/>
      <c r="Y46" s="111">
        <v>13411.69</v>
      </c>
      <c r="Z46" s="112"/>
      <c r="AA46" s="111">
        <v>12548.25</v>
      </c>
      <c r="AB46" s="112"/>
      <c r="AC46" s="111">
        <v>12275.55</v>
      </c>
      <c r="AD46" s="112"/>
      <c r="AE46" s="108"/>
      <c r="AF46" s="96"/>
      <c r="AG46" s="113">
        <f t="shared" ref="AG46:AP46" si="110">IFERROR(W46/M46,0)*100</f>
        <v>60.26113646</v>
      </c>
      <c r="AH46" s="98">
        <f t="shared" si="110"/>
        <v>0</v>
      </c>
      <c r="AI46" s="113">
        <f t="shared" si="110"/>
        <v>57.21410523</v>
      </c>
      <c r="AJ46" s="98">
        <f t="shared" si="110"/>
        <v>0</v>
      </c>
      <c r="AK46" s="113">
        <f t="shared" si="110"/>
        <v>49.90868023</v>
      </c>
      <c r="AL46" s="98">
        <f t="shared" si="110"/>
        <v>0</v>
      </c>
      <c r="AM46" s="113">
        <f t="shared" si="110"/>
        <v>48.04308068</v>
      </c>
      <c r="AN46" s="98">
        <f t="shared" si="110"/>
        <v>0</v>
      </c>
      <c r="AO46" s="297">
        <f t="shared" si="110"/>
        <v>0</v>
      </c>
      <c r="AP46" s="218">
        <f t="shared" si="110"/>
        <v>0</v>
      </c>
      <c r="AQ46" s="113">
        <f t="shared" ref="AQ46:AR46" si="111">W46+Y46+AA46+AC46+AE46</f>
        <v>51358.63</v>
      </c>
      <c r="AR46" s="114">
        <f t="shared" si="111"/>
        <v>0</v>
      </c>
      <c r="AS46" s="114">
        <f t="shared" si="100"/>
        <v>29.69930616</v>
      </c>
      <c r="AT46" s="128" t="s">
        <v>89</v>
      </c>
      <c r="AU46" s="115"/>
      <c r="AV46" s="116"/>
      <c r="AW46" s="117"/>
      <c r="AX46" s="118"/>
      <c r="AY46" s="118"/>
      <c r="AZ46" s="117"/>
    </row>
    <row r="47" ht="15.75" customHeight="1">
      <c r="A47" s="105"/>
      <c r="B47" s="106"/>
      <c r="C47" s="108"/>
      <c r="D47" s="106"/>
      <c r="E47" s="108"/>
      <c r="F47" s="106"/>
      <c r="G47" s="86"/>
      <c r="H47" s="86" t="s">
        <v>131</v>
      </c>
      <c r="I47" s="86" t="s">
        <v>98</v>
      </c>
      <c r="J47" s="106">
        <v>25.0</v>
      </c>
      <c r="K47" s="109">
        <f t="shared" si="97"/>
        <v>48</v>
      </c>
      <c r="L47" s="128"/>
      <c r="M47" s="106">
        <v>3.0</v>
      </c>
      <c r="N47" s="89"/>
      <c r="O47" s="106">
        <v>5.0</v>
      </c>
      <c r="P47" s="89"/>
      <c r="Q47" s="107">
        <v>5.0</v>
      </c>
      <c r="R47" s="134"/>
      <c r="S47" s="108">
        <v>5.0</v>
      </c>
      <c r="T47" s="134"/>
      <c r="U47" s="108">
        <v>5.0</v>
      </c>
      <c r="V47" s="129"/>
      <c r="W47" s="111">
        <v>4.0</v>
      </c>
      <c r="X47" s="112"/>
      <c r="Y47" s="111">
        <v>1.0</v>
      </c>
      <c r="Z47" s="112"/>
      <c r="AA47" s="111">
        <v>0.0</v>
      </c>
      <c r="AB47" s="112"/>
      <c r="AC47" s="111">
        <v>1.0</v>
      </c>
      <c r="AD47" s="112"/>
      <c r="AE47" s="108"/>
      <c r="AF47" s="96"/>
      <c r="AG47" s="113">
        <f t="shared" ref="AG47:AP47" si="112">IFERROR(W47/M47,0)*100</f>
        <v>133.3333333</v>
      </c>
      <c r="AH47" s="98">
        <f t="shared" si="112"/>
        <v>0</v>
      </c>
      <c r="AI47" s="113">
        <f t="shared" si="112"/>
        <v>20</v>
      </c>
      <c r="AJ47" s="98">
        <f t="shared" si="112"/>
        <v>0</v>
      </c>
      <c r="AK47" s="113">
        <f t="shared" si="112"/>
        <v>0</v>
      </c>
      <c r="AL47" s="98">
        <f t="shared" si="112"/>
        <v>0</v>
      </c>
      <c r="AM47" s="113">
        <f t="shared" si="112"/>
        <v>20</v>
      </c>
      <c r="AN47" s="98">
        <f t="shared" si="112"/>
        <v>0</v>
      </c>
      <c r="AO47" s="297">
        <f t="shared" si="112"/>
        <v>0</v>
      </c>
      <c r="AP47" s="218">
        <f t="shared" si="112"/>
        <v>0</v>
      </c>
      <c r="AQ47" s="113">
        <f t="shared" ref="AQ47:AR47" si="113">W47+Y47+AA47+AC47+AE47</f>
        <v>6</v>
      </c>
      <c r="AR47" s="114">
        <f t="shared" si="113"/>
        <v>0</v>
      </c>
      <c r="AS47" s="114">
        <f t="shared" si="100"/>
        <v>12.5</v>
      </c>
      <c r="AT47" s="128" t="s">
        <v>89</v>
      </c>
      <c r="AU47" s="115"/>
      <c r="AV47" s="116"/>
      <c r="AW47" s="117"/>
      <c r="AX47" s="118"/>
      <c r="AY47" s="118"/>
      <c r="AZ47" s="117"/>
    </row>
    <row r="48" ht="15.75" customHeight="1">
      <c r="A48" s="105"/>
      <c r="B48" s="106"/>
      <c r="C48" s="108"/>
      <c r="D48" s="106"/>
      <c r="E48" s="108"/>
      <c r="F48" s="106"/>
      <c r="G48" s="86"/>
      <c r="H48" s="86" t="s">
        <v>132</v>
      </c>
      <c r="I48" s="86" t="s">
        <v>133</v>
      </c>
      <c r="J48" s="138">
        <v>135.3</v>
      </c>
      <c r="K48" s="138">
        <v>139.5</v>
      </c>
      <c r="L48" s="128"/>
      <c r="M48" s="138">
        <v>135.5</v>
      </c>
      <c r="N48" s="89"/>
      <c r="O48" s="139">
        <v>137.3</v>
      </c>
      <c r="P48" s="89"/>
      <c r="Q48" s="113">
        <v>138.5</v>
      </c>
      <c r="R48" s="134"/>
      <c r="S48" s="136">
        <v>139.0</v>
      </c>
      <c r="T48" s="134"/>
      <c r="U48" s="136">
        <v>139.5</v>
      </c>
      <c r="V48" s="129"/>
      <c r="W48" s="111">
        <v>135.5</v>
      </c>
      <c r="X48" s="112"/>
      <c r="Y48" s="111">
        <v>137.3</v>
      </c>
      <c r="Z48" s="112"/>
      <c r="AA48" s="111">
        <v>138.6</v>
      </c>
      <c r="AB48" s="112"/>
      <c r="AC48" s="111">
        <v>139.5</v>
      </c>
      <c r="AD48" s="112"/>
      <c r="AE48" s="108"/>
      <c r="AF48" s="96"/>
      <c r="AG48" s="113">
        <f t="shared" ref="AG48:AP48" si="114">IFERROR(W48/M48,0)*100</f>
        <v>100</v>
      </c>
      <c r="AH48" s="98">
        <f t="shared" si="114"/>
        <v>0</v>
      </c>
      <c r="AI48" s="113">
        <f t="shared" si="114"/>
        <v>100</v>
      </c>
      <c r="AJ48" s="98">
        <f t="shared" si="114"/>
        <v>0</v>
      </c>
      <c r="AK48" s="113">
        <f t="shared" si="114"/>
        <v>100.0722022</v>
      </c>
      <c r="AL48" s="98">
        <f t="shared" si="114"/>
        <v>0</v>
      </c>
      <c r="AM48" s="113">
        <f t="shared" si="114"/>
        <v>100.3597122</v>
      </c>
      <c r="AN48" s="98">
        <f t="shared" si="114"/>
        <v>0</v>
      </c>
      <c r="AO48" s="297">
        <f t="shared" si="114"/>
        <v>0</v>
      </c>
      <c r="AP48" s="218">
        <f t="shared" si="114"/>
        <v>0</v>
      </c>
      <c r="AQ48" s="124">
        <v>139.5</v>
      </c>
      <c r="AR48" s="108"/>
      <c r="AS48" s="114">
        <f t="shared" si="100"/>
        <v>100</v>
      </c>
      <c r="AT48" s="108"/>
      <c r="AU48" s="115"/>
      <c r="AV48" s="116"/>
      <c r="AW48" s="117"/>
      <c r="AX48" s="118"/>
      <c r="AY48" s="118"/>
      <c r="AZ48" s="117"/>
    </row>
    <row r="49" ht="15.75" customHeight="1">
      <c r="A49" s="105"/>
      <c r="B49" s="106"/>
      <c r="C49" s="108"/>
      <c r="D49" s="106"/>
      <c r="E49" s="108"/>
      <c r="F49" s="106"/>
      <c r="G49" s="86"/>
      <c r="H49" s="86" t="s">
        <v>134</v>
      </c>
      <c r="I49" s="86" t="s">
        <v>135</v>
      </c>
      <c r="J49" s="106">
        <v>15.65</v>
      </c>
      <c r="K49" s="138">
        <v>20.0</v>
      </c>
      <c r="L49" s="128"/>
      <c r="M49" s="106">
        <v>15.65</v>
      </c>
      <c r="N49" s="89"/>
      <c r="O49" s="106">
        <v>24.33</v>
      </c>
      <c r="P49" s="89"/>
      <c r="Q49" s="113">
        <v>20.0</v>
      </c>
      <c r="R49" s="140"/>
      <c r="S49" s="113">
        <v>20.0</v>
      </c>
      <c r="T49" s="140"/>
      <c r="U49" s="113">
        <v>20.0</v>
      </c>
      <c r="V49" s="129"/>
      <c r="W49" s="110">
        <v>10.23</v>
      </c>
      <c r="X49" s="141"/>
      <c r="Y49" s="110">
        <v>20.8</v>
      </c>
      <c r="Z49" s="141"/>
      <c r="AA49" s="110">
        <v>10.0</v>
      </c>
      <c r="AB49" s="141"/>
      <c r="AC49" s="110">
        <v>10.0</v>
      </c>
      <c r="AD49" s="112"/>
      <c r="AE49" s="108"/>
      <c r="AF49" s="96"/>
      <c r="AG49" s="113">
        <f t="shared" ref="AG49:AP49" si="115">IFERROR(W49/M49,0)*100</f>
        <v>65.36741214</v>
      </c>
      <c r="AH49" s="98">
        <f t="shared" si="115"/>
        <v>0</v>
      </c>
      <c r="AI49" s="113">
        <f t="shared" si="115"/>
        <v>85.49116317</v>
      </c>
      <c r="AJ49" s="98">
        <f t="shared" si="115"/>
        <v>0</v>
      </c>
      <c r="AK49" s="113">
        <f t="shared" si="115"/>
        <v>50</v>
      </c>
      <c r="AL49" s="98">
        <f t="shared" si="115"/>
        <v>0</v>
      </c>
      <c r="AM49" s="113">
        <f t="shared" si="115"/>
        <v>50</v>
      </c>
      <c r="AN49" s="98">
        <f t="shared" si="115"/>
        <v>0</v>
      </c>
      <c r="AO49" s="297">
        <f t="shared" si="115"/>
        <v>0</v>
      </c>
      <c r="AP49" s="218">
        <f t="shared" si="115"/>
        <v>0</v>
      </c>
      <c r="AQ49" s="142">
        <v>10.0</v>
      </c>
      <c r="AR49" s="108"/>
      <c r="AS49" s="114">
        <f t="shared" si="100"/>
        <v>50</v>
      </c>
      <c r="AT49" s="108"/>
      <c r="AU49" s="115"/>
      <c r="AV49" s="116"/>
      <c r="AW49" s="117"/>
      <c r="AX49" s="118"/>
      <c r="AY49" s="118"/>
      <c r="AZ49" s="117"/>
    </row>
    <row r="50" ht="15.75" customHeight="1">
      <c r="A50" s="105"/>
      <c r="B50" s="106"/>
      <c r="C50" s="108"/>
      <c r="D50" s="106"/>
      <c r="E50" s="108"/>
      <c r="F50" s="106"/>
      <c r="G50" s="86"/>
      <c r="H50" s="86" t="s">
        <v>136</v>
      </c>
      <c r="I50" s="86"/>
      <c r="J50" s="138">
        <v>77.5</v>
      </c>
      <c r="K50" s="138">
        <v>82.0</v>
      </c>
      <c r="L50" s="143"/>
      <c r="M50" s="138">
        <v>78.0</v>
      </c>
      <c r="N50" s="144"/>
      <c r="O50" s="138">
        <v>79.0</v>
      </c>
      <c r="P50" s="144"/>
      <c r="Q50" s="136">
        <v>80.0</v>
      </c>
      <c r="R50" s="145"/>
      <c r="S50" s="136">
        <v>81.0</v>
      </c>
      <c r="T50" s="145"/>
      <c r="U50" s="136">
        <v>82.0</v>
      </c>
      <c r="V50" s="129"/>
      <c r="W50" s="110">
        <v>685.0</v>
      </c>
      <c r="X50" s="141"/>
      <c r="Y50" s="110">
        <v>79.0</v>
      </c>
      <c r="Z50" s="141"/>
      <c r="AA50" s="110">
        <v>81.75</v>
      </c>
      <c r="AB50" s="141"/>
      <c r="AC50" s="110">
        <v>81.9</v>
      </c>
      <c r="AD50" s="112"/>
      <c r="AE50" s="108"/>
      <c r="AF50" s="96"/>
      <c r="AG50" s="113">
        <f t="shared" ref="AG50:AP50" si="116">IFERROR(W50/M50,0)*100</f>
        <v>878.2051282</v>
      </c>
      <c r="AH50" s="98">
        <f t="shared" si="116"/>
        <v>0</v>
      </c>
      <c r="AI50" s="113">
        <f t="shared" si="116"/>
        <v>100</v>
      </c>
      <c r="AJ50" s="98">
        <f t="shared" si="116"/>
        <v>0</v>
      </c>
      <c r="AK50" s="113">
        <f t="shared" si="116"/>
        <v>102.1875</v>
      </c>
      <c r="AL50" s="98">
        <f t="shared" si="116"/>
        <v>0</v>
      </c>
      <c r="AM50" s="113">
        <f t="shared" si="116"/>
        <v>101.1111111</v>
      </c>
      <c r="AN50" s="98">
        <f t="shared" si="116"/>
        <v>0</v>
      </c>
      <c r="AO50" s="297">
        <f t="shared" si="116"/>
        <v>0</v>
      </c>
      <c r="AP50" s="218">
        <f t="shared" si="116"/>
        <v>0</v>
      </c>
      <c r="AQ50" s="142">
        <v>81.9</v>
      </c>
      <c r="AR50" s="108"/>
      <c r="AS50" s="114">
        <f t="shared" si="100"/>
        <v>99.87804878</v>
      </c>
      <c r="AT50" s="108"/>
      <c r="AU50" s="115"/>
      <c r="AV50" s="116"/>
      <c r="AW50" s="117"/>
      <c r="AX50" s="118"/>
      <c r="AY50" s="118"/>
      <c r="AZ50" s="117"/>
    </row>
    <row r="51" ht="15.75" customHeight="1">
      <c r="A51" s="105"/>
      <c r="B51" s="106"/>
      <c r="C51" s="108"/>
      <c r="D51" s="106"/>
      <c r="E51" s="108"/>
      <c r="F51" s="106"/>
      <c r="G51" s="86"/>
      <c r="H51" s="86" t="s">
        <v>137</v>
      </c>
      <c r="I51" s="86" t="s">
        <v>138</v>
      </c>
      <c r="J51" s="106">
        <v>10.0</v>
      </c>
      <c r="K51" s="106">
        <v>15.0</v>
      </c>
      <c r="L51" s="128"/>
      <c r="M51" s="106">
        <v>10.0</v>
      </c>
      <c r="N51" s="89"/>
      <c r="O51" s="106">
        <v>11.0</v>
      </c>
      <c r="P51" s="89"/>
      <c r="Q51" s="107">
        <v>13.0</v>
      </c>
      <c r="R51" s="134"/>
      <c r="S51" s="108">
        <v>14.0</v>
      </c>
      <c r="T51" s="134"/>
      <c r="U51" s="108">
        <v>15.0</v>
      </c>
      <c r="V51" s="129"/>
      <c r="W51" s="111">
        <v>10.0</v>
      </c>
      <c r="X51" s="112"/>
      <c r="Y51" s="111">
        <v>10.0</v>
      </c>
      <c r="Z51" s="112"/>
      <c r="AA51" s="111">
        <v>5.0</v>
      </c>
      <c r="AB51" s="112"/>
      <c r="AC51" s="111">
        <v>10.0</v>
      </c>
      <c r="AD51" s="112"/>
      <c r="AE51" s="108"/>
      <c r="AF51" s="96"/>
      <c r="AG51" s="113">
        <f t="shared" ref="AG51:AP51" si="117">IFERROR(W51/M51,0)*100</f>
        <v>100</v>
      </c>
      <c r="AH51" s="98">
        <f t="shared" si="117"/>
        <v>0</v>
      </c>
      <c r="AI51" s="113">
        <f t="shared" si="117"/>
        <v>90.90909091</v>
      </c>
      <c r="AJ51" s="98">
        <f t="shared" si="117"/>
        <v>0</v>
      </c>
      <c r="AK51" s="113">
        <f t="shared" si="117"/>
        <v>38.46153846</v>
      </c>
      <c r="AL51" s="98">
        <f t="shared" si="117"/>
        <v>0</v>
      </c>
      <c r="AM51" s="113">
        <f t="shared" si="117"/>
        <v>71.42857143</v>
      </c>
      <c r="AN51" s="98">
        <f t="shared" si="117"/>
        <v>0</v>
      </c>
      <c r="AO51" s="297">
        <f t="shared" si="117"/>
        <v>0</v>
      </c>
      <c r="AP51" s="218">
        <f t="shared" si="117"/>
        <v>0</v>
      </c>
      <c r="AQ51" s="124">
        <v>10.0</v>
      </c>
      <c r="AR51" s="108"/>
      <c r="AS51" s="114">
        <f t="shared" si="100"/>
        <v>66.66666667</v>
      </c>
      <c r="AT51" s="108"/>
      <c r="AU51" s="115"/>
      <c r="AV51" s="116"/>
      <c r="AW51" s="117"/>
      <c r="AX51" s="118"/>
      <c r="AY51" s="118"/>
      <c r="AZ51" s="117"/>
    </row>
    <row r="52" ht="50.25" customHeight="1">
      <c r="A52" s="105"/>
      <c r="B52" s="106"/>
      <c r="C52" s="108"/>
      <c r="D52" s="106"/>
      <c r="E52" s="108"/>
      <c r="F52" s="106">
        <v>10.0</v>
      </c>
      <c r="G52" s="86" t="s">
        <v>139</v>
      </c>
      <c r="H52" s="86" t="s">
        <v>140</v>
      </c>
      <c r="I52" s="86" t="s">
        <v>141</v>
      </c>
      <c r="J52" s="109">
        <v>4517.0</v>
      </c>
      <c r="K52" s="109">
        <f t="shared" ref="K52:K53" si="121">M52+O52+Q52+S52+U52+J52</f>
        <v>7767</v>
      </c>
      <c r="L52" s="110">
        <f t="shared" ref="L52:L54" si="122">N52+P52+R52+T52+V52</f>
        <v>8747</v>
      </c>
      <c r="M52" s="106">
        <v>650.0</v>
      </c>
      <c r="N52" s="89">
        <v>813.0</v>
      </c>
      <c r="O52" s="106">
        <v>650.0</v>
      </c>
      <c r="P52" s="89">
        <v>1897.0</v>
      </c>
      <c r="Q52" s="106">
        <v>650.0</v>
      </c>
      <c r="R52" s="89">
        <v>1953.0</v>
      </c>
      <c r="S52" s="106">
        <v>650.0</v>
      </c>
      <c r="T52" s="89">
        <v>2012.0</v>
      </c>
      <c r="U52" s="106">
        <v>650.0</v>
      </c>
      <c r="V52" s="91">
        <v>2072.0</v>
      </c>
      <c r="W52" s="111"/>
      <c r="X52" s="112">
        <v>933.003</v>
      </c>
      <c r="Y52" s="111">
        <v>849.0</v>
      </c>
      <c r="Z52" s="112">
        <v>320.915</v>
      </c>
      <c r="AA52" s="111">
        <v>531.0</v>
      </c>
      <c r="AB52" s="112">
        <v>457.475</v>
      </c>
      <c r="AC52" s="111">
        <v>303.0</v>
      </c>
      <c r="AD52" s="112">
        <v>564.0</v>
      </c>
      <c r="AE52" s="108"/>
      <c r="AF52" s="96"/>
      <c r="AG52" s="113">
        <f t="shared" ref="AG52:AP52" si="118">IFERROR(W52/M52,0)*100</f>
        <v>0</v>
      </c>
      <c r="AH52" s="98">
        <f t="shared" si="118"/>
        <v>114.7605166</v>
      </c>
      <c r="AI52" s="113">
        <f t="shared" si="118"/>
        <v>130.6153846</v>
      </c>
      <c r="AJ52" s="98">
        <f t="shared" si="118"/>
        <v>16.91697417</v>
      </c>
      <c r="AK52" s="113">
        <f t="shared" si="118"/>
        <v>81.69230769</v>
      </c>
      <c r="AL52" s="98">
        <f t="shared" si="118"/>
        <v>23.42421915</v>
      </c>
      <c r="AM52" s="113">
        <f t="shared" si="118"/>
        <v>46.61538462</v>
      </c>
      <c r="AN52" s="98">
        <f t="shared" si="118"/>
        <v>28.03180915</v>
      </c>
      <c r="AO52" s="297">
        <f t="shared" si="118"/>
        <v>0</v>
      </c>
      <c r="AP52" s="218">
        <f t="shared" si="118"/>
        <v>0</v>
      </c>
      <c r="AQ52" s="113">
        <f t="shared" ref="AQ52:AR52" si="119">W52+Y52+AA52+AC52+AE52</f>
        <v>1683</v>
      </c>
      <c r="AR52" s="114">
        <f t="shared" si="119"/>
        <v>2275.393</v>
      </c>
      <c r="AS52" s="114">
        <f t="shared" si="100"/>
        <v>21.66859791</v>
      </c>
      <c r="AT52" s="114">
        <f t="shared" ref="AT52:AT53" si="125">AR52/L52*100</f>
        <v>26.01341031</v>
      </c>
      <c r="AU52" s="115" t="s">
        <v>99</v>
      </c>
      <c r="AV52" s="116"/>
      <c r="AW52" s="117"/>
      <c r="AX52" s="118">
        <f t="shared" ref="AX52:AY52" si="120">AG52+AI52+AK52+AM52+AO52</f>
        <v>258.9230769</v>
      </c>
      <c r="AY52" s="118">
        <f t="shared" si="120"/>
        <v>183.1335191</v>
      </c>
      <c r="AZ52" s="117"/>
    </row>
    <row r="53" ht="49.5" customHeight="1">
      <c r="A53" s="105"/>
      <c r="B53" s="106"/>
      <c r="C53" s="108"/>
      <c r="D53" s="106"/>
      <c r="E53" s="108"/>
      <c r="F53" s="106">
        <v>11.0</v>
      </c>
      <c r="G53" s="86" t="s">
        <v>142</v>
      </c>
      <c r="H53" s="86" t="s">
        <v>143</v>
      </c>
      <c r="I53" s="86" t="s">
        <v>141</v>
      </c>
      <c r="J53" s="109">
        <v>10977.0</v>
      </c>
      <c r="K53" s="109">
        <f t="shared" si="121"/>
        <v>16977</v>
      </c>
      <c r="L53" s="110">
        <f t="shared" si="122"/>
        <v>3760</v>
      </c>
      <c r="M53" s="106">
        <v>400.0</v>
      </c>
      <c r="N53" s="89">
        <v>0.0</v>
      </c>
      <c r="O53" s="109">
        <v>1400.0</v>
      </c>
      <c r="P53" s="89">
        <v>899.0</v>
      </c>
      <c r="Q53" s="109">
        <v>1400.0</v>
      </c>
      <c r="R53" s="89">
        <v>926.0</v>
      </c>
      <c r="S53" s="109">
        <v>1400.0</v>
      </c>
      <c r="T53" s="89">
        <v>953.0</v>
      </c>
      <c r="U53" s="109">
        <v>1400.0</v>
      </c>
      <c r="V53" s="91">
        <v>982.0</v>
      </c>
      <c r="W53" s="111"/>
      <c r="X53" s="112">
        <v>202.069</v>
      </c>
      <c r="Y53" s="111">
        <v>2200.0</v>
      </c>
      <c r="Z53" s="112">
        <v>851.256</v>
      </c>
      <c r="AA53" s="111">
        <v>736.0</v>
      </c>
      <c r="AB53" s="112">
        <v>395.844</v>
      </c>
      <c r="AC53" s="111">
        <v>2042.0</v>
      </c>
      <c r="AD53" s="112">
        <v>197.997</v>
      </c>
      <c r="AE53" s="108"/>
      <c r="AF53" s="96"/>
      <c r="AG53" s="113">
        <f t="shared" ref="AG53:AP53" si="123">IFERROR(W53/M53,0)*100</f>
        <v>0</v>
      </c>
      <c r="AH53" s="98">
        <f t="shared" si="123"/>
        <v>0</v>
      </c>
      <c r="AI53" s="113">
        <f t="shared" si="123"/>
        <v>157.1428571</v>
      </c>
      <c r="AJ53" s="98">
        <f t="shared" si="123"/>
        <v>94.68921023</v>
      </c>
      <c r="AK53" s="113">
        <f t="shared" si="123"/>
        <v>52.57142857</v>
      </c>
      <c r="AL53" s="98">
        <f t="shared" si="123"/>
        <v>42.74773218</v>
      </c>
      <c r="AM53" s="113">
        <f t="shared" si="123"/>
        <v>145.8571429</v>
      </c>
      <c r="AN53" s="98">
        <f t="shared" si="123"/>
        <v>20.77618048</v>
      </c>
      <c r="AO53" s="297">
        <f t="shared" si="123"/>
        <v>0</v>
      </c>
      <c r="AP53" s="218">
        <f t="shared" si="123"/>
        <v>0</v>
      </c>
      <c r="AQ53" s="113">
        <f t="shared" ref="AQ53:AR53" si="124">W53+Y53+AA53+AC53+AE53</f>
        <v>4978</v>
      </c>
      <c r="AR53" s="114">
        <f t="shared" si="124"/>
        <v>1647.166</v>
      </c>
      <c r="AS53" s="114">
        <f t="shared" si="100"/>
        <v>29.32202391</v>
      </c>
      <c r="AT53" s="114">
        <f t="shared" si="125"/>
        <v>43.80760638</v>
      </c>
      <c r="AU53" s="115" t="s">
        <v>99</v>
      </c>
      <c r="AV53" s="116"/>
      <c r="AW53" s="117"/>
      <c r="AX53" s="118">
        <f t="shared" ref="AX53:AY53" si="126">AG53+AI53+AK53+AM53+AO53</f>
        <v>355.5714286</v>
      </c>
      <c r="AY53" s="118">
        <f t="shared" si="126"/>
        <v>158.2131229</v>
      </c>
      <c r="AZ53" s="117"/>
    </row>
    <row r="54" ht="99.0" customHeight="1">
      <c r="A54" s="105"/>
      <c r="B54" s="106"/>
      <c r="C54" s="108"/>
      <c r="D54" s="106">
        <v>2.0</v>
      </c>
      <c r="E54" s="108" t="s">
        <v>144</v>
      </c>
      <c r="F54" s="106">
        <v>1.0</v>
      </c>
      <c r="G54" s="108" t="s">
        <v>121</v>
      </c>
      <c r="H54" s="86"/>
      <c r="I54" s="86"/>
      <c r="J54" s="106"/>
      <c r="K54" s="106"/>
      <c r="L54" s="110">
        <f t="shared" si="122"/>
        <v>32078</v>
      </c>
      <c r="M54" s="106"/>
      <c r="N54" s="89">
        <v>2687.0</v>
      </c>
      <c r="O54" s="106"/>
      <c r="P54" s="89">
        <v>7588.0</v>
      </c>
      <c r="Q54" s="111"/>
      <c r="R54" s="89">
        <v>7083.0</v>
      </c>
      <c r="S54" s="106"/>
      <c r="T54" s="89">
        <v>7209.0</v>
      </c>
      <c r="U54" s="106"/>
      <c r="V54" s="91">
        <v>7511.0</v>
      </c>
      <c r="W54" s="111"/>
      <c r="X54" s="112">
        <v>1264.655</v>
      </c>
      <c r="Y54" s="111"/>
      <c r="Z54" s="112">
        <v>149.884</v>
      </c>
      <c r="AA54" s="111"/>
      <c r="AB54" s="112">
        <v>601.387</v>
      </c>
      <c r="AC54" s="111"/>
      <c r="AD54" s="112">
        <v>7209.0</v>
      </c>
      <c r="AE54" s="108"/>
      <c r="AF54" s="96"/>
      <c r="AG54" s="113">
        <f t="shared" ref="AG54:AP54" si="127">IFERROR(W54/M54,0)*100</f>
        <v>0</v>
      </c>
      <c r="AH54" s="98">
        <f t="shared" si="127"/>
        <v>47.06568664</v>
      </c>
      <c r="AI54" s="113">
        <f t="shared" si="127"/>
        <v>0</v>
      </c>
      <c r="AJ54" s="98">
        <f t="shared" si="127"/>
        <v>1.975276753</v>
      </c>
      <c r="AK54" s="113">
        <f t="shared" si="127"/>
        <v>0</v>
      </c>
      <c r="AL54" s="98">
        <f t="shared" si="127"/>
        <v>8.490568968</v>
      </c>
      <c r="AM54" s="113">
        <f t="shared" si="127"/>
        <v>0</v>
      </c>
      <c r="AN54" s="98">
        <f t="shared" si="127"/>
        <v>100</v>
      </c>
      <c r="AO54" s="297">
        <f t="shared" si="127"/>
        <v>0</v>
      </c>
      <c r="AP54" s="218">
        <f t="shared" si="127"/>
        <v>0</v>
      </c>
      <c r="AQ54" s="113">
        <f>IFERROR(AX54/K54,0)*100</f>
        <v>0</v>
      </c>
      <c r="AR54" s="108"/>
      <c r="AS54" s="108"/>
      <c r="AT54" s="108"/>
      <c r="AU54" s="115" t="s">
        <v>114</v>
      </c>
      <c r="AV54" s="116"/>
      <c r="AW54" s="117"/>
      <c r="AX54" s="118">
        <f t="shared" ref="AX54:AY54" si="128">AG54+AI54+AK54+AM54+AO54</f>
        <v>0</v>
      </c>
      <c r="AY54" s="118">
        <f t="shared" si="128"/>
        <v>157.5315324</v>
      </c>
      <c r="AZ54" s="117"/>
    </row>
    <row r="55" ht="15.75" customHeight="1">
      <c r="A55" s="105"/>
      <c r="B55" s="106"/>
      <c r="C55" s="108"/>
      <c r="D55" s="106"/>
      <c r="E55" s="108"/>
      <c r="F55" s="106"/>
      <c r="G55" s="86"/>
      <c r="H55" s="86" t="s">
        <v>129</v>
      </c>
      <c r="I55" s="86" t="s">
        <v>113</v>
      </c>
      <c r="J55" s="133">
        <v>323199.09</v>
      </c>
      <c r="K55" s="133">
        <f t="shared" ref="K55:K59" si="132">M55+O55+Q55+S55+U55+J55</f>
        <v>670193.8</v>
      </c>
      <c r="L55" s="128"/>
      <c r="M55" s="133">
        <v>50460.71</v>
      </c>
      <c r="N55" s="89"/>
      <c r="O55" s="109">
        <v>65809.0</v>
      </c>
      <c r="P55" s="89"/>
      <c r="Q55" s="107">
        <v>70962.0</v>
      </c>
      <c r="R55" s="134"/>
      <c r="S55" s="135">
        <v>76692.0</v>
      </c>
      <c r="T55" s="134"/>
      <c r="U55" s="135">
        <v>83071.0</v>
      </c>
      <c r="V55" s="129"/>
      <c r="W55" s="111"/>
      <c r="X55" s="112"/>
      <c r="Y55" s="146">
        <v>38876.0</v>
      </c>
      <c r="Z55" s="112"/>
      <c r="AA55" s="146">
        <v>45184.03</v>
      </c>
      <c r="AB55" s="112"/>
      <c r="AC55" s="111"/>
      <c r="AD55" s="112"/>
      <c r="AE55" s="108"/>
      <c r="AF55" s="96"/>
      <c r="AG55" s="113">
        <f t="shared" ref="AG55:AP55" si="129">IFERROR(W55/M55,0)*100</f>
        <v>0</v>
      </c>
      <c r="AH55" s="98">
        <f t="shared" si="129"/>
        <v>0</v>
      </c>
      <c r="AI55" s="113">
        <f t="shared" si="129"/>
        <v>59.07398684</v>
      </c>
      <c r="AJ55" s="98">
        <f t="shared" si="129"/>
        <v>0</v>
      </c>
      <c r="AK55" s="113">
        <f t="shared" si="129"/>
        <v>63.67355768</v>
      </c>
      <c r="AL55" s="98">
        <f t="shared" si="129"/>
        <v>0</v>
      </c>
      <c r="AM55" s="113">
        <f t="shared" si="129"/>
        <v>0</v>
      </c>
      <c r="AN55" s="98">
        <f t="shared" si="129"/>
        <v>0</v>
      </c>
      <c r="AO55" s="297">
        <f t="shared" si="129"/>
        <v>0</v>
      </c>
      <c r="AP55" s="218">
        <f t="shared" si="129"/>
        <v>0</v>
      </c>
      <c r="AQ55" s="113">
        <f t="shared" ref="AQ55:AR55" si="130">W55+Y55+AA55+AC55+AE55</f>
        <v>84060.03</v>
      </c>
      <c r="AR55" s="114">
        <f t="shared" si="130"/>
        <v>0</v>
      </c>
      <c r="AS55" s="114">
        <f>AQ55/K55*100</f>
        <v>12.54264513</v>
      </c>
      <c r="AT55" s="128" t="s">
        <v>89</v>
      </c>
      <c r="AU55" s="115"/>
      <c r="AV55" s="116"/>
      <c r="AW55" s="117"/>
      <c r="AX55" s="118">
        <f t="shared" ref="AX55:AY55" si="131">AG55+AI55+AK55+AM55+AO55</f>
        <v>122.7475445</v>
      </c>
      <c r="AY55" s="118">
        <f t="shared" si="131"/>
        <v>0</v>
      </c>
      <c r="AZ55" s="117"/>
    </row>
    <row r="56" ht="15.75" customHeight="1">
      <c r="A56" s="105"/>
      <c r="B56" s="106"/>
      <c r="C56" s="108"/>
      <c r="D56" s="106"/>
      <c r="E56" s="108"/>
      <c r="F56" s="106"/>
      <c r="G56" s="86"/>
      <c r="H56" s="86" t="s">
        <v>130</v>
      </c>
      <c r="I56" s="86" t="s">
        <v>113</v>
      </c>
      <c r="J56" s="133">
        <v>50072.47</v>
      </c>
      <c r="K56" s="133">
        <f t="shared" si="132"/>
        <v>172928.72</v>
      </c>
      <c r="L56" s="128"/>
      <c r="M56" s="133">
        <v>21777.12</v>
      </c>
      <c r="N56" s="89"/>
      <c r="O56" s="133">
        <v>23441.23</v>
      </c>
      <c r="P56" s="89"/>
      <c r="Q56" s="107">
        <v>25142.42</v>
      </c>
      <c r="R56" s="134"/>
      <c r="S56" s="137">
        <v>25551.13</v>
      </c>
      <c r="T56" s="134"/>
      <c r="U56" s="137">
        <v>26944.35</v>
      </c>
      <c r="V56" s="129"/>
      <c r="W56" s="111"/>
      <c r="X56" s="112"/>
      <c r="Y56" s="146" t="s">
        <v>145</v>
      </c>
      <c r="Z56" s="112"/>
      <c r="AA56" s="146">
        <v>12548.25</v>
      </c>
      <c r="AB56" s="112"/>
      <c r="AC56" s="111"/>
      <c r="AD56" s="112"/>
      <c r="AE56" s="108"/>
      <c r="AF56" s="96"/>
      <c r="AG56" s="113">
        <f t="shared" ref="AG56:AP56" si="133">IFERROR(W56/M56,0)*100</f>
        <v>0</v>
      </c>
      <c r="AH56" s="98">
        <f t="shared" si="133"/>
        <v>0</v>
      </c>
      <c r="AI56" s="113">
        <f t="shared" si="133"/>
        <v>0</v>
      </c>
      <c r="AJ56" s="98">
        <f t="shared" si="133"/>
        <v>0</v>
      </c>
      <c r="AK56" s="113">
        <f t="shared" si="133"/>
        <v>49.90868023</v>
      </c>
      <c r="AL56" s="98">
        <f t="shared" si="133"/>
        <v>0</v>
      </c>
      <c r="AM56" s="113">
        <f t="shared" si="133"/>
        <v>0</v>
      </c>
      <c r="AN56" s="98">
        <f t="shared" si="133"/>
        <v>0</v>
      </c>
      <c r="AO56" s="297">
        <f t="shared" si="133"/>
        <v>0</v>
      </c>
      <c r="AP56" s="218">
        <f t="shared" si="133"/>
        <v>0</v>
      </c>
      <c r="AQ56" s="142" t="s">
        <v>89</v>
      </c>
      <c r="AR56" s="114">
        <f>X56+Z56+AB56+AD56+AF56</f>
        <v>0</v>
      </c>
      <c r="AS56" s="128" t="s">
        <v>89</v>
      </c>
      <c r="AT56" s="128" t="s">
        <v>89</v>
      </c>
      <c r="AU56" s="115"/>
      <c r="AV56" s="116"/>
      <c r="AW56" s="117"/>
      <c r="AX56" s="118">
        <f t="shared" ref="AX56:AY56" si="134">AG56+AI56+AK56+AM56+AO56</f>
        <v>49.90868023</v>
      </c>
      <c r="AY56" s="118">
        <f t="shared" si="134"/>
        <v>0</v>
      </c>
      <c r="AZ56" s="117"/>
    </row>
    <row r="57" ht="15.75" customHeight="1">
      <c r="A57" s="105"/>
      <c r="B57" s="106"/>
      <c r="C57" s="108"/>
      <c r="D57" s="106"/>
      <c r="E57" s="108"/>
      <c r="F57" s="106"/>
      <c r="G57" s="86"/>
      <c r="H57" s="86" t="s">
        <v>140</v>
      </c>
      <c r="I57" s="86" t="s">
        <v>141</v>
      </c>
      <c r="J57" s="109">
        <v>4517.0</v>
      </c>
      <c r="K57" s="109">
        <f t="shared" si="132"/>
        <v>7767</v>
      </c>
      <c r="L57" s="110">
        <f>N57+P57+R57+T57+V57</f>
        <v>8747</v>
      </c>
      <c r="M57" s="106">
        <v>650.0</v>
      </c>
      <c r="N57" s="89">
        <v>813.0</v>
      </c>
      <c r="O57" s="106">
        <v>650.0</v>
      </c>
      <c r="P57" s="89">
        <v>1897.0</v>
      </c>
      <c r="Q57" s="106">
        <v>650.0</v>
      </c>
      <c r="R57" s="89">
        <v>1953.0</v>
      </c>
      <c r="S57" s="106">
        <v>650.0</v>
      </c>
      <c r="T57" s="89">
        <v>2012.0</v>
      </c>
      <c r="U57" s="106">
        <v>650.0</v>
      </c>
      <c r="V57" s="91">
        <v>2072.0</v>
      </c>
      <c r="W57" s="111"/>
      <c r="X57" s="112"/>
      <c r="Y57" s="111"/>
      <c r="Z57" s="112"/>
      <c r="AA57" s="111"/>
      <c r="AB57" s="112"/>
      <c r="AC57" s="111"/>
      <c r="AD57" s="112"/>
      <c r="AE57" s="108"/>
      <c r="AF57" s="96"/>
      <c r="AG57" s="113">
        <f t="shared" ref="AG57:AP57" si="135">IFERROR(W57/M57,0)*100</f>
        <v>0</v>
      </c>
      <c r="AH57" s="98">
        <f t="shared" si="135"/>
        <v>0</v>
      </c>
      <c r="AI57" s="113">
        <f t="shared" si="135"/>
        <v>0</v>
      </c>
      <c r="AJ57" s="98">
        <f t="shared" si="135"/>
        <v>0</v>
      </c>
      <c r="AK57" s="113">
        <f t="shared" si="135"/>
        <v>0</v>
      </c>
      <c r="AL57" s="98">
        <f t="shared" si="135"/>
        <v>0</v>
      </c>
      <c r="AM57" s="113">
        <f t="shared" si="135"/>
        <v>0</v>
      </c>
      <c r="AN57" s="98">
        <f t="shared" si="135"/>
        <v>0</v>
      </c>
      <c r="AO57" s="297">
        <f t="shared" si="135"/>
        <v>0</v>
      </c>
      <c r="AP57" s="218">
        <f t="shared" si="135"/>
        <v>0</v>
      </c>
      <c r="AQ57" s="113">
        <f t="shared" ref="AQ57:AQ59" si="138">IFERROR(AX57/K57,0)*100</f>
        <v>0</v>
      </c>
      <c r="AR57" s="108"/>
      <c r="AS57" s="108"/>
      <c r="AT57" s="108"/>
      <c r="AU57" s="115"/>
      <c r="AV57" s="116"/>
      <c r="AW57" s="117"/>
      <c r="AX57" s="118">
        <f t="shared" ref="AX57:AY57" si="136">AG57+AI57+AK57+AM57+AO57</f>
        <v>0</v>
      </c>
      <c r="AY57" s="118">
        <f t="shared" si="136"/>
        <v>0</v>
      </c>
      <c r="AZ57" s="117"/>
    </row>
    <row r="58" ht="15.75" customHeight="1">
      <c r="A58" s="105"/>
      <c r="B58" s="106"/>
      <c r="C58" s="108"/>
      <c r="D58" s="106"/>
      <c r="E58" s="108"/>
      <c r="F58" s="106"/>
      <c r="G58" s="86"/>
      <c r="H58" s="86" t="s">
        <v>131</v>
      </c>
      <c r="I58" s="86" t="s">
        <v>98</v>
      </c>
      <c r="J58" s="106">
        <v>25.0</v>
      </c>
      <c r="K58" s="109">
        <f t="shared" si="132"/>
        <v>48</v>
      </c>
      <c r="L58" s="128"/>
      <c r="M58" s="106">
        <v>3.0</v>
      </c>
      <c r="N58" s="89"/>
      <c r="O58" s="106">
        <v>5.0</v>
      </c>
      <c r="P58" s="89"/>
      <c r="Q58" s="107">
        <v>5.0</v>
      </c>
      <c r="R58" s="134"/>
      <c r="S58" s="108">
        <v>5.0</v>
      </c>
      <c r="T58" s="134"/>
      <c r="U58" s="108">
        <v>5.0</v>
      </c>
      <c r="V58" s="129"/>
      <c r="W58" s="111"/>
      <c r="X58" s="112"/>
      <c r="Y58" s="111"/>
      <c r="Z58" s="112"/>
      <c r="AA58" s="111"/>
      <c r="AB58" s="112"/>
      <c r="AC58" s="111"/>
      <c r="AD58" s="112"/>
      <c r="AE58" s="108"/>
      <c r="AF58" s="96"/>
      <c r="AG58" s="113">
        <f t="shared" ref="AG58:AP58" si="137">IFERROR(W58/M58,0)*100</f>
        <v>0</v>
      </c>
      <c r="AH58" s="98">
        <f t="shared" si="137"/>
        <v>0</v>
      </c>
      <c r="AI58" s="113">
        <f t="shared" si="137"/>
        <v>0</v>
      </c>
      <c r="AJ58" s="98">
        <f t="shared" si="137"/>
        <v>0</v>
      </c>
      <c r="AK58" s="113">
        <f t="shared" si="137"/>
        <v>0</v>
      </c>
      <c r="AL58" s="98">
        <f t="shared" si="137"/>
        <v>0</v>
      </c>
      <c r="AM58" s="113">
        <f t="shared" si="137"/>
        <v>0</v>
      </c>
      <c r="AN58" s="98">
        <f t="shared" si="137"/>
        <v>0</v>
      </c>
      <c r="AO58" s="297">
        <f t="shared" si="137"/>
        <v>0</v>
      </c>
      <c r="AP58" s="218">
        <f t="shared" si="137"/>
        <v>0</v>
      </c>
      <c r="AQ58" s="113">
        <f t="shared" si="138"/>
        <v>0</v>
      </c>
      <c r="AR58" s="108"/>
      <c r="AS58" s="108"/>
      <c r="AT58" s="108"/>
      <c r="AU58" s="115"/>
      <c r="AV58" s="116"/>
      <c r="AW58" s="117"/>
      <c r="AX58" s="118">
        <f t="shared" ref="AX58:AY58" si="139">AG58+AI58+AK58+AM58+AO58</f>
        <v>0</v>
      </c>
      <c r="AY58" s="118">
        <f t="shared" si="139"/>
        <v>0</v>
      </c>
      <c r="AZ58" s="117"/>
    </row>
    <row r="59" ht="15.75" customHeight="1">
      <c r="A59" s="105"/>
      <c r="B59" s="106"/>
      <c r="C59" s="108"/>
      <c r="D59" s="106"/>
      <c r="E59" s="108"/>
      <c r="F59" s="106"/>
      <c r="G59" s="86"/>
      <c r="H59" s="86" t="s">
        <v>143</v>
      </c>
      <c r="I59" s="86" t="s">
        <v>141</v>
      </c>
      <c r="J59" s="109">
        <v>10977.0</v>
      </c>
      <c r="K59" s="109">
        <f t="shared" si="132"/>
        <v>16977</v>
      </c>
      <c r="L59" s="110">
        <f>N59+P59+R59+T59+V59</f>
        <v>3760</v>
      </c>
      <c r="M59" s="106">
        <v>400.0</v>
      </c>
      <c r="N59" s="89">
        <v>0.0</v>
      </c>
      <c r="O59" s="109">
        <v>1400.0</v>
      </c>
      <c r="P59" s="89">
        <v>899.0</v>
      </c>
      <c r="Q59" s="109">
        <v>1400.0</v>
      </c>
      <c r="R59" s="89">
        <v>926.0</v>
      </c>
      <c r="S59" s="109">
        <v>1400.0</v>
      </c>
      <c r="T59" s="89">
        <v>953.0</v>
      </c>
      <c r="U59" s="109">
        <v>1400.0</v>
      </c>
      <c r="V59" s="91">
        <v>982.0</v>
      </c>
      <c r="W59" s="111"/>
      <c r="X59" s="112"/>
      <c r="Y59" s="111"/>
      <c r="Z59" s="112"/>
      <c r="AA59" s="111"/>
      <c r="AB59" s="112"/>
      <c r="AC59" s="111"/>
      <c r="AD59" s="112"/>
      <c r="AE59" s="108"/>
      <c r="AF59" s="96"/>
      <c r="AG59" s="113">
        <f t="shared" ref="AG59:AP59" si="140">IFERROR(W59/M59,0)*100</f>
        <v>0</v>
      </c>
      <c r="AH59" s="98">
        <f t="shared" si="140"/>
        <v>0</v>
      </c>
      <c r="AI59" s="113">
        <f t="shared" si="140"/>
        <v>0</v>
      </c>
      <c r="AJ59" s="98">
        <f t="shared" si="140"/>
        <v>0</v>
      </c>
      <c r="AK59" s="113">
        <f t="shared" si="140"/>
        <v>0</v>
      </c>
      <c r="AL59" s="98">
        <f t="shared" si="140"/>
        <v>0</v>
      </c>
      <c r="AM59" s="113">
        <f t="shared" si="140"/>
        <v>0</v>
      </c>
      <c r="AN59" s="98">
        <f t="shared" si="140"/>
        <v>0</v>
      </c>
      <c r="AO59" s="297">
        <f t="shared" si="140"/>
        <v>0</v>
      </c>
      <c r="AP59" s="218">
        <f t="shared" si="140"/>
        <v>0</v>
      </c>
      <c r="AQ59" s="113">
        <f t="shared" si="138"/>
        <v>0</v>
      </c>
      <c r="AR59" s="108"/>
      <c r="AS59" s="108"/>
      <c r="AT59" s="108"/>
      <c r="AU59" s="115"/>
      <c r="AV59" s="116"/>
      <c r="AW59" s="117"/>
      <c r="AX59" s="118">
        <f t="shared" ref="AX59:AY59" si="141">AG59+AI59+AK59+AM59+AO59</f>
        <v>0</v>
      </c>
      <c r="AY59" s="118">
        <f t="shared" si="141"/>
        <v>0</v>
      </c>
      <c r="AZ59" s="117"/>
    </row>
    <row r="60" ht="15.75" customHeight="1">
      <c r="A60" s="105"/>
      <c r="B60" s="106"/>
      <c r="C60" s="108"/>
      <c r="D60" s="106"/>
      <c r="E60" s="108"/>
      <c r="F60" s="106"/>
      <c r="G60" s="86"/>
      <c r="H60" s="86" t="s">
        <v>132</v>
      </c>
      <c r="I60" s="86" t="s">
        <v>133</v>
      </c>
      <c r="J60" s="138">
        <v>135.3</v>
      </c>
      <c r="K60" s="138">
        <v>139.5</v>
      </c>
      <c r="L60" s="128"/>
      <c r="M60" s="138">
        <v>135.5</v>
      </c>
      <c r="N60" s="89"/>
      <c r="O60" s="139">
        <v>137.3</v>
      </c>
      <c r="P60" s="89"/>
      <c r="Q60" s="113">
        <v>138.5</v>
      </c>
      <c r="R60" s="134"/>
      <c r="S60" s="136">
        <v>139.0</v>
      </c>
      <c r="T60" s="134"/>
      <c r="U60" s="136">
        <v>139.5</v>
      </c>
      <c r="V60" s="129"/>
      <c r="W60" s="111"/>
      <c r="X60" s="112"/>
      <c r="Y60" s="146" t="s">
        <v>146</v>
      </c>
      <c r="Z60" s="112"/>
      <c r="AA60" s="146">
        <v>138.6</v>
      </c>
      <c r="AB60" s="112"/>
      <c r="AC60" s="111"/>
      <c r="AD60" s="112"/>
      <c r="AE60" s="108"/>
      <c r="AF60" s="96"/>
      <c r="AG60" s="113">
        <f t="shared" ref="AG60:AP60" si="142">IFERROR(W60/M60,0)*100</f>
        <v>0</v>
      </c>
      <c r="AH60" s="98">
        <f t="shared" si="142"/>
        <v>0</v>
      </c>
      <c r="AI60" s="113">
        <f t="shared" si="142"/>
        <v>0</v>
      </c>
      <c r="AJ60" s="98">
        <f t="shared" si="142"/>
        <v>0</v>
      </c>
      <c r="AK60" s="113">
        <f t="shared" si="142"/>
        <v>100.0722022</v>
      </c>
      <c r="AL60" s="98">
        <f t="shared" si="142"/>
        <v>0</v>
      </c>
      <c r="AM60" s="113">
        <f t="shared" si="142"/>
        <v>0</v>
      </c>
      <c r="AN60" s="98">
        <f t="shared" si="142"/>
        <v>0</v>
      </c>
      <c r="AO60" s="297">
        <f t="shared" si="142"/>
        <v>0</v>
      </c>
      <c r="AP60" s="218">
        <f t="shared" si="142"/>
        <v>0</v>
      </c>
      <c r="AQ60" s="124"/>
      <c r="AR60" s="114">
        <f t="shared" ref="AR60:AR63" si="145">X60+Z60+AB60+AD60+AF60</f>
        <v>0</v>
      </c>
      <c r="AS60" s="128" t="s">
        <v>89</v>
      </c>
      <c r="AT60" s="128" t="s">
        <v>89</v>
      </c>
      <c r="AU60" s="115"/>
      <c r="AV60" s="116"/>
      <c r="AW60" s="117"/>
      <c r="AX60" s="118">
        <f t="shared" ref="AX60:AY60" si="143">AG60+AI60+AK60+AM60+AO60</f>
        <v>100.0722022</v>
      </c>
      <c r="AY60" s="118">
        <f t="shared" si="143"/>
        <v>0</v>
      </c>
      <c r="AZ60" s="117"/>
    </row>
    <row r="61" ht="15.75" customHeight="1">
      <c r="A61" s="105"/>
      <c r="B61" s="106"/>
      <c r="C61" s="108"/>
      <c r="D61" s="106"/>
      <c r="E61" s="108"/>
      <c r="F61" s="106"/>
      <c r="G61" s="86"/>
      <c r="H61" s="86" t="s">
        <v>134</v>
      </c>
      <c r="I61" s="86" t="s">
        <v>135</v>
      </c>
      <c r="J61" s="106">
        <v>15.65</v>
      </c>
      <c r="K61" s="138">
        <v>20.0</v>
      </c>
      <c r="L61" s="128"/>
      <c r="M61" s="106">
        <v>15.65</v>
      </c>
      <c r="N61" s="89"/>
      <c r="O61" s="106">
        <v>24.33</v>
      </c>
      <c r="P61" s="89"/>
      <c r="Q61" s="113">
        <v>20.0</v>
      </c>
      <c r="R61" s="140"/>
      <c r="S61" s="113">
        <v>20.0</v>
      </c>
      <c r="T61" s="140"/>
      <c r="U61" s="113">
        <v>20.0</v>
      </c>
      <c r="V61" s="129"/>
      <c r="W61" s="146"/>
      <c r="X61" s="147"/>
      <c r="Y61" s="146">
        <v>20.08</v>
      </c>
      <c r="Z61" s="112"/>
      <c r="AA61" s="146">
        <v>10.0</v>
      </c>
      <c r="AB61" s="112"/>
      <c r="AC61" s="111"/>
      <c r="AD61" s="112"/>
      <c r="AE61" s="108"/>
      <c r="AF61" s="96"/>
      <c r="AG61" s="113">
        <f t="shared" ref="AG61:AP61" si="144">IFERROR(W61/M61,0)*100</f>
        <v>0</v>
      </c>
      <c r="AH61" s="98">
        <f t="shared" si="144"/>
        <v>0</v>
      </c>
      <c r="AI61" s="113">
        <f t="shared" si="144"/>
        <v>82.53185368</v>
      </c>
      <c r="AJ61" s="98">
        <f t="shared" si="144"/>
        <v>0</v>
      </c>
      <c r="AK61" s="113">
        <f t="shared" si="144"/>
        <v>50</v>
      </c>
      <c r="AL61" s="98">
        <f t="shared" si="144"/>
        <v>0</v>
      </c>
      <c r="AM61" s="113">
        <f t="shared" si="144"/>
        <v>0</v>
      </c>
      <c r="AN61" s="98">
        <f t="shared" si="144"/>
        <v>0</v>
      </c>
      <c r="AO61" s="297">
        <f t="shared" si="144"/>
        <v>0</v>
      </c>
      <c r="AP61" s="218">
        <f t="shared" si="144"/>
        <v>0</v>
      </c>
      <c r="AQ61" s="124"/>
      <c r="AR61" s="114">
        <f t="shared" si="145"/>
        <v>0</v>
      </c>
      <c r="AS61" s="114">
        <f t="shared" ref="AS61:AS64" si="149">AQ61/K61*100</f>
        <v>0</v>
      </c>
      <c r="AT61" s="128" t="s">
        <v>89</v>
      </c>
      <c r="AU61" s="115"/>
      <c r="AV61" s="116"/>
      <c r="AW61" s="117"/>
      <c r="AX61" s="118">
        <f t="shared" ref="AX61:AY61" si="146">AG61+AI61+AK61+AM61+AO61</f>
        <v>132.5318537</v>
      </c>
      <c r="AY61" s="118">
        <f t="shared" si="146"/>
        <v>0</v>
      </c>
      <c r="AZ61" s="117"/>
    </row>
    <row r="62" ht="15.75" customHeight="1">
      <c r="A62" s="105"/>
      <c r="B62" s="106"/>
      <c r="C62" s="108"/>
      <c r="D62" s="106"/>
      <c r="E62" s="108"/>
      <c r="F62" s="106"/>
      <c r="G62" s="86"/>
      <c r="H62" s="86" t="s">
        <v>136</v>
      </c>
      <c r="I62" s="86"/>
      <c r="J62" s="138">
        <v>77.5</v>
      </c>
      <c r="K62" s="138">
        <v>82.0</v>
      </c>
      <c r="L62" s="143"/>
      <c r="M62" s="138">
        <v>78.0</v>
      </c>
      <c r="N62" s="144"/>
      <c r="O62" s="138">
        <v>79.0</v>
      </c>
      <c r="P62" s="144"/>
      <c r="Q62" s="136">
        <v>80.0</v>
      </c>
      <c r="R62" s="145"/>
      <c r="S62" s="136">
        <v>81.0</v>
      </c>
      <c r="T62" s="145"/>
      <c r="U62" s="136">
        <v>82.0</v>
      </c>
      <c r="V62" s="129"/>
      <c r="W62" s="111">
        <v>685.0</v>
      </c>
      <c r="X62" s="112"/>
      <c r="Y62" s="146" t="s">
        <v>147</v>
      </c>
      <c r="Z62" s="112"/>
      <c r="AA62" s="146">
        <v>81.75</v>
      </c>
      <c r="AB62" s="112"/>
      <c r="AC62" s="111">
        <v>81.9</v>
      </c>
      <c r="AD62" s="112"/>
      <c r="AE62" s="108"/>
      <c r="AF62" s="96"/>
      <c r="AG62" s="113">
        <f t="shared" ref="AG62:AI62" si="147">IFERROR(W62/M62,0)*100</f>
        <v>878.2051282</v>
      </c>
      <c r="AH62" s="98">
        <f t="shared" si="147"/>
        <v>0</v>
      </c>
      <c r="AI62" s="113">
        <f t="shared" si="147"/>
        <v>0</v>
      </c>
      <c r="AJ62" s="98">
        <v>1.0</v>
      </c>
      <c r="AK62" s="113">
        <f t="shared" ref="AK62:AP62" si="148">IFERROR(AA62/Q62,0)*100</f>
        <v>102.1875</v>
      </c>
      <c r="AL62" s="98">
        <f t="shared" si="148"/>
        <v>0</v>
      </c>
      <c r="AM62" s="113">
        <f t="shared" si="148"/>
        <v>101.1111111</v>
      </c>
      <c r="AN62" s="98">
        <f t="shared" si="148"/>
        <v>0</v>
      </c>
      <c r="AO62" s="297">
        <f t="shared" si="148"/>
        <v>0</v>
      </c>
      <c r="AP62" s="218">
        <f t="shared" si="148"/>
        <v>0</v>
      </c>
      <c r="AQ62" s="124"/>
      <c r="AR62" s="114">
        <f t="shared" si="145"/>
        <v>0</v>
      </c>
      <c r="AS62" s="114">
        <f t="shared" si="149"/>
        <v>0</v>
      </c>
      <c r="AT62" s="128" t="s">
        <v>89</v>
      </c>
      <c r="AU62" s="115"/>
      <c r="AV62" s="116"/>
      <c r="AW62" s="117"/>
      <c r="AX62" s="118">
        <f t="shared" ref="AX62:AY62" si="150">AG62+AI62+AK62+AM62+AO62</f>
        <v>1081.503739</v>
      </c>
      <c r="AY62" s="118">
        <f t="shared" si="150"/>
        <v>1</v>
      </c>
      <c r="AZ62" s="117"/>
    </row>
    <row r="63" ht="15.75" customHeight="1">
      <c r="A63" s="105"/>
      <c r="B63" s="106"/>
      <c r="C63" s="108"/>
      <c r="D63" s="106"/>
      <c r="E63" s="108"/>
      <c r="F63" s="106"/>
      <c r="G63" s="86"/>
      <c r="H63" s="86" t="s">
        <v>137</v>
      </c>
      <c r="I63" s="86" t="s">
        <v>138</v>
      </c>
      <c r="J63" s="106">
        <v>10.0</v>
      </c>
      <c r="K63" s="106">
        <v>15.0</v>
      </c>
      <c r="L63" s="128"/>
      <c r="M63" s="106">
        <v>10.0</v>
      </c>
      <c r="N63" s="89"/>
      <c r="O63" s="106">
        <v>11.0</v>
      </c>
      <c r="P63" s="89"/>
      <c r="Q63" s="107">
        <v>13.0</v>
      </c>
      <c r="R63" s="134"/>
      <c r="S63" s="108">
        <v>14.0</v>
      </c>
      <c r="T63" s="134"/>
      <c r="U63" s="108">
        <v>15.0</v>
      </c>
      <c r="V63" s="129"/>
      <c r="W63" s="111"/>
      <c r="X63" s="112"/>
      <c r="Y63" s="111"/>
      <c r="Z63" s="112"/>
      <c r="AA63" s="111"/>
      <c r="AB63" s="112"/>
      <c r="AC63" s="111"/>
      <c r="AD63" s="112"/>
      <c r="AE63" s="108"/>
      <c r="AF63" s="96"/>
      <c r="AG63" s="113">
        <f t="shared" ref="AG63:AP63" si="151">IFERROR(W63/M63,0)*100</f>
        <v>0</v>
      </c>
      <c r="AH63" s="98">
        <f t="shared" si="151"/>
        <v>0</v>
      </c>
      <c r="AI63" s="113">
        <f t="shared" si="151"/>
        <v>0</v>
      </c>
      <c r="AJ63" s="98">
        <f t="shared" si="151"/>
        <v>0</v>
      </c>
      <c r="AK63" s="113">
        <f t="shared" si="151"/>
        <v>0</v>
      </c>
      <c r="AL63" s="98">
        <f t="shared" si="151"/>
        <v>0</v>
      </c>
      <c r="AM63" s="113">
        <f t="shared" si="151"/>
        <v>0</v>
      </c>
      <c r="AN63" s="98">
        <f t="shared" si="151"/>
        <v>0</v>
      </c>
      <c r="AO63" s="297">
        <f t="shared" si="151"/>
        <v>0</v>
      </c>
      <c r="AP63" s="218">
        <f t="shared" si="151"/>
        <v>0</v>
      </c>
      <c r="AQ63" s="124"/>
      <c r="AR63" s="114">
        <f t="shared" si="145"/>
        <v>0</v>
      </c>
      <c r="AS63" s="114">
        <f t="shared" si="149"/>
        <v>0</v>
      </c>
      <c r="AT63" s="128" t="s">
        <v>89</v>
      </c>
      <c r="AU63" s="115"/>
      <c r="AV63" s="116"/>
      <c r="AW63" s="117"/>
      <c r="AX63" s="118">
        <f t="shared" ref="AX63:AY63" si="152">AG63+AI63+AK63+AM63+AO63</f>
        <v>0</v>
      </c>
      <c r="AY63" s="118">
        <f t="shared" si="152"/>
        <v>0</v>
      </c>
      <c r="AZ63" s="117"/>
    </row>
    <row r="64" ht="15.75" customHeight="1">
      <c r="A64" s="119"/>
      <c r="B64" s="106"/>
      <c r="C64" s="108"/>
      <c r="D64" s="106"/>
      <c r="E64" s="108"/>
      <c r="F64" s="106">
        <v>2.0</v>
      </c>
      <c r="G64" s="108" t="s">
        <v>148</v>
      </c>
      <c r="H64" s="108" t="s">
        <v>149</v>
      </c>
      <c r="I64" s="108" t="s">
        <v>150</v>
      </c>
      <c r="J64" s="106">
        <v>14.0</v>
      </c>
      <c r="K64" s="109">
        <f>M64+O64+Q64+S64+U64+J64</f>
        <v>57</v>
      </c>
      <c r="L64" s="110">
        <f t="shared" ref="L64:L65" si="156">N64+P64+R64+T64+V64</f>
        <v>6307</v>
      </c>
      <c r="M64" s="106">
        <v>7.0</v>
      </c>
      <c r="N64" s="89">
        <v>258.0</v>
      </c>
      <c r="O64" s="106">
        <v>9.0</v>
      </c>
      <c r="P64" s="89">
        <v>1351.0</v>
      </c>
      <c r="Q64" s="111">
        <v>9.0</v>
      </c>
      <c r="R64" s="89">
        <v>1522.0</v>
      </c>
      <c r="S64" s="106">
        <v>9.0</v>
      </c>
      <c r="T64" s="89">
        <v>1497.0</v>
      </c>
      <c r="U64" s="106">
        <v>9.0</v>
      </c>
      <c r="V64" s="120">
        <v>1679.0</v>
      </c>
      <c r="W64" s="111">
        <v>8.0</v>
      </c>
      <c r="X64" s="112">
        <v>202.069</v>
      </c>
      <c r="Y64" s="111">
        <v>2.0</v>
      </c>
      <c r="Z64" s="112">
        <v>24.642</v>
      </c>
      <c r="AA64" s="111">
        <v>2.0</v>
      </c>
      <c r="AB64" s="112">
        <v>35.0</v>
      </c>
      <c r="AC64" s="111">
        <v>0.0</v>
      </c>
      <c r="AD64" s="112">
        <v>0.0</v>
      </c>
      <c r="AE64" s="108"/>
      <c r="AF64" s="96"/>
      <c r="AG64" s="113">
        <f t="shared" ref="AG64:AP64" si="153">IFERROR(W64/M64,0)*100</f>
        <v>114.2857143</v>
      </c>
      <c r="AH64" s="98">
        <f t="shared" si="153"/>
        <v>78.32131783</v>
      </c>
      <c r="AI64" s="113">
        <f t="shared" si="153"/>
        <v>22.22222222</v>
      </c>
      <c r="AJ64" s="98">
        <f t="shared" si="153"/>
        <v>1.823982235</v>
      </c>
      <c r="AK64" s="113">
        <f t="shared" si="153"/>
        <v>22.22222222</v>
      </c>
      <c r="AL64" s="98">
        <f t="shared" si="153"/>
        <v>2.299605782</v>
      </c>
      <c r="AM64" s="113">
        <f t="shared" si="153"/>
        <v>0</v>
      </c>
      <c r="AN64" s="98">
        <f t="shared" si="153"/>
        <v>0</v>
      </c>
      <c r="AO64" s="297">
        <f t="shared" si="153"/>
        <v>0</v>
      </c>
      <c r="AP64" s="218">
        <f t="shared" si="153"/>
        <v>0</v>
      </c>
      <c r="AQ64" s="113">
        <f t="shared" ref="AQ64:AR64" si="154">W64+Y64+AA64+AC64+AE64</f>
        <v>12</v>
      </c>
      <c r="AR64" s="114">
        <f t="shared" si="154"/>
        <v>261.711</v>
      </c>
      <c r="AS64" s="114">
        <f t="shared" si="149"/>
        <v>21.05263158</v>
      </c>
      <c r="AT64" s="114">
        <f t="shared" ref="AT64:AT65" si="158">AR64/L64*100</f>
        <v>4.149532266</v>
      </c>
      <c r="AU64" s="115" t="s">
        <v>99</v>
      </c>
      <c r="AV64" s="116"/>
      <c r="AW64" s="117"/>
      <c r="AX64" s="118">
        <f t="shared" ref="AX64:AY64" si="155">AG64+AI64+AK64+AM64+AO64</f>
        <v>158.7301587</v>
      </c>
      <c r="AY64" s="118">
        <f t="shared" si="155"/>
        <v>82.44490585</v>
      </c>
      <c r="AZ64" s="117"/>
    </row>
    <row r="65" ht="15.75" customHeight="1">
      <c r="A65" s="105"/>
      <c r="B65" s="106"/>
      <c r="C65" s="108"/>
      <c r="D65" s="106"/>
      <c r="E65" s="108"/>
      <c r="F65" s="106">
        <v>3.0</v>
      </c>
      <c r="G65" s="86" t="s">
        <v>151</v>
      </c>
      <c r="H65" s="86"/>
      <c r="I65" s="86"/>
      <c r="J65" s="106"/>
      <c r="K65" s="109"/>
      <c r="L65" s="110">
        <f t="shared" si="156"/>
        <v>351</v>
      </c>
      <c r="M65" s="106"/>
      <c r="N65" s="89">
        <v>66.0</v>
      </c>
      <c r="O65" s="106"/>
      <c r="P65" s="89">
        <v>68.0</v>
      </c>
      <c r="Q65" s="111"/>
      <c r="R65" s="89">
        <v>70.0</v>
      </c>
      <c r="S65" s="106"/>
      <c r="T65" s="89">
        <v>72.0</v>
      </c>
      <c r="U65" s="106"/>
      <c r="V65" s="129">
        <v>75.0</v>
      </c>
      <c r="W65" s="107"/>
      <c r="X65" s="112">
        <v>65.223</v>
      </c>
      <c r="Y65" s="107"/>
      <c r="Z65" s="112">
        <v>440.858</v>
      </c>
      <c r="AA65" s="107"/>
      <c r="AB65" s="112">
        <v>349.195</v>
      </c>
      <c r="AC65" s="107"/>
      <c r="AD65" s="112">
        <v>0.0</v>
      </c>
      <c r="AE65" s="108"/>
      <c r="AF65" s="96"/>
      <c r="AG65" s="113">
        <f t="shared" ref="AG65:AP65" si="157">IFERROR(W65/M65,0)*100</f>
        <v>0</v>
      </c>
      <c r="AH65" s="98">
        <f t="shared" si="157"/>
        <v>98.82272727</v>
      </c>
      <c r="AI65" s="113">
        <f t="shared" si="157"/>
        <v>0</v>
      </c>
      <c r="AJ65" s="98">
        <f t="shared" si="157"/>
        <v>648.3205882</v>
      </c>
      <c r="AK65" s="113">
        <f t="shared" si="157"/>
        <v>0</v>
      </c>
      <c r="AL65" s="98">
        <f t="shared" si="157"/>
        <v>498.85</v>
      </c>
      <c r="AM65" s="113">
        <f t="shared" si="157"/>
        <v>0</v>
      </c>
      <c r="AN65" s="98">
        <f t="shared" si="157"/>
        <v>0</v>
      </c>
      <c r="AO65" s="297">
        <f t="shared" si="157"/>
        <v>0</v>
      </c>
      <c r="AP65" s="218">
        <f t="shared" si="157"/>
        <v>0</v>
      </c>
      <c r="AQ65" s="113">
        <f>IFERROR(AX65/K65,0)*100</f>
        <v>0</v>
      </c>
      <c r="AR65" s="114">
        <f>X65+Z65+AB65+AD65+AF65</f>
        <v>855.276</v>
      </c>
      <c r="AS65" s="128" t="s">
        <v>89</v>
      </c>
      <c r="AT65" s="114">
        <f t="shared" si="158"/>
        <v>243.6683761</v>
      </c>
      <c r="AU65" s="115" t="s">
        <v>114</v>
      </c>
      <c r="AV65" s="116"/>
      <c r="AW65" s="117"/>
      <c r="AX65" s="118">
        <f t="shared" ref="AX65:AY65" si="159">AG65+AI65+AK65+AM65+AO65</f>
        <v>0</v>
      </c>
      <c r="AY65" s="118">
        <f t="shared" si="159"/>
        <v>1245.993316</v>
      </c>
      <c r="AZ65" s="117"/>
    </row>
    <row r="66" ht="15.75" customHeight="1">
      <c r="A66" s="105"/>
      <c r="B66" s="106"/>
      <c r="C66" s="108"/>
      <c r="D66" s="106"/>
      <c r="E66" s="108"/>
      <c r="F66" s="106"/>
      <c r="G66" s="86"/>
      <c r="H66" s="86" t="s">
        <v>152</v>
      </c>
      <c r="I66" s="86" t="s">
        <v>94</v>
      </c>
      <c r="J66" s="106">
        <v>40.0</v>
      </c>
      <c r="K66" s="109">
        <f>M66+O66+Q66+S66+U66+J66</f>
        <v>263</v>
      </c>
      <c r="L66" s="128"/>
      <c r="M66" s="106">
        <v>38.0</v>
      </c>
      <c r="N66" s="89"/>
      <c r="O66" s="106">
        <v>40.0</v>
      </c>
      <c r="P66" s="89"/>
      <c r="Q66" s="111">
        <v>45.0</v>
      </c>
      <c r="R66" s="89"/>
      <c r="S66" s="106">
        <v>50.0</v>
      </c>
      <c r="T66" s="89"/>
      <c r="U66" s="106">
        <v>50.0</v>
      </c>
      <c r="V66" s="129"/>
      <c r="W66" s="107">
        <v>19.0</v>
      </c>
      <c r="X66" s="112"/>
      <c r="Y66" s="107">
        <v>11.0</v>
      </c>
      <c r="Z66" s="112"/>
      <c r="AA66" s="107">
        <v>13.0</v>
      </c>
      <c r="AB66" s="112"/>
      <c r="AC66" s="107">
        <v>0.0</v>
      </c>
      <c r="AD66" s="112">
        <v>0.0</v>
      </c>
      <c r="AE66" s="108"/>
      <c r="AF66" s="96"/>
      <c r="AG66" s="113">
        <f t="shared" ref="AG66:AP66" si="160">IFERROR(W66/M66,0)*100</f>
        <v>50</v>
      </c>
      <c r="AH66" s="98">
        <f t="shared" si="160"/>
        <v>0</v>
      </c>
      <c r="AI66" s="113">
        <f t="shared" si="160"/>
        <v>27.5</v>
      </c>
      <c r="AJ66" s="98">
        <f t="shared" si="160"/>
        <v>0</v>
      </c>
      <c r="AK66" s="113">
        <f t="shared" si="160"/>
        <v>28.88888889</v>
      </c>
      <c r="AL66" s="98">
        <f t="shared" si="160"/>
        <v>0</v>
      </c>
      <c r="AM66" s="113">
        <f t="shared" si="160"/>
        <v>0</v>
      </c>
      <c r="AN66" s="98">
        <f t="shared" si="160"/>
        <v>0</v>
      </c>
      <c r="AO66" s="297">
        <f t="shared" si="160"/>
        <v>0</v>
      </c>
      <c r="AP66" s="218">
        <f t="shared" si="160"/>
        <v>0</v>
      </c>
      <c r="AQ66" s="113">
        <f t="shared" ref="AQ66:AR66" si="161">W66+Y66+AA66+AC66+AE66</f>
        <v>43</v>
      </c>
      <c r="AR66" s="114">
        <f t="shared" si="161"/>
        <v>0</v>
      </c>
      <c r="AS66" s="114">
        <f t="shared" ref="AS66:AS67" si="164">AQ66/K66*100</f>
        <v>16.34980989</v>
      </c>
      <c r="AT66" s="128" t="s">
        <v>89</v>
      </c>
      <c r="AU66" s="115" t="s">
        <v>114</v>
      </c>
      <c r="AV66" s="116"/>
      <c r="AW66" s="117"/>
      <c r="AX66" s="118">
        <f t="shared" ref="AX66:AY66" si="162">AG66+AI66+AK66+AM66+AO66</f>
        <v>106.3888889</v>
      </c>
      <c r="AY66" s="118">
        <f t="shared" si="162"/>
        <v>0</v>
      </c>
      <c r="AZ66" s="117"/>
    </row>
    <row r="67" ht="15.75" customHeight="1">
      <c r="A67" s="105"/>
      <c r="B67" s="106"/>
      <c r="C67" s="108"/>
      <c r="D67" s="106"/>
      <c r="E67" s="108"/>
      <c r="F67" s="106"/>
      <c r="G67" s="86"/>
      <c r="H67" s="86" t="s">
        <v>153</v>
      </c>
      <c r="I67" s="86"/>
      <c r="J67" s="106">
        <v>73837.0</v>
      </c>
      <c r="K67" s="106">
        <v>94743.0</v>
      </c>
      <c r="L67" s="128"/>
      <c r="M67" s="106">
        <v>77945.0</v>
      </c>
      <c r="N67" s="89"/>
      <c r="O67" s="106">
        <v>81842.0</v>
      </c>
      <c r="P67" s="89"/>
      <c r="Q67" s="111">
        <v>85934.0</v>
      </c>
      <c r="R67" s="89"/>
      <c r="S67" s="106">
        <v>90231.0</v>
      </c>
      <c r="T67" s="89"/>
      <c r="U67" s="106">
        <v>94743.0</v>
      </c>
      <c r="V67" s="129"/>
      <c r="W67" s="111">
        <v>5826.0</v>
      </c>
      <c r="X67" s="112"/>
      <c r="Y67" s="111">
        <v>6134.0</v>
      </c>
      <c r="Z67" s="112"/>
      <c r="AA67" s="111">
        <v>6145.0</v>
      </c>
      <c r="AB67" s="112"/>
      <c r="AC67" s="111">
        <v>6171.0</v>
      </c>
      <c r="AD67" s="112"/>
      <c r="AE67" s="108"/>
      <c r="AF67" s="96"/>
      <c r="AG67" s="113">
        <f t="shared" ref="AG67:AP67" si="163">IFERROR(W67/M67,0)*100</f>
        <v>7.474501251</v>
      </c>
      <c r="AH67" s="98">
        <f t="shared" si="163"/>
        <v>0</v>
      </c>
      <c r="AI67" s="113">
        <f t="shared" si="163"/>
        <v>7.494929254</v>
      </c>
      <c r="AJ67" s="98">
        <f t="shared" si="163"/>
        <v>0</v>
      </c>
      <c r="AK67" s="113">
        <f t="shared" si="163"/>
        <v>7.150836689</v>
      </c>
      <c r="AL67" s="98">
        <f t="shared" si="163"/>
        <v>0</v>
      </c>
      <c r="AM67" s="113">
        <f t="shared" si="163"/>
        <v>6.839112943</v>
      </c>
      <c r="AN67" s="98">
        <f t="shared" si="163"/>
        <v>0</v>
      </c>
      <c r="AO67" s="297">
        <f t="shared" si="163"/>
        <v>0</v>
      </c>
      <c r="AP67" s="218">
        <f t="shared" si="163"/>
        <v>0</v>
      </c>
      <c r="AQ67" s="124">
        <v>6171.0</v>
      </c>
      <c r="AR67" s="114">
        <f t="shared" ref="AR67:AR68" si="167">X67+Z67+AB67+AD67+AF67</f>
        <v>0</v>
      </c>
      <c r="AS67" s="114">
        <f t="shared" si="164"/>
        <v>6.513409962</v>
      </c>
      <c r="AT67" s="128" t="s">
        <v>89</v>
      </c>
      <c r="AU67" s="115"/>
      <c r="AV67" s="116"/>
      <c r="AW67" s="117"/>
      <c r="AX67" s="118">
        <f t="shared" ref="AX67:AY67" si="165">AG67+AI67+AK67+AM67+AO67</f>
        <v>28.95938014</v>
      </c>
      <c r="AY67" s="118">
        <f t="shared" si="165"/>
        <v>0</v>
      </c>
      <c r="AZ67" s="117"/>
    </row>
    <row r="68" ht="15.75" customHeight="1">
      <c r="A68" s="105"/>
      <c r="B68" s="106"/>
      <c r="C68" s="108"/>
      <c r="D68" s="106"/>
      <c r="E68" s="108"/>
      <c r="F68" s="106"/>
      <c r="G68" s="86"/>
      <c r="H68" s="86" t="s">
        <v>154</v>
      </c>
      <c r="I68" s="86" t="s">
        <v>155</v>
      </c>
      <c r="J68" s="106">
        <v>35.28</v>
      </c>
      <c r="K68" s="106">
        <v>37.7</v>
      </c>
      <c r="L68" s="128"/>
      <c r="M68" s="106">
        <v>36.0</v>
      </c>
      <c r="N68" s="89"/>
      <c r="O68" s="106">
        <v>36.4</v>
      </c>
      <c r="P68" s="89"/>
      <c r="Q68" s="124">
        <v>36.8</v>
      </c>
      <c r="R68" s="89"/>
      <c r="S68" s="106">
        <v>37.2</v>
      </c>
      <c r="T68" s="89"/>
      <c r="U68" s="106">
        <v>37.7</v>
      </c>
      <c r="V68" s="129"/>
      <c r="W68" s="111"/>
      <c r="X68" s="112"/>
      <c r="Y68" s="146">
        <v>0.0</v>
      </c>
      <c r="Z68" s="112"/>
      <c r="AA68" s="146">
        <v>0.0</v>
      </c>
      <c r="AB68" s="112"/>
      <c r="AC68" s="111"/>
      <c r="AD68" s="112"/>
      <c r="AE68" s="108"/>
      <c r="AF68" s="96"/>
      <c r="AG68" s="113">
        <f t="shared" ref="AG68:AP68" si="166">IFERROR(W68/M68,0)*100</f>
        <v>0</v>
      </c>
      <c r="AH68" s="98">
        <f t="shared" si="166"/>
        <v>0</v>
      </c>
      <c r="AI68" s="113">
        <f t="shared" si="166"/>
        <v>0</v>
      </c>
      <c r="AJ68" s="98">
        <f t="shared" si="166"/>
        <v>0</v>
      </c>
      <c r="AK68" s="113">
        <f t="shared" si="166"/>
        <v>0</v>
      </c>
      <c r="AL68" s="98">
        <f t="shared" si="166"/>
        <v>0</v>
      </c>
      <c r="AM68" s="113">
        <f t="shared" si="166"/>
        <v>0</v>
      </c>
      <c r="AN68" s="98">
        <f t="shared" si="166"/>
        <v>0</v>
      </c>
      <c r="AO68" s="297">
        <f t="shared" si="166"/>
        <v>0</v>
      </c>
      <c r="AP68" s="218">
        <f t="shared" si="166"/>
        <v>0</v>
      </c>
      <c r="AQ68" s="124"/>
      <c r="AR68" s="114">
        <f t="shared" si="167"/>
        <v>0</v>
      </c>
      <c r="AS68" s="128" t="s">
        <v>89</v>
      </c>
      <c r="AT68" s="128" t="s">
        <v>89</v>
      </c>
      <c r="AU68" s="115"/>
      <c r="AV68" s="116"/>
      <c r="AW68" s="117"/>
      <c r="AX68" s="118">
        <f t="shared" ref="AX68:AY68" si="168">AG68+AI68+AK68+AM68+AO68</f>
        <v>0</v>
      </c>
      <c r="AY68" s="118">
        <f t="shared" si="168"/>
        <v>0</v>
      </c>
      <c r="AZ68" s="117"/>
    </row>
    <row r="69" ht="15.75" customHeight="1">
      <c r="A69" s="105"/>
      <c r="B69" s="106"/>
      <c r="C69" s="108"/>
      <c r="D69" s="106"/>
      <c r="E69" s="108"/>
      <c r="F69" s="106">
        <v>4.0</v>
      </c>
      <c r="G69" s="108" t="s">
        <v>156</v>
      </c>
      <c r="H69" s="86" t="s">
        <v>157</v>
      </c>
      <c r="I69" s="86" t="s">
        <v>158</v>
      </c>
      <c r="J69" s="109"/>
      <c r="K69" s="109"/>
      <c r="L69" s="110">
        <f>N69+P69+R69+T69+V69</f>
        <v>20501</v>
      </c>
      <c r="M69" s="109"/>
      <c r="N69" s="89">
        <v>643.0</v>
      </c>
      <c r="O69" s="109"/>
      <c r="P69" s="89">
        <v>4806.0</v>
      </c>
      <c r="Q69" s="111"/>
      <c r="R69" s="89">
        <v>5095.0</v>
      </c>
      <c r="S69" s="109"/>
      <c r="T69" s="89">
        <v>4834.0</v>
      </c>
      <c r="U69" s="109"/>
      <c r="V69" s="148">
        <v>5123.0</v>
      </c>
      <c r="W69" s="111"/>
      <c r="X69" s="112">
        <v>236.083</v>
      </c>
      <c r="Y69" s="111"/>
      <c r="Z69" s="112">
        <v>630.517</v>
      </c>
      <c r="AA69" s="111"/>
      <c r="AB69" s="112">
        <v>234.164</v>
      </c>
      <c r="AC69" s="111"/>
      <c r="AD69" s="112">
        <v>197.587</v>
      </c>
      <c r="AE69" s="108"/>
      <c r="AF69" s="96"/>
      <c r="AG69" s="113">
        <f t="shared" ref="AG69:AP69" si="169">IFERROR(W69/M69,0)*100</f>
        <v>0</v>
      </c>
      <c r="AH69" s="98">
        <f t="shared" si="169"/>
        <v>36.71586314</v>
      </c>
      <c r="AI69" s="113">
        <f t="shared" si="169"/>
        <v>0</v>
      </c>
      <c r="AJ69" s="98">
        <f t="shared" si="169"/>
        <v>13.11937162</v>
      </c>
      <c r="AK69" s="113">
        <f t="shared" si="169"/>
        <v>0</v>
      </c>
      <c r="AL69" s="98">
        <f t="shared" si="169"/>
        <v>4.59595682</v>
      </c>
      <c r="AM69" s="113">
        <f t="shared" si="169"/>
        <v>0</v>
      </c>
      <c r="AN69" s="98">
        <f t="shared" si="169"/>
        <v>4.087443111</v>
      </c>
      <c r="AO69" s="297">
        <f t="shared" si="169"/>
        <v>0</v>
      </c>
      <c r="AP69" s="218">
        <f t="shared" si="169"/>
        <v>0</v>
      </c>
      <c r="AQ69" s="113">
        <f t="shared" ref="AQ69:AR69" si="170">W69+Y69+AA69+AC69+AE69</f>
        <v>0</v>
      </c>
      <c r="AR69" s="114">
        <f t="shared" si="170"/>
        <v>1298.351</v>
      </c>
      <c r="AS69" s="128" t="s">
        <v>89</v>
      </c>
      <c r="AT69" s="128" t="s">
        <v>89</v>
      </c>
      <c r="AU69" s="115" t="s">
        <v>106</v>
      </c>
      <c r="AV69" s="116"/>
      <c r="AW69" s="117"/>
      <c r="AX69" s="118">
        <f t="shared" ref="AX69:AY69" si="171">AG69+AI69+AK69+AM69+AO69</f>
        <v>0</v>
      </c>
      <c r="AY69" s="118">
        <f t="shared" si="171"/>
        <v>58.51863469</v>
      </c>
      <c r="AZ69" s="117"/>
    </row>
    <row r="70" ht="15.75" customHeight="1">
      <c r="A70" s="105"/>
      <c r="B70" s="106"/>
      <c r="C70" s="108"/>
      <c r="D70" s="106"/>
      <c r="E70" s="108"/>
      <c r="F70" s="106"/>
      <c r="G70" s="108"/>
      <c r="H70" s="86" t="s">
        <v>159</v>
      </c>
      <c r="I70" s="86" t="s">
        <v>158</v>
      </c>
      <c r="J70" s="109">
        <v>87258.0</v>
      </c>
      <c r="K70" s="109">
        <f t="shared" ref="K70:K76" si="175">M70+O70+Q70+S70+U70+J70</f>
        <v>317677</v>
      </c>
      <c r="L70" s="128"/>
      <c r="M70" s="109">
        <v>44722.0</v>
      </c>
      <c r="N70" s="89"/>
      <c r="O70" s="109">
        <v>45393.0</v>
      </c>
      <c r="P70" s="89"/>
      <c r="Q70" s="111">
        <v>46074.0</v>
      </c>
      <c r="R70" s="89"/>
      <c r="S70" s="109">
        <v>46764.0</v>
      </c>
      <c r="T70" s="89"/>
      <c r="U70" s="109">
        <v>47466.0</v>
      </c>
      <c r="V70" s="148"/>
      <c r="W70" s="111">
        <v>44817.0</v>
      </c>
      <c r="X70" s="112"/>
      <c r="Y70" s="111">
        <v>45692.0</v>
      </c>
      <c r="Z70" s="112"/>
      <c r="AA70" s="111">
        <v>46089.0</v>
      </c>
      <c r="AB70" s="112"/>
      <c r="AC70" s="111">
        <v>46764.0</v>
      </c>
      <c r="AD70" s="112"/>
      <c r="AE70" s="108"/>
      <c r="AF70" s="96"/>
      <c r="AG70" s="113">
        <f t="shared" ref="AG70:AP70" si="172">IFERROR(W70/M70,0)*100</f>
        <v>100.2124234</v>
      </c>
      <c r="AH70" s="98">
        <f t="shared" si="172"/>
        <v>0</v>
      </c>
      <c r="AI70" s="113">
        <f t="shared" si="172"/>
        <v>100.6586919</v>
      </c>
      <c r="AJ70" s="98">
        <f t="shared" si="172"/>
        <v>0</v>
      </c>
      <c r="AK70" s="113">
        <f t="shared" si="172"/>
        <v>100.0325563</v>
      </c>
      <c r="AL70" s="98">
        <f t="shared" si="172"/>
        <v>0</v>
      </c>
      <c r="AM70" s="113">
        <f t="shared" si="172"/>
        <v>100</v>
      </c>
      <c r="AN70" s="98">
        <f t="shared" si="172"/>
        <v>0</v>
      </c>
      <c r="AO70" s="297">
        <f t="shared" si="172"/>
        <v>0</v>
      </c>
      <c r="AP70" s="218">
        <f t="shared" si="172"/>
        <v>0</v>
      </c>
      <c r="AQ70" s="113">
        <f t="shared" ref="AQ70:AR70" si="173">W70+Y70+AA70+AC70+AE70</f>
        <v>183362</v>
      </c>
      <c r="AR70" s="114">
        <f t="shared" si="173"/>
        <v>0</v>
      </c>
      <c r="AS70" s="114">
        <f t="shared" ref="AS70:AS77" si="178">AQ70/K70*100</f>
        <v>57.71963346</v>
      </c>
      <c r="AT70" s="128" t="s">
        <v>89</v>
      </c>
      <c r="AU70" s="115"/>
      <c r="AV70" s="116"/>
      <c r="AW70" s="117"/>
      <c r="AX70" s="118">
        <f t="shared" ref="AX70:AY70" si="174">AG70+AI70+AK70+AM70+AO70</f>
        <v>400.9036716</v>
      </c>
      <c r="AY70" s="118">
        <f t="shared" si="174"/>
        <v>0</v>
      </c>
      <c r="AZ70" s="117"/>
    </row>
    <row r="71" ht="15.75" customHeight="1">
      <c r="A71" s="105"/>
      <c r="B71" s="106"/>
      <c r="C71" s="108"/>
      <c r="D71" s="106"/>
      <c r="E71" s="108"/>
      <c r="F71" s="106"/>
      <c r="G71" s="108"/>
      <c r="H71" s="86" t="s">
        <v>160</v>
      </c>
      <c r="I71" s="86" t="s">
        <v>158</v>
      </c>
      <c r="J71" s="109">
        <v>4903.0</v>
      </c>
      <c r="K71" s="109">
        <f t="shared" si="175"/>
        <v>29717</v>
      </c>
      <c r="L71" s="128"/>
      <c r="M71" s="109">
        <v>14560.0</v>
      </c>
      <c r="N71" s="89"/>
      <c r="O71" s="109">
        <v>2525.0</v>
      </c>
      <c r="P71" s="89"/>
      <c r="Q71" s="111">
        <v>2551.0</v>
      </c>
      <c r="R71" s="89"/>
      <c r="S71" s="109">
        <v>2576.0</v>
      </c>
      <c r="T71" s="89"/>
      <c r="U71" s="109">
        <v>2602.0</v>
      </c>
      <c r="V71" s="129"/>
      <c r="W71" s="111">
        <v>2503.0</v>
      </c>
      <c r="X71" s="112"/>
      <c r="Y71" s="111">
        <v>2525.0</v>
      </c>
      <c r="Z71" s="112"/>
      <c r="AA71" s="111">
        <v>2555.0</v>
      </c>
      <c r="AB71" s="112"/>
      <c r="AC71" s="111">
        <v>2576.0</v>
      </c>
      <c r="AD71" s="112"/>
      <c r="AE71" s="108"/>
      <c r="AF71" s="96"/>
      <c r="AG71" s="113">
        <f t="shared" ref="AG71:AP71" si="176">IFERROR(W71/M71,0)*100</f>
        <v>17.19093407</v>
      </c>
      <c r="AH71" s="98">
        <f t="shared" si="176"/>
        <v>0</v>
      </c>
      <c r="AI71" s="113">
        <f t="shared" si="176"/>
        <v>100</v>
      </c>
      <c r="AJ71" s="98">
        <f t="shared" si="176"/>
        <v>0</v>
      </c>
      <c r="AK71" s="113">
        <f t="shared" si="176"/>
        <v>100.1568013</v>
      </c>
      <c r="AL71" s="98">
        <f t="shared" si="176"/>
        <v>0</v>
      </c>
      <c r="AM71" s="113">
        <f t="shared" si="176"/>
        <v>100</v>
      </c>
      <c r="AN71" s="98">
        <f t="shared" si="176"/>
        <v>0</v>
      </c>
      <c r="AO71" s="297">
        <f t="shared" si="176"/>
        <v>0</v>
      </c>
      <c r="AP71" s="218">
        <f t="shared" si="176"/>
        <v>0</v>
      </c>
      <c r="AQ71" s="113">
        <f t="shared" ref="AQ71:AR71" si="177">W71+Y71+AA71+AC71+AE71</f>
        <v>10159</v>
      </c>
      <c r="AR71" s="114">
        <f t="shared" si="177"/>
        <v>0</v>
      </c>
      <c r="AS71" s="114">
        <f t="shared" si="178"/>
        <v>34.18581956</v>
      </c>
      <c r="AT71" s="128" t="s">
        <v>89</v>
      </c>
      <c r="AU71" s="115"/>
      <c r="AV71" s="116"/>
      <c r="AW71" s="117"/>
      <c r="AX71" s="118">
        <f t="shared" ref="AX71:AY71" si="179">AG71+AI71+AK71+AM71+AO71</f>
        <v>317.3477353</v>
      </c>
      <c r="AY71" s="118">
        <f t="shared" si="179"/>
        <v>0</v>
      </c>
      <c r="AZ71" s="117"/>
    </row>
    <row r="72" ht="15.75" customHeight="1">
      <c r="A72" s="105"/>
      <c r="B72" s="106"/>
      <c r="C72" s="108"/>
      <c r="D72" s="106"/>
      <c r="E72" s="108"/>
      <c r="F72" s="106"/>
      <c r="G72" s="108"/>
      <c r="H72" s="86" t="s">
        <v>161</v>
      </c>
      <c r="I72" s="86" t="s">
        <v>158</v>
      </c>
      <c r="J72" s="109">
        <v>27860.0</v>
      </c>
      <c r="K72" s="109">
        <f t="shared" si="175"/>
        <v>105160</v>
      </c>
      <c r="L72" s="128"/>
      <c r="M72" s="109">
        <v>14560.0</v>
      </c>
      <c r="N72" s="89"/>
      <c r="O72" s="109">
        <v>14997.0</v>
      </c>
      <c r="P72" s="89"/>
      <c r="Q72" s="111">
        <v>15446.0</v>
      </c>
      <c r="R72" s="89"/>
      <c r="S72" s="109">
        <v>15910.0</v>
      </c>
      <c r="T72" s="89"/>
      <c r="U72" s="109">
        <v>16387.0</v>
      </c>
      <c r="V72" s="129"/>
      <c r="W72" s="111">
        <v>14654.0</v>
      </c>
      <c r="X72" s="112"/>
      <c r="Y72" s="111">
        <v>14997.0</v>
      </c>
      <c r="Z72" s="112"/>
      <c r="AA72" s="111">
        <v>16123.0</v>
      </c>
      <c r="AB72" s="112"/>
      <c r="AC72" s="111">
        <v>15910.0</v>
      </c>
      <c r="AD72" s="112"/>
      <c r="AE72" s="108"/>
      <c r="AF72" s="96"/>
      <c r="AG72" s="113">
        <f t="shared" ref="AG72:AP72" si="180">IFERROR(W72/M72,0)*100</f>
        <v>100.6456044</v>
      </c>
      <c r="AH72" s="98">
        <f t="shared" si="180"/>
        <v>0</v>
      </c>
      <c r="AI72" s="113">
        <f t="shared" si="180"/>
        <v>100</v>
      </c>
      <c r="AJ72" s="98">
        <f t="shared" si="180"/>
        <v>0</v>
      </c>
      <c r="AK72" s="113">
        <f t="shared" si="180"/>
        <v>104.3830118</v>
      </c>
      <c r="AL72" s="98">
        <f t="shared" si="180"/>
        <v>0</v>
      </c>
      <c r="AM72" s="113">
        <f t="shared" si="180"/>
        <v>100</v>
      </c>
      <c r="AN72" s="98">
        <f t="shared" si="180"/>
        <v>0</v>
      </c>
      <c r="AO72" s="297">
        <f t="shared" si="180"/>
        <v>0</v>
      </c>
      <c r="AP72" s="218">
        <f t="shared" si="180"/>
        <v>0</v>
      </c>
      <c r="AQ72" s="113">
        <f t="shared" ref="AQ72:AR72" si="181">W72+Y72+AA72+AC72+AE72</f>
        <v>61684</v>
      </c>
      <c r="AR72" s="114">
        <f t="shared" si="181"/>
        <v>0</v>
      </c>
      <c r="AS72" s="114">
        <f t="shared" si="178"/>
        <v>58.65728414</v>
      </c>
      <c r="AT72" s="128" t="s">
        <v>89</v>
      </c>
      <c r="AU72" s="115"/>
      <c r="AV72" s="116"/>
      <c r="AW72" s="117"/>
      <c r="AX72" s="118">
        <f t="shared" ref="AX72:AY72" si="182">AG72+AI72+AK72+AM72+AO72</f>
        <v>405.0286162</v>
      </c>
      <c r="AY72" s="118">
        <f t="shared" si="182"/>
        <v>0</v>
      </c>
      <c r="AZ72" s="117"/>
    </row>
    <row r="73" ht="15.75" customHeight="1">
      <c r="A73" s="105"/>
      <c r="B73" s="106"/>
      <c r="C73" s="108"/>
      <c r="D73" s="106"/>
      <c r="E73" s="108"/>
      <c r="F73" s="106"/>
      <c r="G73" s="108"/>
      <c r="H73" s="86" t="s">
        <v>162</v>
      </c>
      <c r="I73" s="86" t="s">
        <v>158</v>
      </c>
      <c r="J73" s="109">
        <v>2982.0</v>
      </c>
      <c r="K73" s="109">
        <f t="shared" si="175"/>
        <v>10738</v>
      </c>
      <c r="L73" s="128"/>
      <c r="M73" s="109">
        <v>1521.0</v>
      </c>
      <c r="N73" s="89"/>
      <c r="O73" s="109">
        <v>1535.0</v>
      </c>
      <c r="P73" s="89"/>
      <c r="Q73" s="111">
        <v>1551.0</v>
      </c>
      <c r="R73" s="89"/>
      <c r="S73" s="109">
        <v>1567.0</v>
      </c>
      <c r="T73" s="89"/>
      <c r="U73" s="109">
        <v>1582.0</v>
      </c>
      <c r="V73" s="129"/>
      <c r="W73" s="111">
        <v>1531.0</v>
      </c>
      <c r="X73" s="112"/>
      <c r="Y73" s="111">
        <v>1535.0</v>
      </c>
      <c r="Z73" s="112"/>
      <c r="AA73" s="111">
        <v>1598.0</v>
      </c>
      <c r="AB73" s="112"/>
      <c r="AC73" s="111">
        <v>1567.0</v>
      </c>
      <c r="AD73" s="112"/>
      <c r="AE73" s="108"/>
      <c r="AF73" s="96"/>
      <c r="AG73" s="113">
        <f t="shared" ref="AG73:AP73" si="183">IFERROR(W73/M73,0)*100</f>
        <v>100.6574622</v>
      </c>
      <c r="AH73" s="98">
        <f t="shared" si="183"/>
        <v>0</v>
      </c>
      <c r="AI73" s="113">
        <f t="shared" si="183"/>
        <v>100</v>
      </c>
      <c r="AJ73" s="98">
        <f t="shared" si="183"/>
        <v>0</v>
      </c>
      <c r="AK73" s="113">
        <f t="shared" si="183"/>
        <v>103.030303</v>
      </c>
      <c r="AL73" s="98">
        <f t="shared" si="183"/>
        <v>0</v>
      </c>
      <c r="AM73" s="113">
        <f t="shared" si="183"/>
        <v>100</v>
      </c>
      <c r="AN73" s="98">
        <f t="shared" si="183"/>
        <v>0</v>
      </c>
      <c r="AO73" s="297">
        <f t="shared" si="183"/>
        <v>0</v>
      </c>
      <c r="AP73" s="218">
        <f t="shared" si="183"/>
        <v>0</v>
      </c>
      <c r="AQ73" s="113">
        <f t="shared" ref="AQ73:AR73" si="184">W73+Y73+AA73+AC73+AE73</f>
        <v>6231</v>
      </c>
      <c r="AR73" s="114">
        <f t="shared" si="184"/>
        <v>0</v>
      </c>
      <c r="AS73" s="114">
        <f t="shared" si="178"/>
        <v>58.02756565</v>
      </c>
      <c r="AT73" s="128" t="s">
        <v>89</v>
      </c>
      <c r="AU73" s="115"/>
      <c r="AV73" s="116"/>
      <c r="AW73" s="117"/>
      <c r="AX73" s="118">
        <f t="shared" ref="AX73:AY73" si="185">AG73+AI73+AK73+AM73+AO73</f>
        <v>403.6877652</v>
      </c>
      <c r="AY73" s="118">
        <f t="shared" si="185"/>
        <v>0</v>
      </c>
      <c r="AZ73" s="117"/>
    </row>
    <row r="74" ht="15.75" customHeight="1">
      <c r="A74" s="105"/>
      <c r="B74" s="106"/>
      <c r="C74" s="108"/>
      <c r="D74" s="106"/>
      <c r="E74" s="108"/>
      <c r="F74" s="106"/>
      <c r="G74" s="108"/>
      <c r="H74" s="86" t="s">
        <v>163</v>
      </c>
      <c r="I74" s="86" t="s">
        <v>158</v>
      </c>
      <c r="J74" s="109">
        <v>15633.0</v>
      </c>
      <c r="K74" s="109">
        <f t="shared" si="175"/>
        <v>62087</v>
      </c>
      <c r="L74" s="128"/>
      <c r="M74" s="109">
        <v>8407.0</v>
      </c>
      <c r="N74" s="89"/>
      <c r="O74" s="109">
        <v>8827.0</v>
      </c>
      <c r="P74" s="89"/>
      <c r="Q74" s="111">
        <v>9269.0</v>
      </c>
      <c r="R74" s="89"/>
      <c r="S74" s="109">
        <v>9732.0</v>
      </c>
      <c r="T74" s="89"/>
      <c r="U74" s="109">
        <v>10219.0</v>
      </c>
      <c r="V74" s="129"/>
      <c r="W74" s="111">
        <v>8446.0</v>
      </c>
      <c r="X74" s="112"/>
      <c r="Y74" s="111">
        <v>8827.0</v>
      </c>
      <c r="Z74" s="112"/>
      <c r="AA74" s="111">
        <v>8850.0</v>
      </c>
      <c r="AB74" s="112"/>
      <c r="AC74" s="111">
        <v>9732.0</v>
      </c>
      <c r="AD74" s="112"/>
      <c r="AE74" s="108"/>
      <c r="AF74" s="96"/>
      <c r="AG74" s="113">
        <f t="shared" ref="AG74:AP74" si="186">IFERROR(W74/M74,0)*100</f>
        <v>100.4638991</v>
      </c>
      <c r="AH74" s="98">
        <f t="shared" si="186"/>
        <v>0</v>
      </c>
      <c r="AI74" s="113">
        <f t="shared" si="186"/>
        <v>100</v>
      </c>
      <c r="AJ74" s="98">
        <f t="shared" si="186"/>
        <v>0</v>
      </c>
      <c r="AK74" s="113">
        <f t="shared" si="186"/>
        <v>95.47955551</v>
      </c>
      <c r="AL74" s="98">
        <f t="shared" si="186"/>
        <v>0</v>
      </c>
      <c r="AM74" s="113">
        <f t="shared" si="186"/>
        <v>100</v>
      </c>
      <c r="AN74" s="98">
        <f t="shared" si="186"/>
        <v>0</v>
      </c>
      <c r="AO74" s="297">
        <f t="shared" si="186"/>
        <v>0</v>
      </c>
      <c r="AP74" s="218">
        <f t="shared" si="186"/>
        <v>0</v>
      </c>
      <c r="AQ74" s="113">
        <f t="shared" ref="AQ74:AR74" si="187">W74+Y74+AA74+AC74+AE74</f>
        <v>35855</v>
      </c>
      <c r="AR74" s="114">
        <f t="shared" si="187"/>
        <v>0</v>
      </c>
      <c r="AS74" s="114">
        <f t="shared" si="178"/>
        <v>57.74960942</v>
      </c>
      <c r="AT74" s="128" t="s">
        <v>89</v>
      </c>
      <c r="AU74" s="115"/>
      <c r="AV74" s="116"/>
      <c r="AW74" s="117"/>
      <c r="AX74" s="118">
        <f t="shared" ref="AX74:AY74" si="188">AG74+AI74+AK74+AM74+AO74</f>
        <v>395.9434546</v>
      </c>
      <c r="AY74" s="118">
        <f t="shared" si="188"/>
        <v>0</v>
      </c>
      <c r="AZ74" s="117"/>
    </row>
    <row r="75" ht="15.75" customHeight="1">
      <c r="A75" s="105"/>
      <c r="B75" s="106"/>
      <c r="C75" s="108"/>
      <c r="D75" s="106"/>
      <c r="E75" s="108"/>
      <c r="F75" s="106"/>
      <c r="G75" s="108"/>
      <c r="H75" s="86" t="s">
        <v>164</v>
      </c>
      <c r="I75" s="86" t="s">
        <v>158</v>
      </c>
      <c r="J75" s="109">
        <v>1278672.0</v>
      </c>
      <c r="K75" s="109">
        <f t="shared" si="175"/>
        <v>5024770</v>
      </c>
      <c r="L75" s="128"/>
      <c r="M75" s="109">
        <v>677949.0</v>
      </c>
      <c r="N75" s="89"/>
      <c r="O75" s="109">
        <v>711847.0</v>
      </c>
      <c r="P75" s="89"/>
      <c r="Q75" s="111">
        <v>747439.0</v>
      </c>
      <c r="R75" s="89"/>
      <c r="S75" s="106">
        <v>784811.0</v>
      </c>
      <c r="T75" s="89"/>
      <c r="U75" s="109">
        <v>824052.0</v>
      </c>
      <c r="V75" s="129"/>
      <c r="W75" s="111">
        <v>678007.0</v>
      </c>
      <c r="X75" s="112"/>
      <c r="Y75" s="111">
        <v>711847.0</v>
      </c>
      <c r="Z75" s="112"/>
      <c r="AA75" s="111">
        <v>747644.0</v>
      </c>
      <c r="AB75" s="112"/>
      <c r="AC75" s="111">
        <v>784811.0</v>
      </c>
      <c r="AD75" s="112"/>
      <c r="AE75" s="108"/>
      <c r="AF75" s="96"/>
      <c r="AG75" s="113">
        <f t="shared" ref="AG75:AP75" si="189">IFERROR(W75/M75,0)*100</f>
        <v>100.0085552</v>
      </c>
      <c r="AH75" s="98">
        <f t="shared" si="189"/>
        <v>0</v>
      </c>
      <c r="AI75" s="113">
        <f t="shared" si="189"/>
        <v>100</v>
      </c>
      <c r="AJ75" s="98">
        <f t="shared" si="189"/>
        <v>0</v>
      </c>
      <c r="AK75" s="113">
        <f t="shared" si="189"/>
        <v>100.027427</v>
      </c>
      <c r="AL75" s="98">
        <f t="shared" si="189"/>
        <v>0</v>
      </c>
      <c r="AM75" s="113">
        <f t="shared" si="189"/>
        <v>100</v>
      </c>
      <c r="AN75" s="98">
        <f t="shared" si="189"/>
        <v>0</v>
      </c>
      <c r="AO75" s="297">
        <f t="shared" si="189"/>
        <v>0</v>
      </c>
      <c r="AP75" s="218">
        <f t="shared" si="189"/>
        <v>0</v>
      </c>
      <c r="AQ75" s="113">
        <f t="shared" ref="AQ75:AR75" si="190">W75+Y75+AA75+AC75+AE75</f>
        <v>2922309</v>
      </c>
      <c r="AR75" s="114">
        <f t="shared" si="190"/>
        <v>0</v>
      </c>
      <c r="AS75" s="114">
        <f t="shared" si="178"/>
        <v>58.15806495</v>
      </c>
      <c r="AT75" s="128" t="s">
        <v>89</v>
      </c>
      <c r="AU75" s="115"/>
      <c r="AV75" s="116"/>
      <c r="AW75" s="117"/>
      <c r="AX75" s="118">
        <f t="shared" ref="AX75:AY75" si="191">AG75+AI75+AK75+AM75+AO75</f>
        <v>400.0359822</v>
      </c>
      <c r="AY75" s="118">
        <f t="shared" si="191"/>
        <v>0</v>
      </c>
      <c r="AZ75" s="117"/>
    </row>
    <row r="76" ht="15.75" customHeight="1">
      <c r="A76" s="105"/>
      <c r="B76" s="106"/>
      <c r="C76" s="108"/>
      <c r="D76" s="106"/>
      <c r="E76" s="108"/>
      <c r="F76" s="106"/>
      <c r="G76" s="108"/>
      <c r="H76" s="86" t="s">
        <v>165</v>
      </c>
      <c r="I76" s="86" t="s">
        <v>158</v>
      </c>
      <c r="J76" s="109">
        <v>73882.0</v>
      </c>
      <c r="K76" s="109">
        <f t="shared" si="175"/>
        <v>277889</v>
      </c>
      <c r="L76" s="128"/>
      <c r="M76" s="109">
        <v>38426.0</v>
      </c>
      <c r="N76" s="89"/>
      <c r="O76" s="109">
        <v>39578.0</v>
      </c>
      <c r="P76" s="89"/>
      <c r="Q76" s="111">
        <v>40766.0</v>
      </c>
      <c r="R76" s="89"/>
      <c r="S76" s="109">
        <v>41989.0</v>
      </c>
      <c r="T76" s="89"/>
      <c r="U76" s="109">
        <v>43248.0</v>
      </c>
      <c r="V76" s="129"/>
      <c r="W76" s="111">
        <v>38433.0</v>
      </c>
      <c r="X76" s="112"/>
      <c r="Y76" s="111">
        <v>39578.0</v>
      </c>
      <c r="Z76" s="112"/>
      <c r="AA76" s="111">
        <v>40852.0</v>
      </c>
      <c r="AB76" s="112"/>
      <c r="AC76" s="111">
        <v>41989.0</v>
      </c>
      <c r="AD76" s="112"/>
      <c r="AE76" s="108"/>
      <c r="AF76" s="96"/>
      <c r="AG76" s="113"/>
      <c r="AH76" s="98"/>
      <c r="AI76" s="113"/>
      <c r="AJ76" s="98"/>
      <c r="AK76" s="113"/>
      <c r="AL76" s="98"/>
      <c r="AM76" s="113"/>
      <c r="AN76" s="98"/>
      <c r="AO76" s="297"/>
      <c r="AP76" s="218"/>
      <c r="AQ76" s="113">
        <f t="shared" ref="AQ76:AR76" si="192">W76+Y76+AA76+AC76+AE76</f>
        <v>160852</v>
      </c>
      <c r="AR76" s="114">
        <f t="shared" si="192"/>
        <v>0</v>
      </c>
      <c r="AS76" s="114">
        <f t="shared" si="178"/>
        <v>57.88354343</v>
      </c>
      <c r="AT76" s="128" t="s">
        <v>89</v>
      </c>
      <c r="AU76" s="115"/>
      <c r="AV76" s="116"/>
      <c r="AW76" s="117"/>
      <c r="AX76" s="118"/>
      <c r="AY76" s="118"/>
      <c r="AZ76" s="117"/>
    </row>
    <row r="77" ht="52.5" customHeight="1">
      <c r="A77" s="105"/>
      <c r="B77" s="106"/>
      <c r="C77" s="108"/>
      <c r="D77" s="106"/>
      <c r="E77" s="108"/>
      <c r="F77" s="106"/>
      <c r="G77" s="108"/>
      <c r="H77" s="86" t="s">
        <v>166</v>
      </c>
      <c r="I77" s="86" t="s">
        <v>167</v>
      </c>
      <c r="J77" s="111">
        <v>24174.0</v>
      </c>
      <c r="K77" s="109">
        <v>30080.212</v>
      </c>
      <c r="L77" s="128"/>
      <c r="M77" s="109">
        <v>25712.692</v>
      </c>
      <c r="N77" s="89"/>
      <c r="O77" s="109">
        <v>26741.199</v>
      </c>
      <c r="P77" s="89"/>
      <c r="Q77" s="111">
        <v>27810.847</v>
      </c>
      <c r="R77" s="89"/>
      <c r="S77" s="149">
        <v>28923.281</v>
      </c>
      <c r="T77" s="150"/>
      <c r="U77" s="149">
        <v>30080.212</v>
      </c>
      <c r="V77" s="151"/>
      <c r="W77" s="152">
        <v>25012.692</v>
      </c>
      <c r="X77" s="153"/>
      <c r="Y77" s="154">
        <v>26741.2</v>
      </c>
      <c r="Z77" s="153"/>
      <c r="AA77" s="154">
        <v>26741.2</v>
      </c>
      <c r="AB77" s="153"/>
      <c r="AC77" s="152">
        <v>26543.602</v>
      </c>
      <c r="AD77" s="112"/>
      <c r="AE77" s="108"/>
      <c r="AF77" s="96"/>
      <c r="AG77" s="113">
        <f t="shared" ref="AG77:AP77" si="193">IFERROR(W77/M77,0)*100</f>
        <v>97.27760905</v>
      </c>
      <c r="AH77" s="98">
        <f t="shared" si="193"/>
        <v>0</v>
      </c>
      <c r="AI77" s="113">
        <f t="shared" si="193"/>
        <v>100.0000037</v>
      </c>
      <c r="AJ77" s="98">
        <f t="shared" si="193"/>
        <v>0</v>
      </c>
      <c r="AK77" s="113">
        <f t="shared" si="193"/>
        <v>96.15384961</v>
      </c>
      <c r="AL77" s="98">
        <f t="shared" si="193"/>
        <v>0</v>
      </c>
      <c r="AM77" s="113">
        <f t="shared" si="193"/>
        <v>91.77244449</v>
      </c>
      <c r="AN77" s="98">
        <f t="shared" si="193"/>
        <v>0</v>
      </c>
      <c r="AO77" s="297">
        <f t="shared" si="193"/>
        <v>0</v>
      </c>
      <c r="AP77" s="218">
        <f t="shared" si="193"/>
        <v>0</v>
      </c>
      <c r="AQ77" s="152">
        <v>26543.602</v>
      </c>
      <c r="AR77" s="114">
        <f>X77+Z77+AB77+AD77+AF77</f>
        <v>0</v>
      </c>
      <c r="AS77" s="155">
        <f t="shared" si="178"/>
        <v>88.24273579</v>
      </c>
      <c r="AT77" s="128" t="s">
        <v>89</v>
      </c>
      <c r="AU77" s="115"/>
      <c r="AV77" s="116"/>
      <c r="AW77" s="117"/>
      <c r="AX77" s="118">
        <f t="shared" ref="AX77:AY77" si="194">AG77+AI77+AK77+AM77+AO77</f>
        <v>385.2039069</v>
      </c>
      <c r="AY77" s="118">
        <f t="shared" si="194"/>
        <v>0</v>
      </c>
      <c r="AZ77" s="117"/>
    </row>
    <row r="78" ht="15.75" customHeight="1">
      <c r="A78" s="105"/>
      <c r="B78" s="106">
        <v>3.0</v>
      </c>
      <c r="C78" s="108" t="s">
        <v>168</v>
      </c>
      <c r="D78" s="106">
        <v>1.0</v>
      </c>
      <c r="E78" s="108" t="s">
        <v>169</v>
      </c>
      <c r="F78" s="106">
        <v>1.0</v>
      </c>
      <c r="G78" s="86" t="s">
        <v>170</v>
      </c>
      <c r="H78" s="86" t="s">
        <v>171</v>
      </c>
      <c r="I78" s="86"/>
      <c r="J78" s="106"/>
      <c r="K78" s="106"/>
      <c r="L78" s="110">
        <f>N78+P78+R78+T78+V78</f>
        <v>23376</v>
      </c>
      <c r="M78" s="106"/>
      <c r="N78" s="129">
        <v>891.0</v>
      </c>
      <c r="O78" s="106"/>
      <c r="P78" s="89">
        <v>5552.0</v>
      </c>
      <c r="Q78" s="106"/>
      <c r="R78" s="89">
        <v>5107.0</v>
      </c>
      <c r="S78" s="106"/>
      <c r="T78" s="89">
        <v>5771.0</v>
      </c>
      <c r="U78" s="106"/>
      <c r="V78" s="91">
        <v>6055.0</v>
      </c>
      <c r="W78" s="111"/>
      <c r="X78" s="93">
        <f>1278.322+173.746</f>
        <v>1452.068</v>
      </c>
      <c r="Y78" s="111"/>
      <c r="Z78" s="93">
        <f>258+116.347</f>
        <v>374.347</v>
      </c>
      <c r="AA78" s="111"/>
      <c r="AB78" s="93">
        <f>227.977+3192.19</f>
        <v>3420.167</v>
      </c>
      <c r="AC78" s="111"/>
      <c r="AD78" s="93">
        <f>5771+3277.079</f>
        <v>9048.079</v>
      </c>
      <c r="AE78" s="108"/>
      <c r="AF78" s="96"/>
      <c r="AG78" s="113">
        <f t="shared" ref="AG78:AP78" si="195">IFERROR(W78/M78,0)*100</f>
        <v>0</v>
      </c>
      <c r="AH78" s="98">
        <f t="shared" si="195"/>
        <v>162.9705948</v>
      </c>
      <c r="AI78" s="113">
        <f t="shared" si="195"/>
        <v>0</v>
      </c>
      <c r="AJ78" s="98">
        <f t="shared" si="195"/>
        <v>6.742561239</v>
      </c>
      <c r="AK78" s="113">
        <f t="shared" si="195"/>
        <v>0</v>
      </c>
      <c r="AL78" s="98">
        <f t="shared" si="195"/>
        <v>66.97017819</v>
      </c>
      <c r="AM78" s="113">
        <f t="shared" si="195"/>
        <v>0</v>
      </c>
      <c r="AN78" s="98">
        <f t="shared" si="195"/>
        <v>156.7852885</v>
      </c>
      <c r="AO78" s="297">
        <f t="shared" si="195"/>
        <v>0</v>
      </c>
      <c r="AP78" s="218">
        <f t="shared" si="195"/>
        <v>0</v>
      </c>
      <c r="AQ78" s="113">
        <f>IFERROR(AX78/K78,0)*100</f>
        <v>0</v>
      </c>
      <c r="AR78" s="108"/>
      <c r="AS78" s="108"/>
      <c r="AT78" s="108"/>
      <c r="AU78" s="115" t="s">
        <v>99</v>
      </c>
      <c r="AV78" s="116" t="s">
        <v>106</v>
      </c>
      <c r="AW78" s="117"/>
      <c r="AX78" s="118">
        <f t="shared" ref="AX78:AY78" si="196">AG78+AI78+AK78+AM78+AO78</f>
        <v>0</v>
      </c>
      <c r="AY78" s="118">
        <f t="shared" si="196"/>
        <v>393.4686228</v>
      </c>
      <c r="AZ78" s="117"/>
    </row>
    <row r="79" ht="15.75" customHeight="1">
      <c r="A79" s="105"/>
      <c r="B79" s="106"/>
      <c r="C79" s="108"/>
      <c r="D79" s="106"/>
      <c r="E79" s="108"/>
      <c r="F79" s="106"/>
      <c r="G79" s="86"/>
      <c r="H79" s="86" t="s">
        <v>172</v>
      </c>
      <c r="I79" s="86"/>
      <c r="J79" s="106">
        <v>34755.0</v>
      </c>
      <c r="K79" s="109">
        <f t="shared" ref="K79:K81" si="200">M79+O79+Q79+S79+U79+J79</f>
        <v>129755</v>
      </c>
      <c r="L79" s="128"/>
      <c r="M79" s="106">
        <v>18000.0</v>
      </c>
      <c r="N79" s="89"/>
      <c r="O79" s="106">
        <v>18500.0</v>
      </c>
      <c r="P79" s="89"/>
      <c r="Q79" s="111">
        <v>19000.0</v>
      </c>
      <c r="R79" s="89"/>
      <c r="S79" s="106">
        <v>19500.0</v>
      </c>
      <c r="T79" s="89"/>
      <c r="U79" s="106">
        <v>20000.0</v>
      </c>
      <c r="V79" s="129"/>
      <c r="W79" s="111">
        <v>18000.0</v>
      </c>
      <c r="X79" s="93"/>
      <c r="Y79" s="111">
        <v>18500.0</v>
      </c>
      <c r="Z79" s="93"/>
      <c r="AA79" s="111">
        <v>19000.0</v>
      </c>
      <c r="AB79" s="93"/>
      <c r="AC79" s="111">
        <v>19500.0</v>
      </c>
      <c r="AD79" s="93"/>
      <c r="AE79" s="108"/>
      <c r="AF79" s="96"/>
      <c r="AG79" s="113">
        <f t="shared" ref="AG79:AP79" si="197">IFERROR(W79/M79,0)*100</f>
        <v>100</v>
      </c>
      <c r="AH79" s="98">
        <f t="shared" si="197"/>
        <v>0</v>
      </c>
      <c r="AI79" s="113">
        <f t="shared" si="197"/>
        <v>100</v>
      </c>
      <c r="AJ79" s="98">
        <f t="shared" si="197"/>
        <v>0</v>
      </c>
      <c r="AK79" s="113">
        <f t="shared" si="197"/>
        <v>100</v>
      </c>
      <c r="AL79" s="98">
        <f t="shared" si="197"/>
        <v>0</v>
      </c>
      <c r="AM79" s="113">
        <f t="shared" si="197"/>
        <v>100</v>
      </c>
      <c r="AN79" s="98">
        <f t="shared" si="197"/>
        <v>0</v>
      </c>
      <c r="AO79" s="297">
        <f t="shared" si="197"/>
        <v>0</v>
      </c>
      <c r="AP79" s="218">
        <f t="shared" si="197"/>
        <v>0</v>
      </c>
      <c r="AQ79" s="113">
        <f t="shared" ref="AQ79:AR79" si="198">W79+Y79+AA79+AC79+AE79</f>
        <v>75000</v>
      </c>
      <c r="AR79" s="114">
        <f t="shared" si="198"/>
        <v>0</v>
      </c>
      <c r="AS79" s="114">
        <f t="shared" ref="AS79:AS83" si="203">AQ79/K79*100</f>
        <v>57.8012408</v>
      </c>
      <c r="AT79" s="128" t="s">
        <v>89</v>
      </c>
      <c r="AU79" s="115"/>
      <c r="AV79" s="116"/>
      <c r="AW79" s="117"/>
      <c r="AX79" s="118">
        <f t="shared" ref="AX79:AY79" si="199">AG79+AI79+AK79+AM79+AO79</f>
        <v>400</v>
      </c>
      <c r="AY79" s="118">
        <f t="shared" si="199"/>
        <v>0</v>
      </c>
      <c r="AZ79" s="117"/>
    </row>
    <row r="80" ht="15.75" customHeight="1">
      <c r="A80" s="105"/>
      <c r="B80" s="106"/>
      <c r="C80" s="108"/>
      <c r="D80" s="106"/>
      <c r="E80" s="108"/>
      <c r="F80" s="106"/>
      <c r="G80" s="86"/>
      <c r="H80" s="86" t="s">
        <v>173</v>
      </c>
      <c r="I80" s="86"/>
      <c r="J80" s="106">
        <v>3832.0</v>
      </c>
      <c r="K80" s="109">
        <f t="shared" si="200"/>
        <v>14332</v>
      </c>
      <c r="L80" s="128"/>
      <c r="M80" s="106">
        <v>2000.0</v>
      </c>
      <c r="N80" s="89"/>
      <c r="O80" s="106">
        <v>2050.0</v>
      </c>
      <c r="P80" s="89"/>
      <c r="Q80" s="111">
        <v>2100.0</v>
      </c>
      <c r="R80" s="89"/>
      <c r="S80" s="106">
        <v>2150.0</v>
      </c>
      <c r="T80" s="89"/>
      <c r="U80" s="106">
        <v>2200.0</v>
      </c>
      <c r="V80" s="129"/>
      <c r="W80" s="111">
        <v>2000.0</v>
      </c>
      <c r="X80" s="93"/>
      <c r="Y80" s="111">
        <v>2050.0</v>
      </c>
      <c r="Z80" s="93"/>
      <c r="AA80" s="111">
        <v>2100.0</v>
      </c>
      <c r="AB80" s="93"/>
      <c r="AC80" s="111">
        <v>2150.0</v>
      </c>
      <c r="AD80" s="93"/>
      <c r="AE80" s="108"/>
      <c r="AF80" s="96"/>
      <c r="AG80" s="113">
        <f t="shared" ref="AG80:AP80" si="201">IFERROR(W80/M80,0)*100</f>
        <v>100</v>
      </c>
      <c r="AH80" s="98">
        <f t="shared" si="201"/>
        <v>0</v>
      </c>
      <c r="AI80" s="113">
        <f t="shared" si="201"/>
        <v>100</v>
      </c>
      <c r="AJ80" s="98">
        <f t="shared" si="201"/>
        <v>0</v>
      </c>
      <c r="AK80" s="113">
        <f t="shared" si="201"/>
        <v>100</v>
      </c>
      <c r="AL80" s="98">
        <f t="shared" si="201"/>
        <v>0</v>
      </c>
      <c r="AM80" s="113">
        <f t="shared" si="201"/>
        <v>100</v>
      </c>
      <c r="AN80" s="98">
        <f t="shared" si="201"/>
        <v>0</v>
      </c>
      <c r="AO80" s="297">
        <f t="shared" si="201"/>
        <v>0</v>
      </c>
      <c r="AP80" s="218">
        <f t="shared" si="201"/>
        <v>0</v>
      </c>
      <c r="AQ80" s="113">
        <f t="shared" ref="AQ80:AR80" si="202">W80+Y80+AA80+AC80+AE80</f>
        <v>8300</v>
      </c>
      <c r="AR80" s="114">
        <f t="shared" si="202"/>
        <v>0</v>
      </c>
      <c r="AS80" s="114">
        <f t="shared" si="203"/>
        <v>57.91236394</v>
      </c>
      <c r="AT80" s="128" t="s">
        <v>89</v>
      </c>
      <c r="AU80" s="115"/>
      <c r="AV80" s="116"/>
      <c r="AW80" s="117"/>
      <c r="AX80" s="118">
        <f t="shared" ref="AX80:AY80" si="204">AG80+AI80+AK80+AM80+AO80</f>
        <v>400</v>
      </c>
      <c r="AY80" s="118">
        <f t="shared" si="204"/>
        <v>0</v>
      </c>
      <c r="AZ80" s="117"/>
    </row>
    <row r="81" ht="84.75" customHeight="1">
      <c r="A81" s="105"/>
      <c r="B81" s="106"/>
      <c r="C81" s="108"/>
      <c r="D81" s="106"/>
      <c r="E81" s="108"/>
      <c r="F81" s="106">
        <v>2.0</v>
      </c>
      <c r="G81" s="86" t="s">
        <v>174</v>
      </c>
      <c r="H81" s="86" t="s">
        <v>175</v>
      </c>
      <c r="I81" s="86" t="s">
        <v>176</v>
      </c>
      <c r="J81" s="109">
        <v>3058250.0</v>
      </c>
      <c r="K81" s="109">
        <f t="shared" si="200"/>
        <v>7242299</v>
      </c>
      <c r="L81" s="110">
        <f t="shared" ref="L81:L82" si="208">N81+P81+R81+T81+V81</f>
        <v>6396</v>
      </c>
      <c r="M81" s="109">
        <v>803952.0</v>
      </c>
      <c r="N81" s="89">
        <v>315.0</v>
      </c>
      <c r="O81" s="106">
        <v>820449.0</v>
      </c>
      <c r="P81" s="89">
        <v>1438.0</v>
      </c>
      <c r="Q81" s="111">
        <v>836379.0</v>
      </c>
      <c r="R81" s="89">
        <v>1481.0</v>
      </c>
      <c r="S81" s="106">
        <v>853105.0</v>
      </c>
      <c r="T81" s="89">
        <v>1558.0</v>
      </c>
      <c r="U81" s="106">
        <v>870164.0</v>
      </c>
      <c r="V81" s="148">
        <v>1604.0</v>
      </c>
      <c r="W81" s="121"/>
      <c r="X81" s="156">
        <v>269.727</v>
      </c>
      <c r="Y81" s="111"/>
      <c r="Z81" s="93">
        <v>574.216</v>
      </c>
      <c r="AA81" s="111"/>
      <c r="AB81" s="93">
        <v>138.023</v>
      </c>
      <c r="AC81" s="111"/>
      <c r="AD81" s="93">
        <v>86.86</v>
      </c>
      <c r="AE81" s="108"/>
      <c r="AF81" s="96"/>
      <c r="AG81" s="113">
        <f t="shared" ref="AG81:AP81" si="205">IFERROR(W81/M81,0)*100</f>
        <v>0</v>
      </c>
      <c r="AH81" s="98">
        <f t="shared" si="205"/>
        <v>85.62761905</v>
      </c>
      <c r="AI81" s="113">
        <f t="shared" si="205"/>
        <v>0</v>
      </c>
      <c r="AJ81" s="98">
        <f t="shared" si="205"/>
        <v>39.93157163</v>
      </c>
      <c r="AK81" s="113">
        <f t="shared" si="205"/>
        <v>0</v>
      </c>
      <c r="AL81" s="98">
        <f t="shared" si="205"/>
        <v>9.319581364</v>
      </c>
      <c r="AM81" s="113">
        <f t="shared" si="205"/>
        <v>0</v>
      </c>
      <c r="AN81" s="98">
        <f t="shared" si="205"/>
        <v>5.575096277</v>
      </c>
      <c r="AO81" s="297">
        <f t="shared" si="205"/>
        <v>0</v>
      </c>
      <c r="AP81" s="218">
        <f t="shared" si="205"/>
        <v>0</v>
      </c>
      <c r="AQ81" s="113">
        <f t="shared" ref="AQ81:AR81" si="206">W81+Y81+AA81+AC81+AE81</f>
        <v>0</v>
      </c>
      <c r="AR81" s="114">
        <f t="shared" si="206"/>
        <v>1068.826</v>
      </c>
      <c r="AS81" s="114">
        <f t="shared" si="203"/>
        <v>0</v>
      </c>
      <c r="AT81" s="114">
        <f t="shared" ref="AT81:AT82" si="210">AR81/L81*100</f>
        <v>16.71085053</v>
      </c>
      <c r="AU81" s="115" t="s">
        <v>106</v>
      </c>
      <c r="AV81" s="116"/>
      <c r="AW81" s="117"/>
      <c r="AX81" s="118">
        <f t="shared" ref="AX81:AY81" si="207">AG81+AI81+AK81+AM81+AO81</f>
        <v>0</v>
      </c>
      <c r="AY81" s="118">
        <f t="shared" si="207"/>
        <v>140.4538683</v>
      </c>
      <c r="AZ81" s="117"/>
    </row>
    <row r="82" ht="15.75" customHeight="1">
      <c r="A82" s="119"/>
      <c r="B82" s="106"/>
      <c r="C82" s="108"/>
      <c r="D82" s="106"/>
      <c r="E82" s="108"/>
      <c r="F82" s="106">
        <v>3.0</v>
      </c>
      <c r="G82" s="86" t="s">
        <v>177</v>
      </c>
      <c r="H82" s="108" t="s">
        <v>178</v>
      </c>
      <c r="I82" s="108"/>
      <c r="J82" s="106">
        <v>59.336</v>
      </c>
      <c r="K82" s="106">
        <v>65512.0</v>
      </c>
      <c r="L82" s="110">
        <f t="shared" si="208"/>
        <v>518</v>
      </c>
      <c r="M82" s="106">
        <v>60.523</v>
      </c>
      <c r="N82" s="89">
        <v>50.0</v>
      </c>
      <c r="O82" s="106">
        <v>61734.0</v>
      </c>
      <c r="P82" s="89">
        <v>112.0</v>
      </c>
      <c r="Q82" s="111">
        <v>62968.0</v>
      </c>
      <c r="R82" s="89">
        <v>115.0</v>
      </c>
      <c r="S82" s="106">
        <v>64227.0</v>
      </c>
      <c r="T82" s="89">
        <v>119.0</v>
      </c>
      <c r="U82" s="106">
        <v>65512.0</v>
      </c>
      <c r="V82" s="120">
        <v>122.0</v>
      </c>
      <c r="W82" s="111">
        <v>25012.0</v>
      </c>
      <c r="X82" s="93">
        <v>97.99</v>
      </c>
      <c r="Y82" s="111"/>
      <c r="Z82" s="93">
        <v>0.0</v>
      </c>
      <c r="AA82" s="111">
        <v>26741.0</v>
      </c>
      <c r="AB82" s="93">
        <v>26.185</v>
      </c>
      <c r="AC82" s="111"/>
      <c r="AD82" s="93">
        <v>0.0</v>
      </c>
      <c r="AE82" s="108"/>
      <c r="AF82" s="96"/>
      <c r="AG82" s="107">
        <f t="shared" ref="AG82:AP82" si="209">IFERROR(W82/M82,0)*100</f>
        <v>41326.43788</v>
      </c>
      <c r="AH82" s="98">
        <f t="shared" si="209"/>
        <v>195.98</v>
      </c>
      <c r="AI82" s="113">
        <f t="shared" si="209"/>
        <v>0</v>
      </c>
      <c r="AJ82" s="98">
        <f t="shared" si="209"/>
        <v>0</v>
      </c>
      <c r="AK82" s="113">
        <f t="shared" si="209"/>
        <v>42.46760259</v>
      </c>
      <c r="AL82" s="98">
        <f t="shared" si="209"/>
        <v>22.76956522</v>
      </c>
      <c r="AM82" s="113">
        <f t="shared" si="209"/>
        <v>0</v>
      </c>
      <c r="AN82" s="98">
        <f t="shared" si="209"/>
        <v>0</v>
      </c>
      <c r="AO82" s="297">
        <f t="shared" si="209"/>
        <v>0</v>
      </c>
      <c r="AP82" s="218">
        <f t="shared" si="209"/>
        <v>0</v>
      </c>
      <c r="AQ82" s="124"/>
      <c r="AR82" s="121">
        <v>0.0</v>
      </c>
      <c r="AS82" s="114">
        <f t="shared" si="203"/>
        <v>0</v>
      </c>
      <c r="AT82" s="114">
        <f t="shared" si="210"/>
        <v>0</v>
      </c>
      <c r="AU82" s="115" t="s">
        <v>106</v>
      </c>
      <c r="AV82" s="116"/>
      <c r="AW82" s="117"/>
      <c r="AX82" s="118">
        <f t="shared" ref="AX82:AY82" si="211">AG82+AI82+AK82+AM82+AO82</f>
        <v>41368.90549</v>
      </c>
      <c r="AY82" s="118">
        <f t="shared" si="211"/>
        <v>218.7495652</v>
      </c>
      <c r="AZ82" s="117"/>
    </row>
    <row r="83" ht="15.75" customHeight="1">
      <c r="A83" s="119"/>
      <c r="B83" s="106"/>
      <c r="C83" s="108"/>
      <c r="D83" s="106"/>
      <c r="E83" s="108"/>
      <c r="F83" s="106"/>
      <c r="G83" s="86"/>
      <c r="H83" s="108" t="s">
        <v>179</v>
      </c>
      <c r="I83" s="108" t="s">
        <v>94</v>
      </c>
      <c r="J83" s="106">
        <v>12.0</v>
      </c>
      <c r="K83" s="106">
        <v>20.0</v>
      </c>
      <c r="L83" s="108"/>
      <c r="M83" s="106">
        <v>15.0</v>
      </c>
      <c r="N83" s="89"/>
      <c r="O83" s="106">
        <v>15.0</v>
      </c>
      <c r="P83" s="89"/>
      <c r="Q83" s="111">
        <v>20.0</v>
      </c>
      <c r="R83" s="89"/>
      <c r="S83" s="106">
        <v>20.0</v>
      </c>
      <c r="T83" s="89"/>
      <c r="U83" s="106">
        <v>20.0</v>
      </c>
      <c r="V83" s="157"/>
      <c r="W83" s="111">
        <v>8.0</v>
      </c>
      <c r="X83" s="93"/>
      <c r="Y83" s="111">
        <v>15.0</v>
      </c>
      <c r="Z83" s="93"/>
      <c r="AA83" s="111">
        <v>20.0</v>
      </c>
      <c r="AB83" s="93"/>
      <c r="AC83" s="111">
        <v>20.0</v>
      </c>
      <c r="AD83" s="93"/>
      <c r="AE83" s="108"/>
      <c r="AF83" s="96"/>
      <c r="AG83" s="113">
        <f t="shared" ref="AG83:AP83" si="212">IFERROR(W83/M83,0)*100</f>
        <v>53.33333333</v>
      </c>
      <c r="AH83" s="98">
        <f t="shared" si="212"/>
        <v>0</v>
      </c>
      <c r="AI83" s="113">
        <f t="shared" si="212"/>
        <v>100</v>
      </c>
      <c r="AJ83" s="98">
        <f t="shared" si="212"/>
        <v>0</v>
      </c>
      <c r="AK83" s="113">
        <f t="shared" si="212"/>
        <v>100</v>
      </c>
      <c r="AL83" s="98">
        <f t="shared" si="212"/>
        <v>0</v>
      </c>
      <c r="AM83" s="113">
        <f t="shared" si="212"/>
        <v>100</v>
      </c>
      <c r="AN83" s="98">
        <f t="shared" si="212"/>
        <v>0</v>
      </c>
      <c r="AO83" s="297">
        <f t="shared" si="212"/>
        <v>0</v>
      </c>
      <c r="AP83" s="218">
        <f t="shared" si="212"/>
        <v>0</v>
      </c>
      <c r="AQ83" s="111">
        <v>20.0</v>
      </c>
      <c r="AR83" s="114">
        <f>X83+Z83+AB83+AD83+AF83</f>
        <v>0</v>
      </c>
      <c r="AS83" s="114">
        <f t="shared" si="203"/>
        <v>100</v>
      </c>
      <c r="AT83" s="128" t="s">
        <v>89</v>
      </c>
      <c r="AU83" s="115"/>
      <c r="AV83" s="116"/>
      <c r="AW83" s="117"/>
      <c r="AX83" s="118">
        <f t="shared" ref="AX83:AY83" si="213">AG83+AI83+AK83+AM83+AO83</f>
        <v>353.3333333</v>
      </c>
      <c r="AY83" s="118">
        <f t="shared" si="213"/>
        <v>0</v>
      </c>
      <c r="AZ83" s="117"/>
    </row>
    <row r="84" ht="15.75" customHeight="1">
      <c r="A84" s="105"/>
      <c r="B84" s="106">
        <v>4.0</v>
      </c>
      <c r="C84" s="108" t="s">
        <v>180</v>
      </c>
      <c r="D84" s="106">
        <v>1.0</v>
      </c>
      <c r="E84" s="108" t="s">
        <v>181</v>
      </c>
      <c r="F84" s="106">
        <v>1.0</v>
      </c>
      <c r="G84" s="108" t="s">
        <v>182</v>
      </c>
      <c r="H84" s="86" t="s">
        <v>183</v>
      </c>
      <c r="I84" s="86"/>
      <c r="J84" s="106"/>
      <c r="K84" s="106"/>
      <c r="L84" s="110">
        <f>N84+P84+R84+T84+V84</f>
        <v>7517</v>
      </c>
      <c r="M84" s="106"/>
      <c r="N84" s="89">
        <v>1451.0</v>
      </c>
      <c r="O84" s="106"/>
      <c r="P84" s="89">
        <v>1450.0</v>
      </c>
      <c r="Q84" s="111"/>
      <c r="R84" s="89">
        <v>1494.0</v>
      </c>
      <c r="S84" s="106"/>
      <c r="T84" s="89">
        <v>1538.0</v>
      </c>
      <c r="U84" s="106"/>
      <c r="V84" s="91">
        <v>1584.0</v>
      </c>
      <c r="W84" s="111"/>
      <c r="X84" s="112">
        <v>0.0</v>
      </c>
      <c r="Y84" s="111"/>
      <c r="Z84" s="112">
        <v>444.45</v>
      </c>
      <c r="AA84" s="111"/>
      <c r="AB84" s="112">
        <v>602.865</v>
      </c>
      <c r="AC84" s="111"/>
      <c r="AD84" s="112">
        <v>23.556</v>
      </c>
      <c r="AE84" s="108"/>
      <c r="AF84" s="96"/>
      <c r="AG84" s="113">
        <f t="shared" ref="AG84:AP84" si="214">IFERROR(W84/M84,0)*100</f>
        <v>0</v>
      </c>
      <c r="AH84" s="98">
        <f t="shared" si="214"/>
        <v>0</v>
      </c>
      <c r="AI84" s="113">
        <f t="shared" si="214"/>
        <v>0</v>
      </c>
      <c r="AJ84" s="98">
        <f t="shared" si="214"/>
        <v>30.65172414</v>
      </c>
      <c r="AK84" s="113">
        <f t="shared" si="214"/>
        <v>0</v>
      </c>
      <c r="AL84" s="98">
        <f t="shared" si="214"/>
        <v>40.35240964</v>
      </c>
      <c r="AM84" s="113">
        <f t="shared" si="214"/>
        <v>0</v>
      </c>
      <c r="AN84" s="98">
        <f t="shared" si="214"/>
        <v>1.53159948</v>
      </c>
      <c r="AO84" s="297">
        <f t="shared" si="214"/>
        <v>0</v>
      </c>
      <c r="AP84" s="218">
        <f t="shared" si="214"/>
        <v>0</v>
      </c>
      <c r="AQ84" s="113">
        <f t="shared" ref="AQ84:AR84" si="215">W84+Y84+AA84+AC84+AE84</f>
        <v>0</v>
      </c>
      <c r="AR84" s="114">
        <f t="shared" si="215"/>
        <v>1070.871</v>
      </c>
      <c r="AS84" s="128" t="s">
        <v>89</v>
      </c>
      <c r="AT84" s="114">
        <f>AR84/L84*100</f>
        <v>14.24598909</v>
      </c>
      <c r="AU84" s="115" t="s">
        <v>99</v>
      </c>
      <c r="AV84" s="116"/>
      <c r="AW84" s="117"/>
      <c r="AX84" s="118">
        <f t="shared" ref="AX84:AY84" si="216">AG84+AI84+AK84+AM84+AO84</f>
        <v>0</v>
      </c>
      <c r="AY84" s="118">
        <f t="shared" si="216"/>
        <v>72.53573326</v>
      </c>
      <c r="AZ84" s="117"/>
    </row>
    <row r="85" ht="15.75" customHeight="1">
      <c r="A85" s="105"/>
      <c r="B85" s="106"/>
      <c r="C85" s="108"/>
      <c r="D85" s="106"/>
      <c r="E85" s="108"/>
      <c r="F85" s="106"/>
      <c r="G85" s="108"/>
      <c r="H85" s="86" t="s">
        <v>123</v>
      </c>
      <c r="I85" s="86" t="s">
        <v>184</v>
      </c>
      <c r="J85" s="106">
        <v>12553.0</v>
      </c>
      <c r="K85" s="109">
        <f t="shared" ref="K85:K86" si="220">M85+O85+Q85+S85+U85+J85</f>
        <v>92553</v>
      </c>
      <c r="L85" s="128"/>
      <c r="M85" s="111">
        <v>20000.0</v>
      </c>
      <c r="N85" s="89"/>
      <c r="O85" s="111">
        <v>15000.0</v>
      </c>
      <c r="P85" s="89"/>
      <c r="Q85" s="111">
        <v>15000.0</v>
      </c>
      <c r="R85" s="89"/>
      <c r="S85" s="106">
        <v>15000.0</v>
      </c>
      <c r="T85" s="89"/>
      <c r="U85" s="106">
        <v>15000.0</v>
      </c>
      <c r="V85" s="129"/>
      <c r="W85" s="111"/>
      <c r="X85" s="112"/>
      <c r="Y85" s="111">
        <v>21688.0</v>
      </c>
      <c r="Z85" s="112"/>
      <c r="AA85" s="111">
        <v>9575.0</v>
      </c>
      <c r="AB85" s="112"/>
      <c r="AC85" s="111">
        <v>15499.0</v>
      </c>
      <c r="AD85" s="112"/>
      <c r="AE85" s="108"/>
      <c r="AF85" s="96"/>
      <c r="AG85" s="113">
        <f t="shared" ref="AG85:AP85" si="217">IFERROR(W85/M85,0)*100</f>
        <v>0</v>
      </c>
      <c r="AH85" s="98">
        <f t="shared" si="217"/>
        <v>0</v>
      </c>
      <c r="AI85" s="113">
        <f t="shared" si="217"/>
        <v>144.5866667</v>
      </c>
      <c r="AJ85" s="98">
        <f t="shared" si="217"/>
        <v>0</v>
      </c>
      <c r="AK85" s="113">
        <f t="shared" si="217"/>
        <v>63.83333333</v>
      </c>
      <c r="AL85" s="98">
        <f t="shared" si="217"/>
        <v>0</v>
      </c>
      <c r="AM85" s="113">
        <f t="shared" si="217"/>
        <v>103.3266667</v>
      </c>
      <c r="AN85" s="98">
        <f t="shared" si="217"/>
        <v>0</v>
      </c>
      <c r="AO85" s="297">
        <f t="shared" si="217"/>
        <v>0</v>
      </c>
      <c r="AP85" s="218">
        <f t="shared" si="217"/>
        <v>0</v>
      </c>
      <c r="AQ85" s="113">
        <f t="shared" ref="AQ85:AR85" si="218">W85+Y85+AA85+AC85+AE85</f>
        <v>46762</v>
      </c>
      <c r="AR85" s="114">
        <f t="shared" si="218"/>
        <v>0</v>
      </c>
      <c r="AS85" s="114">
        <f t="shared" ref="AS85:AS86" si="223">AQ85/K85*100</f>
        <v>50.5245643</v>
      </c>
      <c r="AT85" s="128" t="s">
        <v>89</v>
      </c>
      <c r="AU85" s="115"/>
      <c r="AV85" s="116"/>
      <c r="AW85" s="117"/>
      <c r="AX85" s="118">
        <f t="shared" ref="AX85:AY85" si="219">AG85+AI85+AK85+AM85+AO85</f>
        <v>311.7466667</v>
      </c>
      <c r="AY85" s="118">
        <f t="shared" si="219"/>
        <v>0</v>
      </c>
      <c r="AZ85" s="117"/>
    </row>
    <row r="86" ht="15.75" customHeight="1">
      <c r="A86" s="105"/>
      <c r="B86" s="106"/>
      <c r="C86" s="108"/>
      <c r="D86" s="106"/>
      <c r="E86" s="108"/>
      <c r="F86" s="106"/>
      <c r="G86" s="108"/>
      <c r="H86" s="86" t="s">
        <v>124</v>
      </c>
      <c r="I86" s="86" t="s">
        <v>184</v>
      </c>
      <c r="J86" s="106">
        <v>12553.0</v>
      </c>
      <c r="K86" s="109">
        <f t="shared" si="220"/>
        <v>92553</v>
      </c>
      <c r="L86" s="128"/>
      <c r="M86" s="111">
        <v>20000.0</v>
      </c>
      <c r="N86" s="89"/>
      <c r="O86" s="111">
        <v>15000.0</v>
      </c>
      <c r="P86" s="89"/>
      <c r="Q86" s="111">
        <v>15000.0</v>
      </c>
      <c r="R86" s="89"/>
      <c r="S86" s="106">
        <v>15000.0</v>
      </c>
      <c r="T86" s="89"/>
      <c r="U86" s="106">
        <v>15000.0</v>
      </c>
      <c r="V86" s="129"/>
      <c r="W86" s="111">
        <v>1453.0</v>
      </c>
      <c r="X86" s="112"/>
      <c r="Y86" s="111">
        <v>21688.0</v>
      </c>
      <c r="Z86" s="112"/>
      <c r="AA86" s="111">
        <v>9575.0</v>
      </c>
      <c r="AB86" s="112"/>
      <c r="AC86" s="111">
        <v>1000.0</v>
      </c>
      <c r="AD86" s="112"/>
      <c r="AE86" s="108"/>
      <c r="AF86" s="96"/>
      <c r="AG86" s="113">
        <f t="shared" ref="AG86:AP86" si="221">IFERROR(W86/M86,0)*100</f>
        <v>7.265</v>
      </c>
      <c r="AH86" s="98">
        <f t="shared" si="221"/>
        <v>0</v>
      </c>
      <c r="AI86" s="113">
        <f t="shared" si="221"/>
        <v>144.5866667</v>
      </c>
      <c r="AJ86" s="98">
        <f t="shared" si="221"/>
        <v>0</v>
      </c>
      <c r="AK86" s="113">
        <f t="shared" si="221"/>
        <v>63.83333333</v>
      </c>
      <c r="AL86" s="98">
        <f t="shared" si="221"/>
        <v>0</v>
      </c>
      <c r="AM86" s="113">
        <f t="shared" si="221"/>
        <v>6.666666667</v>
      </c>
      <c r="AN86" s="98">
        <f t="shared" si="221"/>
        <v>0</v>
      </c>
      <c r="AO86" s="297">
        <f t="shared" si="221"/>
        <v>0</v>
      </c>
      <c r="AP86" s="218">
        <f t="shared" si="221"/>
        <v>0</v>
      </c>
      <c r="AQ86" s="113">
        <f t="shared" ref="AQ86:AR86" si="222">W86+Y86+AA86+AC86+AE86</f>
        <v>33716</v>
      </c>
      <c r="AR86" s="114">
        <f t="shared" si="222"/>
        <v>0</v>
      </c>
      <c r="AS86" s="114">
        <f t="shared" si="223"/>
        <v>36.42885698</v>
      </c>
      <c r="AT86" s="128" t="s">
        <v>89</v>
      </c>
      <c r="AU86" s="115"/>
      <c r="AV86" s="116"/>
      <c r="AW86" s="117"/>
      <c r="AX86" s="118">
        <f t="shared" ref="AX86:AY86" si="224">AG86+AI86+AK86+AM86+AO86</f>
        <v>222.3516667</v>
      </c>
      <c r="AY86" s="118">
        <f t="shared" si="224"/>
        <v>0</v>
      </c>
      <c r="AZ86" s="117"/>
    </row>
    <row r="87" ht="15.75" customHeight="1">
      <c r="A87" s="105"/>
      <c r="B87" s="106"/>
      <c r="C87" s="108"/>
      <c r="D87" s="106"/>
      <c r="E87" s="108"/>
      <c r="F87" s="106"/>
      <c r="G87" s="108"/>
      <c r="H87" s="86" t="s">
        <v>185</v>
      </c>
      <c r="I87" s="86"/>
      <c r="J87" s="106"/>
      <c r="K87" s="111"/>
      <c r="L87" s="128"/>
      <c r="M87" s="106"/>
      <c r="N87" s="89"/>
      <c r="O87" s="106"/>
      <c r="P87" s="89"/>
      <c r="Q87" s="111"/>
      <c r="R87" s="89"/>
      <c r="S87" s="106"/>
      <c r="T87" s="89"/>
      <c r="U87" s="106"/>
      <c r="V87" s="129"/>
      <c r="W87" s="111"/>
      <c r="X87" s="112"/>
      <c r="Y87" s="111"/>
      <c r="Z87" s="112"/>
      <c r="AA87" s="111"/>
      <c r="AB87" s="112"/>
      <c r="AC87" s="111"/>
      <c r="AD87" s="112"/>
      <c r="AE87" s="108"/>
      <c r="AF87" s="96"/>
      <c r="AG87" s="113">
        <f t="shared" ref="AG87:AP87" si="225">IFERROR(W87/M87,0)*100</f>
        <v>0</v>
      </c>
      <c r="AH87" s="98">
        <f t="shared" si="225"/>
        <v>0</v>
      </c>
      <c r="AI87" s="113">
        <f t="shared" si="225"/>
        <v>0</v>
      </c>
      <c r="AJ87" s="98">
        <f t="shared" si="225"/>
        <v>0</v>
      </c>
      <c r="AK87" s="113">
        <f t="shared" si="225"/>
        <v>0</v>
      </c>
      <c r="AL87" s="98">
        <f t="shared" si="225"/>
        <v>0</v>
      </c>
      <c r="AM87" s="113">
        <f t="shared" si="225"/>
        <v>0</v>
      </c>
      <c r="AN87" s="98">
        <f t="shared" si="225"/>
        <v>0</v>
      </c>
      <c r="AO87" s="297">
        <f t="shared" si="225"/>
        <v>0</v>
      </c>
      <c r="AP87" s="218">
        <f t="shared" si="225"/>
        <v>0</v>
      </c>
      <c r="AQ87" s="113">
        <f>IFERROR(AX87/K87,0)*100</f>
        <v>0</v>
      </c>
      <c r="AR87" s="108"/>
      <c r="AS87" s="108"/>
      <c r="AT87" s="108"/>
      <c r="AU87" s="115"/>
      <c r="AV87" s="116"/>
      <c r="AW87" s="117"/>
      <c r="AX87" s="118">
        <f t="shared" ref="AX87:AY87" si="226">AG87+AI87+AK87+AM87+AO87</f>
        <v>0</v>
      </c>
      <c r="AY87" s="118">
        <f t="shared" si="226"/>
        <v>0</v>
      </c>
      <c r="AZ87" s="117"/>
    </row>
    <row r="88" ht="15.75" customHeight="1">
      <c r="A88" s="105"/>
      <c r="B88" s="106"/>
      <c r="C88" s="108"/>
      <c r="D88" s="106"/>
      <c r="E88" s="108"/>
      <c r="F88" s="106"/>
      <c r="G88" s="108"/>
      <c r="H88" s="86" t="s">
        <v>123</v>
      </c>
      <c r="I88" s="86" t="s">
        <v>186</v>
      </c>
      <c r="J88" s="106">
        <v>11.86</v>
      </c>
      <c r="K88" s="133">
        <f t="shared" ref="K88:K89" si="230">M88+O88+Q88+S88+U88+J88</f>
        <v>26.86</v>
      </c>
      <c r="L88" s="128"/>
      <c r="M88" s="106">
        <v>3.0</v>
      </c>
      <c r="N88" s="89"/>
      <c r="O88" s="106">
        <v>3.0</v>
      </c>
      <c r="P88" s="89"/>
      <c r="Q88" s="111">
        <v>3.0</v>
      </c>
      <c r="R88" s="89"/>
      <c r="S88" s="106">
        <v>3.0</v>
      </c>
      <c r="T88" s="89"/>
      <c r="U88" s="106">
        <v>3.0</v>
      </c>
      <c r="V88" s="129"/>
      <c r="W88" s="111"/>
      <c r="X88" s="112"/>
      <c r="Y88" s="111">
        <v>0.0</v>
      </c>
      <c r="Z88" s="112"/>
      <c r="AA88" s="111">
        <v>2.4</v>
      </c>
      <c r="AB88" s="112"/>
      <c r="AC88" s="111">
        <v>1.2553</v>
      </c>
      <c r="AD88" s="112"/>
      <c r="AE88" s="108"/>
      <c r="AF88" s="96"/>
      <c r="AG88" s="113">
        <f t="shared" ref="AG88:AP88" si="227">IFERROR(W88/M88,0)*100</f>
        <v>0</v>
      </c>
      <c r="AH88" s="98">
        <f t="shared" si="227"/>
        <v>0</v>
      </c>
      <c r="AI88" s="113">
        <f t="shared" si="227"/>
        <v>0</v>
      </c>
      <c r="AJ88" s="98">
        <f t="shared" si="227"/>
        <v>0</v>
      </c>
      <c r="AK88" s="113">
        <f t="shared" si="227"/>
        <v>80</v>
      </c>
      <c r="AL88" s="98">
        <f t="shared" si="227"/>
        <v>0</v>
      </c>
      <c r="AM88" s="113">
        <f t="shared" si="227"/>
        <v>41.84333333</v>
      </c>
      <c r="AN88" s="98">
        <f t="shared" si="227"/>
        <v>0</v>
      </c>
      <c r="AO88" s="297">
        <f t="shared" si="227"/>
        <v>0</v>
      </c>
      <c r="AP88" s="218">
        <f t="shared" si="227"/>
        <v>0</v>
      </c>
      <c r="AQ88" s="113">
        <f t="shared" ref="AQ88:AR88" si="228">W88+Y88+AA88+AC88+AE88</f>
        <v>3.6553</v>
      </c>
      <c r="AR88" s="114">
        <f t="shared" si="228"/>
        <v>0</v>
      </c>
      <c r="AS88" s="114">
        <f t="shared" ref="AS88:AS89" si="233">AQ88/K88*100</f>
        <v>13.60871184</v>
      </c>
      <c r="AT88" s="128" t="s">
        <v>89</v>
      </c>
      <c r="AU88" s="115"/>
      <c r="AV88" s="116"/>
      <c r="AW88" s="117"/>
      <c r="AX88" s="118">
        <f t="shared" ref="AX88:AY88" si="229">AG88+AI88+AK88+AM88+AO88</f>
        <v>121.8433333</v>
      </c>
      <c r="AY88" s="118">
        <f t="shared" si="229"/>
        <v>0</v>
      </c>
      <c r="AZ88" s="117"/>
    </row>
    <row r="89" ht="15.75" customHeight="1">
      <c r="A89" s="105"/>
      <c r="B89" s="106"/>
      <c r="C89" s="108"/>
      <c r="D89" s="106"/>
      <c r="E89" s="108"/>
      <c r="F89" s="106"/>
      <c r="G89" s="108"/>
      <c r="H89" s="86" t="s">
        <v>124</v>
      </c>
      <c r="I89" s="86" t="s">
        <v>186</v>
      </c>
      <c r="J89" s="106">
        <v>11.86</v>
      </c>
      <c r="K89" s="133">
        <f t="shared" si="230"/>
        <v>26.86</v>
      </c>
      <c r="L89" s="128"/>
      <c r="M89" s="106">
        <v>3.0</v>
      </c>
      <c r="N89" s="89"/>
      <c r="O89" s="106">
        <v>3.0</v>
      </c>
      <c r="P89" s="89"/>
      <c r="Q89" s="111">
        <v>3.0</v>
      </c>
      <c r="R89" s="89"/>
      <c r="S89" s="106">
        <v>3.0</v>
      </c>
      <c r="T89" s="89"/>
      <c r="U89" s="106">
        <v>3.0</v>
      </c>
      <c r="V89" s="129"/>
      <c r="W89" s="111"/>
      <c r="X89" s="112"/>
      <c r="Y89" s="111">
        <v>0.0</v>
      </c>
      <c r="Z89" s="112"/>
      <c r="AA89" s="111">
        <v>0.88</v>
      </c>
      <c r="AB89" s="112"/>
      <c r="AC89" s="111">
        <v>2.0583</v>
      </c>
      <c r="AD89" s="112"/>
      <c r="AE89" s="108"/>
      <c r="AF89" s="96"/>
      <c r="AG89" s="113">
        <f t="shared" ref="AG89:AP89" si="231">IFERROR(W89/M89,0)*100</f>
        <v>0</v>
      </c>
      <c r="AH89" s="98">
        <f t="shared" si="231"/>
        <v>0</v>
      </c>
      <c r="AI89" s="113">
        <f t="shared" si="231"/>
        <v>0</v>
      </c>
      <c r="AJ89" s="98">
        <f t="shared" si="231"/>
        <v>0</v>
      </c>
      <c r="AK89" s="113">
        <f t="shared" si="231"/>
        <v>29.33333333</v>
      </c>
      <c r="AL89" s="98">
        <f t="shared" si="231"/>
        <v>0</v>
      </c>
      <c r="AM89" s="113">
        <f t="shared" si="231"/>
        <v>68.61</v>
      </c>
      <c r="AN89" s="98">
        <f t="shared" si="231"/>
        <v>0</v>
      </c>
      <c r="AO89" s="297">
        <f t="shared" si="231"/>
        <v>0</v>
      </c>
      <c r="AP89" s="218">
        <f t="shared" si="231"/>
        <v>0</v>
      </c>
      <c r="AQ89" s="113">
        <f t="shared" ref="AQ89:AR89" si="232">W89+Y89+AA89+AC89+AE89</f>
        <v>2.9383</v>
      </c>
      <c r="AR89" s="114">
        <f t="shared" si="232"/>
        <v>0</v>
      </c>
      <c r="AS89" s="114">
        <f t="shared" si="233"/>
        <v>10.93931497</v>
      </c>
      <c r="AT89" s="128" t="s">
        <v>89</v>
      </c>
      <c r="AU89" s="115"/>
      <c r="AV89" s="116"/>
      <c r="AW89" s="117"/>
      <c r="AX89" s="118">
        <f t="shared" ref="AX89:AY89" si="234">AG89+AI89+AK89+AM89+AO89</f>
        <v>97.94333333</v>
      </c>
      <c r="AY89" s="118">
        <f t="shared" si="234"/>
        <v>0</v>
      </c>
      <c r="AZ89" s="117"/>
    </row>
    <row r="90" ht="15.75" customHeight="1">
      <c r="A90" s="105"/>
      <c r="B90" s="106"/>
      <c r="C90" s="108"/>
      <c r="D90" s="106"/>
      <c r="E90" s="108"/>
      <c r="F90" s="106"/>
      <c r="G90" s="108"/>
      <c r="H90" s="86" t="s">
        <v>187</v>
      </c>
      <c r="I90" s="86"/>
      <c r="J90" s="106"/>
      <c r="K90" s="106"/>
      <c r="L90" s="128"/>
      <c r="M90" s="106"/>
      <c r="N90" s="89"/>
      <c r="O90" s="106"/>
      <c r="P90" s="89"/>
      <c r="Q90" s="111"/>
      <c r="R90" s="89"/>
      <c r="S90" s="106"/>
      <c r="T90" s="89"/>
      <c r="U90" s="106"/>
      <c r="V90" s="129"/>
      <c r="W90" s="111"/>
      <c r="X90" s="112"/>
      <c r="Y90" s="111"/>
      <c r="Z90" s="112"/>
      <c r="AA90" s="111"/>
      <c r="AB90" s="112"/>
      <c r="AC90" s="111"/>
      <c r="AD90" s="112"/>
      <c r="AE90" s="108"/>
      <c r="AF90" s="96"/>
      <c r="AG90" s="113">
        <f t="shared" ref="AG90:AP90" si="235">IFERROR(W90/M90,0)*100</f>
        <v>0</v>
      </c>
      <c r="AH90" s="98">
        <f t="shared" si="235"/>
        <v>0</v>
      </c>
      <c r="AI90" s="113">
        <f t="shared" si="235"/>
        <v>0</v>
      </c>
      <c r="AJ90" s="98">
        <f t="shared" si="235"/>
        <v>0</v>
      </c>
      <c r="AK90" s="113">
        <f t="shared" si="235"/>
        <v>0</v>
      </c>
      <c r="AL90" s="98">
        <f t="shared" si="235"/>
        <v>0</v>
      </c>
      <c r="AM90" s="113">
        <f t="shared" si="235"/>
        <v>0</v>
      </c>
      <c r="AN90" s="98">
        <f t="shared" si="235"/>
        <v>0</v>
      </c>
      <c r="AO90" s="297">
        <f t="shared" si="235"/>
        <v>0</v>
      </c>
      <c r="AP90" s="218">
        <f t="shared" si="235"/>
        <v>0</v>
      </c>
      <c r="AQ90" s="113">
        <f>IFERROR(AX90/K90,0)*100</f>
        <v>0</v>
      </c>
      <c r="AR90" s="108"/>
      <c r="AS90" s="108"/>
      <c r="AT90" s="108"/>
      <c r="AU90" s="115"/>
      <c r="AV90" s="116"/>
      <c r="AW90" s="117"/>
      <c r="AX90" s="118">
        <f t="shared" ref="AX90:AY90" si="236">AG90+AI90+AK90+AM90+AO90</f>
        <v>0</v>
      </c>
      <c r="AY90" s="118">
        <f t="shared" si="236"/>
        <v>0</v>
      </c>
      <c r="AZ90" s="117"/>
    </row>
    <row r="91" ht="15.75" customHeight="1">
      <c r="A91" s="105"/>
      <c r="B91" s="106"/>
      <c r="C91" s="108"/>
      <c r="D91" s="106"/>
      <c r="E91" s="108"/>
      <c r="F91" s="106"/>
      <c r="G91" s="108"/>
      <c r="H91" s="86" t="s">
        <v>123</v>
      </c>
      <c r="I91" s="86" t="s">
        <v>186</v>
      </c>
      <c r="J91" s="106">
        <v>8.21</v>
      </c>
      <c r="K91" s="133">
        <f t="shared" ref="K91:K92" si="240">M91+O91+Q91+S91+U91+J91</f>
        <v>13.21</v>
      </c>
      <c r="L91" s="128"/>
      <c r="M91" s="106">
        <v>1.0</v>
      </c>
      <c r="N91" s="89"/>
      <c r="O91" s="106">
        <v>1.0</v>
      </c>
      <c r="P91" s="89"/>
      <c r="Q91" s="111">
        <v>1.0</v>
      </c>
      <c r="R91" s="89"/>
      <c r="S91" s="106">
        <v>1.0</v>
      </c>
      <c r="T91" s="89"/>
      <c r="U91" s="106">
        <v>1.0</v>
      </c>
      <c r="V91" s="129"/>
      <c r="W91" s="111"/>
      <c r="X91" s="112"/>
      <c r="Y91" s="111">
        <v>1.0</v>
      </c>
      <c r="Z91" s="112"/>
      <c r="AA91" s="111">
        <v>2.0</v>
      </c>
      <c r="AB91" s="112"/>
      <c r="AC91" s="111">
        <v>0.0156</v>
      </c>
      <c r="AD91" s="112"/>
      <c r="AE91" s="108"/>
      <c r="AF91" s="96"/>
      <c r="AG91" s="113">
        <f t="shared" ref="AG91:AP91" si="237">IFERROR(W91/M91,0)*100</f>
        <v>0</v>
      </c>
      <c r="AH91" s="98">
        <f t="shared" si="237"/>
        <v>0</v>
      </c>
      <c r="AI91" s="113">
        <f t="shared" si="237"/>
        <v>100</v>
      </c>
      <c r="AJ91" s="98">
        <f t="shared" si="237"/>
        <v>0</v>
      </c>
      <c r="AK91" s="113">
        <f t="shared" si="237"/>
        <v>200</v>
      </c>
      <c r="AL91" s="98">
        <f t="shared" si="237"/>
        <v>0</v>
      </c>
      <c r="AM91" s="113">
        <f t="shared" si="237"/>
        <v>1.56</v>
      </c>
      <c r="AN91" s="98">
        <f t="shared" si="237"/>
        <v>0</v>
      </c>
      <c r="AO91" s="297">
        <f t="shared" si="237"/>
        <v>0</v>
      </c>
      <c r="AP91" s="218">
        <f t="shared" si="237"/>
        <v>0</v>
      </c>
      <c r="AQ91" s="113">
        <f t="shared" ref="AQ91:AR91" si="238">W91+Y91+AA91+AC91+AE91</f>
        <v>3.0156</v>
      </c>
      <c r="AR91" s="114">
        <f t="shared" si="238"/>
        <v>0</v>
      </c>
      <c r="AS91" s="114">
        <f t="shared" ref="AS91:AS92" si="243">AQ91/K91*100</f>
        <v>22.82816048</v>
      </c>
      <c r="AT91" s="128" t="s">
        <v>89</v>
      </c>
      <c r="AU91" s="115"/>
      <c r="AV91" s="116"/>
      <c r="AW91" s="117"/>
      <c r="AX91" s="118">
        <f t="shared" ref="AX91:AY91" si="239">AG91+AI91+AK91+AM91+AO91</f>
        <v>301.56</v>
      </c>
      <c r="AY91" s="118">
        <f t="shared" si="239"/>
        <v>0</v>
      </c>
      <c r="AZ91" s="117"/>
    </row>
    <row r="92" ht="15.75" customHeight="1">
      <c r="A92" s="105"/>
      <c r="B92" s="106"/>
      <c r="C92" s="108"/>
      <c r="D92" s="106"/>
      <c r="E92" s="108"/>
      <c r="F92" s="106"/>
      <c r="G92" s="108"/>
      <c r="H92" s="86" t="s">
        <v>124</v>
      </c>
      <c r="I92" s="86" t="s">
        <v>186</v>
      </c>
      <c r="J92" s="106">
        <v>8.21</v>
      </c>
      <c r="K92" s="133">
        <f t="shared" si="240"/>
        <v>13.21</v>
      </c>
      <c r="L92" s="128"/>
      <c r="M92" s="106">
        <v>1.0</v>
      </c>
      <c r="N92" s="89"/>
      <c r="O92" s="106">
        <v>1.0</v>
      </c>
      <c r="P92" s="89"/>
      <c r="Q92" s="111">
        <v>1.0</v>
      </c>
      <c r="R92" s="89"/>
      <c r="S92" s="106">
        <v>1.0</v>
      </c>
      <c r="T92" s="89"/>
      <c r="U92" s="106">
        <v>1.0</v>
      </c>
      <c r="V92" s="129"/>
      <c r="W92" s="111"/>
      <c r="X92" s="112"/>
      <c r="Y92" s="111">
        <v>1.0</v>
      </c>
      <c r="Z92" s="112"/>
      <c r="AA92" s="111">
        <v>2.0</v>
      </c>
      <c r="AB92" s="112"/>
      <c r="AC92" s="111">
        <v>0.0148</v>
      </c>
      <c r="AD92" s="112"/>
      <c r="AE92" s="108"/>
      <c r="AF92" s="96"/>
      <c r="AG92" s="113">
        <f t="shared" ref="AG92:AP92" si="241">IFERROR(W92/M92,0)*100</f>
        <v>0</v>
      </c>
      <c r="AH92" s="98">
        <f t="shared" si="241"/>
        <v>0</v>
      </c>
      <c r="AI92" s="113">
        <f t="shared" si="241"/>
        <v>100</v>
      </c>
      <c r="AJ92" s="98">
        <f t="shared" si="241"/>
        <v>0</v>
      </c>
      <c r="AK92" s="113">
        <f t="shared" si="241"/>
        <v>200</v>
      </c>
      <c r="AL92" s="98">
        <f t="shared" si="241"/>
        <v>0</v>
      </c>
      <c r="AM92" s="113">
        <f t="shared" si="241"/>
        <v>1.48</v>
      </c>
      <c r="AN92" s="98">
        <f t="shared" si="241"/>
        <v>0</v>
      </c>
      <c r="AO92" s="297">
        <f t="shared" si="241"/>
        <v>0</v>
      </c>
      <c r="AP92" s="218">
        <f t="shared" si="241"/>
        <v>0</v>
      </c>
      <c r="AQ92" s="113">
        <f t="shared" ref="AQ92:AR92" si="242">W92+Y92+AA92+AC92+AE92</f>
        <v>3.0148</v>
      </c>
      <c r="AR92" s="114">
        <f t="shared" si="242"/>
        <v>0</v>
      </c>
      <c r="AS92" s="114">
        <f t="shared" si="243"/>
        <v>22.82210447</v>
      </c>
      <c r="AT92" s="128" t="s">
        <v>89</v>
      </c>
      <c r="AU92" s="115"/>
      <c r="AV92" s="116"/>
      <c r="AW92" s="117"/>
      <c r="AX92" s="118">
        <f t="shared" ref="AX92:AY92" si="244">AG92+AI92+AK92+AM92+AO92</f>
        <v>301.48</v>
      </c>
      <c r="AY92" s="118">
        <f t="shared" si="244"/>
        <v>0</v>
      </c>
      <c r="AZ92" s="117"/>
    </row>
    <row r="93" ht="15.75" customHeight="1">
      <c r="A93" s="105"/>
      <c r="B93" s="106"/>
      <c r="C93" s="108"/>
      <c r="D93" s="106"/>
      <c r="E93" s="108"/>
      <c r="F93" s="106"/>
      <c r="G93" s="108"/>
      <c r="H93" s="86" t="s">
        <v>188</v>
      </c>
      <c r="I93" s="86"/>
      <c r="J93" s="106"/>
      <c r="K93" s="106"/>
      <c r="L93" s="128"/>
      <c r="M93" s="106"/>
      <c r="N93" s="89"/>
      <c r="O93" s="106"/>
      <c r="P93" s="89"/>
      <c r="Q93" s="111"/>
      <c r="R93" s="89"/>
      <c r="S93" s="106"/>
      <c r="T93" s="89"/>
      <c r="U93" s="106"/>
      <c r="V93" s="129"/>
      <c r="W93" s="111"/>
      <c r="X93" s="112"/>
      <c r="Y93" s="111"/>
      <c r="Z93" s="112"/>
      <c r="AA93" s="111"/>
      <c r="AB93" s="112"/>
      <c r="AC93" s="111"/>
      <c r="AD93" s="112"/>
      <c r="AE93" s="108"/>
      <c r="AF93" s="96"/>
      <c r="AG93" s="113">
        <f t="shared" ref="AG93:AP93" si="245">IFERROR(W93/M93,0)*100</f>
        <v>0</v>
      </c>
      <c r="AH93" s="98">
        <f t="shared" si="245"/>
        <v>0</v>
      </c>
      <c r="AI93" s="113">
        <f t="shared" si="245"/>
        <v>0</v>
      </c>
      <c r="AJ93" s="98">
        <f t="shared" si="245"/>
        <v>0</v>
      </c>
      <c r="AK93" s="113">
        <f t="shared" si="245"/>
        <v>0</v>
      </c>
      <c r="AL93" s="98">
        <f t="shared" si="245"/>
        <v>0</v>
      </c>
      <c r="AM93" s="113">
        <f t="shared" si="245"/>
        <v>0</v>
      </c>
      <c r="AN93" s="98">
        <f t="shared" si="245"/>
        <v>0</v>
      </c>
      <c r="AO93" s="297">
        <f t="shared" si="245"/>
        <v>0</v>
      </c>
      <c r="AP93" s="218">
        <f t="shared" si="245"/>
        <v>0</v>
      </c>
      <c r="AQ93" s="113">
        <f>IFERROR(AX93/K93,0)*100</f>
        <v>0</v>
      </c>
      <c r="AR93" s="108"/>
      <c r="AS93" s="108"/>
      <c r="AT93" s="108"/>
      <c r="AU93" s="115"/>
      <c r="AV93" s="116"/>
      <c r="AW93" s="117"/>
      <c r="AX93" s="118">
        <f t="shared" ref="AX93:AY93" si="246">AG93+AI93+AK93+AM93+AO93</f>
        <v>0</v>
      </c>
      <c r="AY93" s="118">
        <f t="shared" si="246"/>
        <v>0</v>
      </c>
      <c r="AZ93" s="117"/>
    </row>
    <row r="94" ht="15.75" customHeight="1">
      <c r="A94" s="105"/>
      <c r="B94" s="106"/>
      <c r="C94" s="108"/>
      <c r="D94" s="106"/>
      <c r="E94" s="108"/>
      <c r="F94" s="106"/>
      <c r="G94" s="108"/>
      <c r="H94" s="86" t="s">
        <v>123</v>
      </c>
      <c r="I94" s="86" t="s">
        <v>186</v>
      </c>
      <c r="J94" s="138">
        <v>49.5</v>
      </c>
      <c r="K94" s="133">
        <f t="shared" ref="K94:K96" si="250">M94+O94+Q94+S94+U94+J94</f>
        <v>124.5</v>
      </c>
      <c r="L94" s="128"/>
      <c r="M94" s="106">
        <v>15.0</v>
      </c>
      <c r="N94" s="89"/>
      <c r="O94" s="106">
        <v>15.0</v>
      </c>
      <c r="P94" s="89"/>
      <c r="Q94" s="111">
        <v>15.0</v>
      </c>
      <c r="R94" s="89"/>
      <c r="S94" s="106">
        <v>15.0</v>
      </c>
      <c r="T94" s="89"/>
      <c r="U94" s="106">
        <v>15.0</v>
      </c>
      <c r="V94" s="129"/>
      <c r="W94" s="111">
        <v>15.0</v>
      </c>
      <c r="X94" s="112"/>
      <c r="Y94" s="111">
        <v>15.0</v>
      </c>
      <c r="Z94" s="112"/>
      <c r="AA94" s="111">
        <v>15.0</v>
      </c>
      <c r="AB94" s="112"/>
      <c r="AC94" s="111">
        <v>15.0</v>
      </c>
      <c r="AD94" s="112"/>
      <c r="AE94" s="108"/>
      <c r="AF94" s="96"/>
      <c r="AG94" s="113">
        <f t="shared" ref="AG94:AP94" si="247">IFERROR(W94/M94,0)*100</f>
        <v>100</v>
      </c>
      <c r="AH94" s="98">
        <f t="shared" si="247"/>
        <v>0</v>
      </c>
      <c r="AI94" s="113">
        <f t="shared" si="247"/>
        <v>100</v>
      </c>
      <c r="AJ94" s="98">
        <f t="shared" si="247"/>
        <v>0</v>
      </c>
      <c r="AK94" s="113">
        <f t="shared" si="247"/>
        <v>100</v>
      </c>
      <c r="AL94" s="98">
        <f t="shared" si="247"/>
        <v>0</v>
      </c>
      <c r="AM94" s="113">
        <f t="shared" si="247"/>
        <v>100</v>
      </c>
      <c r="AN94" s="98">
        <f t="shared" si="247"/>
        <v>0</v>
      </c>
      <c r="AO94" s="297">
        <f t="shared" si="247"/>
        <v>0</v>
      </c>
      <c r="AP94" s="218">
        <f t="shared" si="247"/>
        <v>0</v>
      </c>
      <c r="AQ94" s="113">
        <f t="shared" ref="AQ94:AR94" si="248">W94+Y94+AA94+AC94+AE94</f>
        <v>60</v>
      </c>
      <c r="AR94" s="114">
        <f t="shared" si="248"/>
        <v>0</v>
      </c>
      <c r="AS94" s="114">
        <f>AQ94/(K94-J94)*100</f>
        <v>80</v>
      </c>
      <c r="AT94" s="128" t="s">
        <v>89</v>
      </c>
      <c r="AU94" s="115"/>
      <c r="AV94" s="116"/>
      <c r="AW94" s="117"/>
      <c r="AX94" s="118">
        <f t="shared" ref="AX94:AY94" si="249">AG94+AI94+AK94+AM94+AO94</f>
        <v>400</v>
      </c>
      <c r="AY94" s="118">
        <f t="shared" si="249"/>
        <v>0</v>
      </c>
      <c r="AZ94" s="117"/>
    </row>
    <row r="95" ht="15.75" customHeight="1">
      <c r="A95" s="105"/>
      <c r="B95" s="106"/>
      <c r="C95" s="108"/>
      <c r="D95" s="106"/>
      <c r="E95" s="108"/>
      <c r="F95" s="106"/>
      <c r="G95" s="108"/>
      <c r="H95" s="86" t="s">
        <v>124</v>
      </c>
      <c r="I95" s="86" t="s">
        <v>186</v>
      </c>
      <c r="J95" s="138">
        <v>49.5</v>
      </c>
      <c r="K95" s="133">
        <f t="shared" si="250"/>
        <v>124.5</v>
      </c>
      <c r="L95" s="128"/>
      <c r="M95" s="106">
        <v>15.0</v>
      </c>
      <c r="N95" s="89"/>
      <c r="O95" s="106">
        <v>15.0</v>
      </c>
      <c r="P95" s="89"/>
      <c r="Q95" s="111">
        <v>15.0</v>
      </c>
      <c r="R95" s="89"/>
      <c r="S95" s="106">
        <v>15.0</v>
      </c>
      <c r="T95" s="89"/>
      <c r="U95" s="106">
        <v>15.0</v>
      </c>
      <c r="V95" s="129"/>
      <c r="W95" s="111"/>
      <c r="X95" s="112"/>
      <c r="Y95" s="111">
        <v>20.0</v>
      </c>
      <c r="Z95" s="112"/>
      <c r="AA95" s="111">
        <v>46.0</v>
      </c>
      <c r="AB95" s="112"/>
      <c r="AC95" s="111">
        <v>50.0</v>
      </c>
      <c r="AD95" s="112"/>
      <c r="AE95" s="108"/>
      <c r="AF95" s="96"/>
      <c r="AG95" s="113">
        <f t="shared" ref="AG95:AP95" si="251">IFERROR(W95/M95,0)*100</f>
        <v>0</v>
      </c>
      <c r="AH95" s="98">
        <f t="shared" si="251"/>
        <v>0</v>
      </c>
      <c r="AI95" s="113">
        <f t="shared" si="251"/>
        <v>133.3333333</v>
      </c>
      <c r="AJ95" s="98">
        <f t="shared" si="251"/>
        <v>0</v>
      </c>
      <c r="AK95" s="113">
        <f t="shared" si="251"/>
        <v>306.6666667</v>
      </c>
      <c r="AL95" s="98">
        <f t="shared" si="251"/>
        <v>0</v>
      </c>
      <c r="AM95" s="113">
        <f t="shared" si="251"/>
        <v>333.3333333</v>
      </c>
      <c r="AN95" s="98">
        <f t="shared" si="251"/>
        <v>0</v>
      </c>
      <c r="AO95" s="297">
        <f t="shared" si="251"/>
        <v>0</v>
      </c>
      <c r="AP95" s="218">
        <f t="shared" si="251"/>
        <v>0</v>
      </c>
      <c r="AQ95" s="113">
        <f t="shared" ref="AQ95:AR95" si="252">W95+Y95+AA95+AC95+AE95</f>
        <v>116</v>
      </c>
      <c r="AR95" s="114">
        <f t="shared" si="252"/>
        <v>0</v>
      </c>
      <c r="AS95" s="114">
        <f>AQ95/K95*100</f>
        <v>93.17269076</v>
      </c>
      <c r="AT95" s="128" t="s">
        <v>89</v>
      </c>
      <c r="AU95" s="115"/>
      <c r="AV95" s="116"/>
      <c r="AW95" s="117"/>
      <c r="AX95" s="118">
        <f t="shared" ref="AX95:AY95" si="253">AG95+AI95+AK95+AM95+AO95</f>
        <v>773.3333333</v>
      </c>
      <c r="AY95" s="118">
        <f t="shared" si="253"/>
        <v>0</v>
      </c>
      <c r="AZ95" s="117"/>
    </row>
    <row r="96" ht="15.75" customHeight="1">
      <c r="A96" s="105"/>
      <c r="B96" s="106"/>
      <c r="C96" s="108"/>
      <c r="D96" s="106"/>
      <c r="E96" s="108"/>
      <c r="F96" s="106">
        <v>2.0</v>
      </c>
      <c r="G96" s="108" t="s">
        <v>189</v>
      </c>
      <c r="H96" s="86" t="s">
        <v>190</v>
      </c>
      <c r="I96" s="86" t="s">
        <v>191</v>
      </c>
      <c r="J96" s="106">
        <v>1.0</v>
      </c>
      <c r="K96" s="109">
        <f t="shared" si="250"/>
        <v>21</v>
      </c>
      <c r="L96" s="110">
        <f>N96+P96+R96+T96+V96</f>
        <v>15414</v>
      </c>
      <c r="M96" s="106">
        <v>2.0</v>
      </c>
      <c r="N96" s="89">
        <v>1935.0</v>
      </c>
      <c r="O96" s="106">
        <v>3.0</v>
      </c>
      <c r="P96" s="89">
        <v>3399.0</v>
      </c>
      <c r="Q96" s="111">
        <v>4.0</v>
      </c>
      <c r="R96" s="89">
        <v>3262.0</v>
      </c>
      <c r="S96" s="106">
        <v>5.0</v>
      </c>
      <c r="T96" s="89">
        <v>3359.0</v>
      </c>
      <c r="U96" s="106">
        <v>6.0</v>
      </c>
      <c r="V96" s="148">
        <v>3459.0</v>
      </c>
      <c r="W96" s="111">
        <v>2.0</v>
      </c>
      <c r="X96" s="112">
        <v>1557.006</v>
      </c>
      <c r="Y96" s="111">
        <v>3.0</v>
      </c>
      <c r="Z96" s="112">
        <v>1660.216</v>
      </c>
      <c r="AA96" s="111">
        <v>4.0</v>
      </c>
      <c r="AB96" s="112">
        <v>1273.499</v>
      </c>
      <c r="AC96" s="111">
        <v>5.0</v>
      </c>
      <c r="AD96" s="112">
        <v>3359.0</v>
      </c>
      <c r="AE96" s="108"/>
      <c r="AF96" s="96"/>
      <c r="AG96" s="113">
        <f t="shared" ref="AG96:AP96" si="254">IFERROR(W96/M96,0)*100</f>
        <v>100</v>
      </c>
      <c r="AH96" s="98">
        <f t="shared" si="254"/>
        <v>80.46542636</v>
      </c>
      <c r="AI96" s="113">
        <f t="shared" si="254"/>
        <v>100</v>
      </c>
      <c r="AJ96" s="98">
        <f t="shared" si="254"/>
        <v>48.84424831</v>
      </c>
      <c r="AK96" s="113">
        <f t="shared" si="254"/>
        <v>100</v>
      </c>
      <c r="AL96" s="98">
        <f t="shared" si="254"/>
        <v>39.04043532</v>
      </c>
      <c r="AM96" s="113">
        <f t="shared" si="254"/>
        <v>100</v>
      </c>
      <c r="AN96" s="98">
        <f t="shared" si="254"/>
        <v>100</v>
      </c>
      <c r="AO96" s="297">
        <f t="shared" si="254"/>
        <v>0</v>
      </c>
      <c r="AP96" s="218">
        <f t="shared" si="254"/>
        <v>0</v>
      </c>
      <c r="AQ96" s="113">
        <f t="shared" ref="AQ96:AR96" si="255">W96+Y96+AA96+AC96+AE96</f>
        <v>14</v>
      </c>
      <c r="AR96" s="114">
        <f t="shared" si="255"/>
        <v>7849.721</v>
      </c>
      <c r="AS96" s="114">
        <f>AQ96/(K96-J96)*100</f>
        <v>70</v>
      </c>
      <c r="AT96" s="114">
        <f>AR96/L96*100</f>
        <v>50.925918</v>
      </c>
      <c r="AU96" s="115" t="s">
        <v>114</v>
      </c>
      <c r="AV96" s="116"/>
      <c r="AW96" s="117"/>
      <c r="AX96" s="118">
        <f t="shared" ref="AX96:AY96" si="256">AG96+AI96+AK96+AM96+AO96</f>
        <v>400</v>
      </c>
      <c r="AY96" s="118">
        <f t="shared" si="256"/>
        <v>268.35011</v>
      </c>
      <c r="AZ96" s="117"/>
    </row>
    <row r="97" ht="15.75" customHeight="1">
      <c r="A97" s="105"/>
      <c r="B97" s="106"/>
      <c r="C97" s="108"/>
      <c r="D97" s="106"/>
      <c r="E97" s="108"/>
      <c r="F97" s="106"/>
      <c r="G97" s="108"/>
      <c r="H97" s="86" t="s">
        <v>192</v>
      </c>
      <c r="I97" s="86" t="s">
        <v>193</v>
      </c>
      <c r="J97" s="106">
        <v>410.0</v>
      </c>
      <c r="K97" s="109">
        <v>820.0</v>
      </c>
      <c r="L97" s="128"/>
      <c r="M97" s="106">
        <v>410.0</v>
      </c>
      <c r="N97" s="89"/>
      <c r="O97" s="106">
        <v>410.0</v>
      </c>
      <c r="P97" s="89"/>
      <c r="Q97" s="111">
        <v>410.0</v>
      </c>
      <c r="R97" s="89"/>
      <c r="S97" s="106">
        <v>820.0</v>
      </c>
      <c r="T97" s="89"/>
      <c r="U97" s="106">
        <v>820.0</v>
      </c>
      <c r="V97" s="129"/>
      <c r="W97" s="111"/>
      <c r="X97" s="112"/>
      <c r="Y97" s="111"/>
      <c r="Z97" s="112"/>
      <c r="AA97" s="111"/>
      <c r="AB97" s="112"/>
      <c r="AC97" s="111"/>
      <c r="AD97" s="112"/>
      <c r="AE97" s="108"/>
      <c r="AF97" s="96"/>
      <c r="AG97" s="113">
        <f t="shared" ref="AG97:AP97" si="257">IFERROR(W97/M97,0)*100</f>
        <v>0</v>
      </c>
      <c r="AH97" s="98">
        <f t="shared" si="257"/>
        <v>0</v>
      </c>
      <c r="AI97" s="113">
        <f t="shared" si="257"/>
        <v>0</v>
      </c>
      <c r="AJ97" s="98">
        <f t="shared" si="257"/>
        <v>0</v>
      </c>
      <c r="AK97" s="113">
        <f t="shared" si="257"/>
        <v>0</v>
      </c>
      <c r="AL97" s="98">
        <f t="shared" si="257"/>
        <v>0</v>
      </c>
      <c r="AM97" s="113">
        <f t="shared" si="257"/>
        <v>0</v>
      </c>
      <c r="AN97" s="98">
        <f t="shared" si="257"/>
        <v>0</v>
      </c>
      <c r="AO97" s="297">
        <f t="shared" si="257"/>
        <v>0</v>
      </c>
      <c r="AP97" s="218">
        <f t="shared" si="257"/>
        <v>0</v>
      </c>
      <c r="AQ97" s="124"/>
      <c r="AR97" s="114">
        <f t="shared" ref="AR97:AR98" si="260">X97+Z97+AB97+AD97+AF97</f>
        <v>0</v>
      </c>
      <c r="AS97" s="114">
        <f t="shared" ref="AS97:AS99" si="261">AQ97/K97*100</f>
        <v>0</v>
      </c>
      <c r="AT97" s="128" t="s">
        <v>89</v>
      </c>
      <c r="AU97" s="115"/>
      <c r="AV97" s="116"/>
      <c r="AW97" s="117"/>
      <c r="AX97" s="118">
        <f t="shared" ref="AX97:AY97" si="258">AG97+AI97+AK97+AM97+AO97</f>
        <v>0</v>
      </c>
      <c r="AY97" s="118">
        <f t="shared" si="258"/>
        <v>0</v>
      </c>
      <c r="AZ97" s="117"/>
    </row>
    <row r="98" ht="15.75" customHeight="1">
      <c r="A98" s="105"/>
      <c r="B98" s="106"/>
      <c r="C98" s="108"/>
      <c r="D98" s="106">
        <v>2.0</v>
      </c>
      <c r="E98" s="108" t="s">
        <v>194</v>
      </c>
      <c r="F98" s="106">
        <v>1.0</v>
      </c>
      <c r="G98" s="86" t="s">
        <v>195</v>
      </c>
      <c r="H98" s="86" t="s">
        <v>196</v>
      </c>
      <c r="I98" s="86" t="s">
        <v>197</v>
      </c>
      <c r="J98" s="106">
        <v>0.0</v>
      </c>
      <c r="K98" s="106">
        <v>6.0</v>
      </c>
      <c r="L98" s="110">
        <f>N98+P98+R98+T98+V98</f>
        <v>1495</v>
      </c>
      <c r="M98" s="106">
        <v>6.0</v>
      </c>
      <c r="N98" s="90">
        <v>0.0</v>
      </c>
      <c r="O98" s="106">
        <v>6.0</v>
      </c>
      <c r="P98" s="90">
        <v>358.0</v>
      </c>
      <c r="Q98" s="111">
        <v>6.0</v>
      </c>
      <c r="R98" s="90">
        <v>368.0</v>
      </c>
      <c r="S98" s="106">
        <v>6.0</v>
      </c>
      <c r="T98" s="158">
        <v>379.0</v>
      </c>
      <c r="U98" s="106">
        <v>6.0</v>
      </c>
      <c r="V98" s="91">
        <v>390.0</v>
      </c>
      <c r="W98" s="111"/>
      <c r="X98" s="112">
        <v>0.0</v>
      </c>
      <c r="Y98" s="111">
        <v>6.0</v>
      </c>
      <c r="Z98" s="112">
        <v>0.0</v>
      </c>
      <c r="AA98" s="111">
        <v>6.0</v>
      </c>
      <c r="AB98" s="112">
        <v>72.711</v>
      </c>
      <c r="AC98" s="111">
        <v>6.0</v>
      </c>
      <c r="AD98" s="112">
        <v>254.47</v>
      </c>
      <c r="AE98" s="108"/>
      <c r="AF98" s="96"/>
      <c r="AG98" s="113">
        <f t="shared" ref="AG98:AP98" si="259">IFERROR(W98/M98,0)*100</f>
        <v>0</v>
      </c>
      <c r="AH98" s="98">
        <f t="shared" si="259"/>
        <v>0</v>
      </c>
      <c r="AI98" s="113">
        <f t="shared" si="259"/>
        <v>100</v>
      </c>
      <c r="AJ98" s="98">
        <f t="shared" si="259"/>
        <v>0</v>
      </c>
      <c r="AK98" s="113">
        <f t="shared" si="259"/>
        <v>100</v>
      </c>
      <c r="AL98" s="98">
        <f t="shared" si="259"/>
        <v>19.75842391</v>
      </c>
      <c r="AM98" s="113">
        <f t="shared" si="259"/>
        <v>100</v>
      </c>
      <c r="AN98" s="98">
        <f t="shared" si="259"/>
        <v>67.14248021</v>
      </c>
      <c r="AO98" s="297">
        <f t="shared" si="259"/>
        <v>0</v>
      </c>
      <c r="AP98" s="218">
        <f t="shared" si="259"/>
        <v>0</v>
      </c>
      <c r="AQ98" s="124">
        <v>6.0</v>
      </c>
      <c r="AR98" s="114">
        <f t="shared" si="260"/>
        <v>327.181</v>
      </c>
      <c r="AS98" s="114">
        <f t="shared" si="261"/>
        <v>100</v>
      </c>
      <c r="AT98" s="114">
        <f>AR98/L98*100</f>
        <v>21.88501672</v>
      </c>
      <c r="AU98" s="115" t="s">
        <v>198</v>
      </c>
      <c r="AV98" s="116"/>
      <c r="AW98" s="117"/>
      <c r="AX98" s="118">
        <f t="shared" ref="AX98:AY98" si="262">AG98+AI98+AK98+AM98+AO98</f>
        <v>300</v>
      </c>
      <c r="AY98" s="118">
        <f t="shared" si="262"/>
        <v>86.90090412</v>
      </c>
      <c r="AZ98" s="117"/>
    </row>
    <row r="99" ht="15.75" customHeight="1">
      <c r="A99" s="105"/>
      <c r="B99" s="106"/>
      <c r="C99" s="108"/>
      <c r="D99" s="106"/>
      <c r="E99" s="108"/>
      <c r="F99" s="106"/>
      <c r="G99" s="86"/>
      <c r="H99" s="108" t="s">
        <v>199</v>
      </c>
      <c r="I99" s="108" t="s">
        <v>43</v>
      </c>
      <c r="J99" s="109"/>
      <c r="K99" s="109">
        <f>M99+O99+Q99+S99+U99+J99</f>
        <v>1715305</v>
      </c>
      <c r="L99" s="128"/>
      <c r="M99" s="111">
        <v>303531.0</v>
      </c>
      <c r="N99" s="89"/>
      <c r="O99" s="109">
        <v>304197.0</v>
      </c>
      <c r="P99" s="89"/>
      <c r="Q99" s="111">
        <v>334616.0</v>
      </c>
      <c r="R99" s="89"/>
      <c r="S99" s="109">
        <v>368077.0</v>
      </c>
      <c r="T99" s="89"/>
      <c r="U99" s="109">
        <v>404884.0</v>
      </c>
      <c r="V99" s="129"/>
      <c r="W99" s="111"/>
      <c r="X99" s="112"/>
      <c r="Y99" s="111">
        <v>964607.0</v>
      </c>
      <c r="Z99" s="112"/>
      <c r="AA99" s="152">
        <v>2872889.0</v>
      </c>
      <c r="AB99" s="112"/>
      <c r="AC99" s="111">
        <v>891990.0</v>
      </c>
      <c r="AD99" s="112"/>
      <c r="AE99" s="108"/>
      <c r="AF99" s="96"/>
      <c r="AG99" s="113">
        <f t="shared" ref="AG99:AP99" si="263">IFERROR(W99/M99,0)*100</f>
        <v>0</v>
      </c>
      <c r="AH99" s="98">
        <f t="shared" si="263"/>
        <v>0</v>
      </c>
      <c r="AI99" s="113">
        <f t="shared" si="263"/>
        <v>317.0994454</v>
      </c>
      <c r="AJ99" s="98">
        <f t="shared" si="263"/>
        <v>0</v>
      </c>
      <c r="AK99" s="113">
        <f t="shared" si="263"/>
        <v>858.5629498</v>
      </c>
      <c r="AL99" s="98">
        <f t="shared" si="263"/>
        <v>0</v>
      </c>
      <c r="AM99" s="113">
        <f t="shared" si="263"/>
        <v>242.3378804</v>
      </c>
      <c r="AN99" s="98">
        <f t="shared" si="263"/>
        <v>0</v>
      </c>
      <c r="AO99" s="297">
        <f t="shared" si="263"/>
        <v>0</v>
      </c>
      <c r="AP99" s="218">
        <f t="shared" si="263"/>
        <v>0</v>
      </c>
      <c r="AQ99" s="113">
        <f t="shared" ref="AQ99:AR99" si="264">W99+Y99+AA99+AC99+AE99</f>
        <v>4729486</v>
      </c>
      <c r="AR99" s="114">
        <f t="shared" si="264"/>
        <v>0</v>
      </c>
      <c r="AS99" s="114">
        <f t="shared" si="261"/>
        <v>275.7227432</v>
      </c>
      <c r="AT99" s="128" t="s">
        <v>89</v>
      </c>
      <c r="AU99" s="115"/>
      <c r="AV99" s="116"/>
      <c r="AW99" s="117"/>
      <c r="AX99" s="118">
        <f t="shared" ref="AX99:AY99" si="265">AG99+AI99+AK99+AM99+AO99</f>
        <v>1418.000276</v>
      </c>
      <c r="AY99" s="118">
        <f t="shared" si="265"/>
        <v>0</v>
      </c>
      <c r="AZ99" s="117"/>
    </row>
    <row r="100" ht="15.75" customHeight="1">
      <c r="A100" s="119"/>
      <c r="B100" s="106"/>
      <c r="C100" s="108"/>
      <c r="D100" s="106"/>
      <c r="E100" s="108"/>
      <c r="F100" s="106">
        <v>2.0</v>
      </c>
      <c r="G100" s="86" t="s">
        <v>200</v>
      </c>
      <c r="H100" s="108" t="s">
        <v>201</v>
      </c>
      <c r="I100" s="108"/>
      <c r="J100" s="106"/>
      <c r="K100" s="106"/>
      <c r="L100" s="110">
        <f>N100+P100+R100+T100+V100</f>
        <v>4524</v>
      </c>
      <c r="M100" s="111">
        <v>0.0</v>
      </c>
      <c r="N100" s="89">
        <v>357.0</v>
      </c>
      <c r="O100" s="106"/>
      <c r="P100" s="89">
        <v>852.0</v>
      </c>
      <c r="Q100" s="111"/>
      <c r="R100" s="89">
        <v>1073.0</v>
      </c>
      <c r="S100" s="106"/>
      <c r="T100" s="89">
        <v>1104.0</v>
      </c>
      <c r="U100" s="106"/>
      <c r="V100" s="120">
        <v>1138.0</v>
      </c>
      <c r="W100" s="111"/>
      <c r="X100" s="112">
        <v>747.671</v>
      </c>
      <c r="Y100" s="111"/>
      <c r="Z100" s="112">
        <v>299.733</v>
      </c>
      <c r="AA100" s="111"/>
      <c r="AB100" s="112">
        <v>551.312</v>
      </c>
      <c r="AC100" s="111"/>
      <c r="AD100" s="112">
        <v>481.295</v>
      </c>
      <c r="AE100" s="108"/>
      <c r="AF100" s="96"/>
      <c r="AG100" s="113">
        <f t="shared" ref="AG100:AP100" si="266">IFERROR(W100/M100,0)*100</f>
        <v>0</v>
      </c>
      <c r="AH100" s="98">
        <f t="shared" si="266"/>
        <v>209.4316527</v>
      </c>
      <c r="AI100" s="113">
        <f t="shared" si="266"/>
        <v>0</v>
      </c>
      <c r="AJ100" s="98">
        <f t="shared" si="266"/>
        <v>35.17992958</v>
      </c>
      <c r="AK100" s="113">
        <f t="shared" si="266"/>
        <v>0</v>
      </c>
      <c r="AL100" s="98">
        <f t="shared" si="266"/>
        <v>51.3804287</v>
      </c>
      <c r="AM100" s="113">
        <f t="shared" si="266"/>
        <v>0</v>
      </c>
      <c r="AN100" s="98">
        <f t="shared" si="266"/>
        <v>43.59556159</v>
      </c>
      <c r="AO100" s="297">
        <f t="shared" si="266"/>
        <v>0</v>
      </c>
      <c r="AP100" s="218">
        <f t="shared" si="266"/>
        <v>0</v>
      </c>
      <c r="AQ100" s="113">
        <f>IFERROR(AX100/K100,0)*100</f>
        <v>0</v>
      </c>
      <c r="AR100" s="108"/>
      <c r="AS100" s="108"/>
      <c r="AT100" s="108"/>
      <c r="AU100" s="115" t="s">
        <v>198</v>
      </c>
      <c r="AV100" s="116"/>
      <c r="AW100" s="117"/>
      <c r="AX100" s="118">
        <f t="shared" ref="AX100:AY100" si="267">AG100+AI100+AK100+AM100+AO100</f>
        <v>0</v>
      </c>
      <c r="AY100" s="118">
        <f t="shared" si="267"/>
        <v>339.5875725</v>
      </c>
      <c r="AZ100" s="117"/>
    </row>
    <row r="101" ht="15.75" customHeight="1">
      <c r="A101" s="119"/>
      <c r="B101" s="106"/>
      <c r="C101" s="108"/>
      <c r="D101" s="106"/>
      <c r="E101" s="108"/>
      <c r="F101" s="106"/>
      <c r="G101" s="86"/>
      <c r="H101" s="108" t="s">
        <v>202</v>
      </c>
      <c r="I101" s="108" t="s">
        <v>203</v>
      </c>
      <c r="J101" s="106">
        <v>0.0</v>
      </c>
      <c r="K101" s="109">
        <f t="shared" ref="K101:K103" si="271">M101+O101+Q101+S101+U101+J101</f>
        <v>13</v>
      </c>
      <c r="L101" s="108"/>
      <c r="M101" s="106">
        <v>2.0</v>
      </c>
      <c r="N101" s="89"/>
      <c r="O101" s="106">
        <v>2.0</v>
      </c>
      <c r="P101" s="89"/>
      <c r="Q101" s="111">
        <v>3.0</v>
      </c>
      <c r="R101" s="89"/>
      <c r="S101" s="106">
        <v>3.0</v>
      </c>
      <c r="T101" s="89"/>
      <c r="U101" s="106">
        <v>3.0</v>
      </c>
      <c r="V101" s="157"/>
      <c r="W101" s="111"/>
      <c r="X101" s="112"/>
      <c r="Y101" s="111"/>
      <c r="Z101" s="112"/>
      <c r="AA101" s="111">
        <v>3.0</v>
      </c>
      <c r="AB101" s="112"/>
      <c r="AC101" s="111">
        <v>2.0</v>
      </c>
      <c r="AD101" s="112"/>
      <c r="AE101" s="108"/>
      <c r="AF101" s="96"/>
      <c r="AG101" s="113">
        <f t="shared" ref="AG101:AP101" si="268">IFERROR(W101/M101,0)*100</f>
        <v>0</v>
      </c>
      <c r="AH101" s="98">
        <f t="shared" si="268"/>
        <v>0</v>
      </c>
      <c r="AI101" s="113">
        <f t="shared" si="268"/>
        <v>0</v>
      </c>
      <c r="AJ101" s="98">
        <f t="shared" si="268"/>
        <v>0</v>
      </c>
      <c r="AK101" s="113">
        <f t="shared" si="268"/>
        <v>100</v>
      </c>
      <c r="AL101" s="98">
        <f t="shared" si="268"/>
        <v>0</v>
      </c>
      <c r="AM101" s="113">
        <f t="shared" si="268"/>
        <v>66.66666667</v>
      </c>
      <c r="AN101" s="98">
        <f t="shared" si="268"/>
        <v>0</v>
      </c>
      <c r="AO101" s="297">
        <f t="shared" si="268"/>
        <v>0</v>
      </c>
      <c r="AP101" s="218">
        <f t="shared" si="268"/>
        <v>0</v>
      </c>
      <c r="AQ101" s="113">
        <f t="shared" ref="AQ101:AR101" si="269">W101+Y101+AA101+AC101+AE101</f>
        <v>5</v>
      </c>
      <c r="AR101" s="114">
        <f t="shared" si="269"/>
        <v>0</v>
      </c>
      <c r="AS101" s="114">
        <f t="shared" ref="AS101:AS102" si="274">AQ101/K101*100</f>
        <v>38.46153846</v>
      </c>
      <c r="AT101" s="128" t="s">
        <v>89</v>
      </c>
      <c r="AU101" s="115"/>
      <c r="AV101" s="116"/>
      <c r="AW101" s="117"/>
      <c r="AX101" s="118">
        <f t="shared" ref="AX101:AY101" si="270">AG101+AI101+AK101+AM101+AO101</f>
        <v>166.6666667</v>
      </c>
      <c r="AY101" s="118">
        <f t="shared" si="270"/>
        <v>0</v>
      </c>
      <c r="AZ101" s="117"/>
    </row>
    <row r="102" ht="15.75" customHeight="1">
      <c r="A102" s="119"/>
      <c r="B102" s="106"/>
      <c r="C102" s="108"/>
      <c r="D102" s="106"/>
      <c r="E102" s="108"/>
      <c r="F102" s="106"/>
      <c r="G102" s="86"/>
      <c r="H102" s="108" t="s">
        <v>204</v>
      </c>
      <c r="I102" s="108" t="s">
        <v>203</v>
      </c>
      <c r="J102" s="106">
        <v>4.0</v>
      </c>
      <c r="K102" s="109">
        <f t="shared" si="271"/>
        <v>24</v>
      </c>
      <c r="L102" s="108"/>
      <c r="M102" s="106">
        <v>4.0</v>
      </c>
      <c r="N102" s="89"/>
      <c r="O102" s="106">
        <v>4.0</v>
      </c>
      <c r="P102" s="89"/>
      <c r="Q102" s="111">
        <v>4.0</v>
      </c>
      <c r="R102" s="89"/>
      <c r="S102" s="106">
        <v>4.0</v>
      </c>
      <c r="T102" s="89"/>
      <c r="U102" s="106">
        <v>4.0</v>
      </c>
      <c r="V102" s="157"/>
      <c r="W102" s="111">
        <v>2.0</v>
      </c>
      <c r="X102" s="112"/>
      <c r="Y102" s="111">
        <v>5.0</v>
      </c>
      <c r="Z102" s="112"/>
      <c r="AA102" s="111">
        <v>5.0</v>
      </c>
      <c r="AB102" s="112"/>
      <c r="AC102" s="111">
        <v>2.0</v>
      </c>
      <c r="AD102" s="112"/>
      <c r="AE102" s="108"/>
      <c r="AF102" s="96"/>
      <c r="AG102" s="113">
        <f t="shared" ref="AG102:AP102" si="272">IFERROR(W102/M102,0)*100</f>
        <v>50</v>
      </c>
      <c r="AH102" s="98">
        <f t="shared" si="272"/>
        <v>0</v>
      </c>
      <c r="AI102" s="113">
        <f t="shared" si="272"/>
        <v>125</v>
      </c>
      <c r="AJ102" s="98">
        <f t="shared" si="272"/>
        <v>0</v>
      </c>
      <c r="AK102" s="113">
        <f t="shared" si="272"/>
        <v>125</v>
      </c>
      <c r="AL102" s="98">
        <f t="shared" si="272"/>
        <v>0</v>
      </c>
      <c r="AM102" s="113">
        <f t="shared" si="272"/>
        <v>50</v>
      </c>
      <c r="AN102" s="98">
        <f t="shared" si="272"/>
        <v>0</v>
      </c>
      <c r="AO102" s="297">
        <f t="shared" si="272"/>
        <v>0</v>
      </c>
      <c r="AP102" s="218">
        <f t="shared" si="272"/>
        <v>0</v>
      </c>
      <c r="AQ102" s="113">
        <f t="shared" ref="AQ102:AR102" si="273">W102+Y102+AA102+AC102+AE102</f>
        <v>14</v>
      </c>
      <c r="AR102" s="114">
        <f t="shared" si="273"/>
        <v>0</v>
      </c>
      <c r="AS102" s="114">
        <f t="shared" si="274"/>
        <v>58.33333333</v>
      </c>
      <c r="AT102" s="128" t="s">
        <v>89</v>
      </c>
      <c r="AU102" s="115"/>
      <c r="AV102" s="116"/>
      <c r="AW102" s="117"/>
      <c r="AX102" s="118">
        <f t="shared" ref="AX102:AY102" si="275">AG102+AI102+AK102+AM102+AO102</f>
        <v>350</v>
      </c>
      <c r="AY102" s="118">
        <f t="shared" si="275"/>
        <v>0</v>
      </c>
      <c r="AZ102" s="117"/>
    </row>
    <row r="103" ht="15.75" customHeight="1">
      <c r="A103" s="119"/>
      <c r="B103" s="106"/>
      <c r="C103" s="108"/>
      <c r="D103" s="106"/>
      <c r="E103" s="108"/>
      <c r="F103" s="106"/>
      <c r="G103" s="86"/>
      <c r="H103" s="108" t="s">
        <v>205</v>
      </c>
      <c r="I103" s="108" t="s">
        <v>206</v>
      </c>
      <c r="J103" s="106">
        <v>0.0</v>
      </c>
      <c r="K103" s="109">
        <f t="shared" si="271"/>
        <v>5</v>
      </c>
      <c r="L103" s="108"/>
      <c r="M103" s="106">
        <v>1.0</v>
      </c>
      <c r="N103" s="89"/>
      <c r="O103" s="106">
        <v>1.0</v>
      </c>
      <c r="P103" s="89"/>
      <c r="Q103" s="111">
        <v>1.0</v>
      </c>
      <c r="R103" s="89"/>
      <c r="S103" s="106">
        <v>1.0</v>
      </c>
      <c r="T103" s="89"/>
      <c r="U103" s="106">
        <v>1.0</v>
      </c>
      <c r="V103" s="157"/>
      <c r="W103" s="111"/>
      <c r="X103" s="112"/>
      <c r="Y103" s="111"/>
      <c r="Z103" s="112"/>
      <c r="AA103" s="111"/>
      <c r="AB103" s="112"/>
      <c r="AC103" s="111"/>
      <c r="AD103" s="112"/>
      <c r="AE103" s="108"/>
      <c r="AF103" s="96"/>
      <c r="AG103" s="113">
        <f t="shared" ref="AG103:AP103" si="276">IFERROR(W103/M103,0)*100</f>
        <v>0</v>
      </c>
      <c r="AH103" s="98">
        <f t="shared" si="276"/>
        <v>0</v>
      </c>
      <c r="AI103" s="113">
        <f t="shared" si="276"/>
        <v>0</v>
      </c>
      <c r="AJ103" s="98">
        <f t="shared" si="276"/>
        <v>0</v>
      </c>
      <c r="AK103" s="113">
        <f t="shared" si="276"/>
        <v>0</v>
      </c>
      <c r="AL103" s="98">
        <f t="shared" si="276"/>
        <v>0</v>
      </c>
      <c r="AM103" s="113">
        <f t="shared" si="276"/>
        <v>0</v>
      </c>
      <c r="AN103" s="98">
        <f t="shared" si="276"/>
        <v>0</v>
      </c>
      <c r="AO103" s="297">
        <f t="shared" si="276"/>
        <v>0</v>
      </c>
      <c r="AP103" s="218">
        <f t="shared" si="276"/>
        <v>0</v>
      </c>
      <c r="AQ103" s="113">
        <f t="shared" ref="AQ103:AQ104" si="279">IFERROR(AX103/K103,0)*100</f>
        <v>0</v>
      </c>
      <c r="AR103" s="108"/>
      <c r="AS103" s="108"/>
      <c r="AT103" s="108"/>
      <c r="AU103" s="115"/>
      <c r="AV103" s="116"/>
      <c r="AW103" s="117"/>
      <c r="AX103" s="118">
        <f t="shared" ref="AX103:AY103" si="277">AG103+AI103+AK103+AM103+AO103</f>
        <v>0</v>
      </c>
      <c r="AY103" s="118">
        <f t="shared" si="277"/>
        <v>0</v>
      </c>
      <c r="AZ103" s="117"/>
    </row>
    <row r="104" ht="15.75" customHeight="1">
      <c r="A104" s="105"/>
      <c r="B104" s="106"/>
      <c r="C104" s="108"/>
      <c r="D104" s="106"/>
      <c r="E104" s="108"/>
      <c r="F104" s="106">
        <v>3.0</v>
      </c>
      <c r="G104" s="86" t="s">
        <v>207</v>
      </c>
      <c r="H104" s="86" t="s">
        <v>208</v>
      </c>
      <c r="I104" s="86"/>
      <c r="J104" s="106"/>
      <c r="K104" s="106"/>
      <c r="L104" s="159">
        <f>N104+P104+R104+T104+V104</f>
        <v>359695</v>
      </c>
      <c r="M104" s="106"/>
      <c r="N104" s="89">
        <v>2426.0</v>
      </c>
      <c r="O104" s="106"/>
      <c r="P104" s="89">
        <v>85270.0</v>
      </c>
      <c r="Q104" s="111"/>
      <c r="R104" s="89">
        <v>88000.0</v>
      </c>
      <c r="S104" s="106"/>
      <c r="T104" s="89">
        <v>90640.0</v>
      </c>
      <c r="U104" s="106"/>
      <c r="V104" s="91">
        <v>93359.0</v>
      </c>
      <c r="W104" s="111"/>
      <c r="X104" s="112">
        <v>545.653</v>
      </c>
      <c r="Y104" s="111"/>
      <c r="Z104" s="112">
        <v>599.561</v>
      </c>
      <c r="AA104" s="111"/>
      <c r="AB104" s="112">
        <v>2864.823</v>
      </c>
      <c r="AC104" s="111"/>
      <c r="AD104" s="112">
        <v>428.827</v>
      </c>
      <c r="AE104" s="108"/>
      <c r="AF104" s="96"/>
      <c r="AG104" s="113">
        <f t="shared" ref="AG104:AP104" si="278">IFERROR(W104/M104,0)*100</f>
        <v>0</v>
      </c>
      <c r="AH104" s="98">
        <f t="shared" si="278"/>
        <v>22.49187964</v>
      </c>
      <c r="AI104" s="113">
        <f t="shared" si="278"/>
        <v>0</v>
      </c>
      <c r="AJ104" s="98">
        <f t="shared" si="278"/>
        <v>0.703132403</v>
      </c>
      <c r="AK104" s="113">
        <f t="shared" si="278"/>
        <v>0</v>
      </c>
      <c r="AL104" s="98">
        <f t="shared" si="278"/>
        <v>3.255480682</v>
      </c>
      <c r="AM104" s="113">
        <f t="shared" si="278"/>
        <v>0</v>
      </c>
      <c r="AN104" s="98">
        <f t="shared" si="278"/>
        <v>0.4731101059</v>
      </c>
      <c r="AO104" s="297">
        <f t="shared" si="278"/>
        <v>0</v>
      </c>
      <c r="AP104" s="218">
        <f t="shared" si="278"/>
        <v>0</v>
      </c>
      <c r="AQ104" s="113">
        <f t="shared" si="279"/>
        <v>0</v>
      </c>
      <c r="AR104" s="108"/>
      <c r="AS104" s="108"/>
      <c r="AT104" s="108"/>
      <c r="AU104" s="115" t="s">
        <v>198</v>
      </c>
      <c r="AV104" s="116"/>
      <c r="AW104" s="117"/>
      <c r="AX104" s="118">
        <f t="shared" ref="AX104:AY104" si="280">AG104+AI104+AK104+AM104+AO104</f>
        <v>0</v>
      </c>
      <c r="AY104" s="118">
        <f t="shared" si="280"/>
        <v>26.92360283</v>
      </c>
      <c r="AZ104" s="117"/>
    </row>
    <row r="105" ht="15.75" customHeight="1">
      <c r="A105" s="105"/>
      <c r="B105" s="106"/>
      <c r="C105" s="108"/>
      <c r="D105" s="106"/>
      <c r="E105" s="108"/>
      <c r="F105" s="106"/>
      <c r="G105" s="86"/>
      <c r="H105" s="86" t="s">
        <v>209</v>
      </c>
      <c r="I105" s="86" t="s">
        <v>210</v>
      </c>
      <c r="J105" s="106">
        <v>6.0</v>
      </c>
      <c r="K105" s="109">
        <v>6.0</v>
      </c>
      <c r="L105" s="128"/>
      <c r="M105" s="106">
        <v>6.0</v>
      </c>
      <c r="N105" s="89"/>
      <c r="O105" s="106">
        <v>6.0</v>
      </c>
      <c r="P105" s="89"/>
      <c r="Q105" s="111">
        <v>6.0</v>
      </c>
      <c r="R105" s="89"/>
      <c r="S105" s="106">
        <v>6.0</v>
      </c>
      <c r="T105" s="89"/>
      <c r="U105" s="106">
        <v>6.0</v>
      </c>
      <c r="V105" s="129"/>
      <c r="W105" s="107">
        <v>6.0</v>
      </c>
      <c r="X105" s="112"/>
      <c r="Y105" s="107">
        <v>6.0</v>
      </c>
      <c r="Z105" s="112"/>
      <c r="AA105" s="107">
        <v>6.0</v>
      </c>
      <c r="AB105" s="112"/>
      <c r="AC105" s="107">
        <v>6.0</v>
      </c>
      <c r="AD105" s="112"/>
      <c r="AE105" s="108"/>
      <c r="AF105" s="96"/>
      <c r="AG105" s="113">
        <f t="shared" ref="AG105:AP105" si="281">IFERROR(W105/M105,0)*100</f>
        <v>100</v>
      </c>
      <c r="AH105" s="98">
        <f t="shared" si="281"/>
        <v>0</v>
      </c>
      <c r="AI105" s="113">
        <f t="shared" si="281"/>
        <v>100</v>
      </c>
      <c r="AJ105" s="98">
        <f t="shared" si="281"/>
        <v>0</v>
      </c>
      <c r="AK105" s="113">
        <f t="shared" si="281"/>
        <v>100</v>
      </c>
      <c r="AL105" s="98">
        <f t="shared" si="281"/>
        <v>0</v>
      </c>
      <c r="AM105" s="113">
        <f t="shared" si="281"/>
        <v>100</v>
      </c>
      <c r="AN105" s="98">
        <f t="shared" si="281"/>
        <v>0</v>
      </c>
      <c r="AO105" s="297">
        <f t="shared" si="281"/>
        <v>0</v>
      </c>
      <c r="AP105" s="218">
        <f t="shared" si="281"/>
        <v>0</v>
      </c>
      <c r="AQ105" s="113">
        <v>6.0</v>
      </c>
      <c r="AR105" s="114">
        <f>X105+Z105+AB105+AD105+AF105</f>
        <v>0</v>
      </c>
      <c r="AS105" s="114">
        <f t="shared" ref="AS105:AS107" si="284">AQ105/K105*100</f>
        <v>100</v>
      </c>
      <c r="AT105" s="128" t="s">
        <v>89</v>
      </c>
      <c r="AU105" s="115"/>
      <c r="AV105" s="116"/>
      <c r="AW105" s="117"/>
      <c r="AX105" s="118">
        <f t="shared" ref="AX105:AY105" si="282">AG105+AI105+AK105+AM105+AO105</f>
        <v>400</v>
      </c>
      <c r="AY105" s="118">
        <f t="shared" si="282"/>
        <v>0</v>
      </c>
      <c r="AZ105" s="117"/>
    </row>
    <row r="106" ht="15.75" customHeight="1">
      <c r="A106" s="105"/>
      <c r="B106" s="106"/>
      <c r="C106" s="108"/>
      <c r="D106" s="106"/>
      <c r="E106" s="108"/>
      <c r="F106" s="106"/>
      <c r="G106" s="86"/>
      <c r="H106" s="86"/>
      <c r="I106" s="86" t="s">
        <v>117</v>
      </c>
      <c r="J106" s="106">
        <v>2.0</v>
      </c>
      <c r="K106" s="109">
        <f t="shared" ref="K106:K108" si="285">M106+O106+Q106+S106+U106+J106</f>
        <v>13</v>
      </c>
      <c r="L106" s="128"/>
      <c r="M106" s="106">
        <v>7.0</v>
      </c>
      <c r="N106" s="89"/>
      <c r="O106" s="106">
        <v>1.0</v>
      </c>
      <c r="P106" s="89"/>
      <c r="Q106" s="111">
        <v>1.0</v>
      </c>
      <c r="R106" s="89"/>
      <c r="S106" s="106">
        <v>1.0</v>
      </c>
      <c r="T106" s="89"/>
      <c r="U106" s="106">
        <v>1.0</v>
      </c>
      <c r="V106" s="129"/>
      <c r="W106" s="107">
        <v>2.0</v>
      </c>
      <c r="X106" s="112"/>
      <c r="Y106" s="107">
        <v>6.0</v>
      </c>
      <c r="Z106" s="112"/>
      <c r="AA106" s="107">
        <v>1.0</v>
      </c>
      <c r="AB106" s="112"/>
      <c r="AC106" s="107">
        <v>1.0</v>
      </c>
      <c r="AD106" s="112"/>
      <c r="AE106" s="108"/>
      <c r="AF106" s="96"/>
      <c r="AG106" s="113">
        <f t="shared" ref="AG106:AG140" si="286">IFERROR(W106/M106,0)*100</f>
        <v>28.57142857</v>
      </c>
      <c r="AH106" s="98"/>
      <c r="AI106" s="113">
        <f t="shared" ref="AI106:AI107" si="287">IFERROR(Y106/O106,0)*100</f>
        <v>600</v>
      </c>
      <c r="AJ106" s="98"/>
      <c r="AK106" s="113">
        <f t="shared" ref="AK106:AK107" si="288">IFERROR(AA106/Q106,0)*100</f>
        <v>100</v>
      </c>
      <c r="AL106" s="98"/>
      <c r="AM106" s="113">
        <f t="shared" ref="AM106:AM107" si="289">IFERROR(AC106/S106,0)*100</f>
        <v>100</v>
      </c>
      <c r="AN106" s="98"/>
      <c r="AO106" s="297">
        <f t="shared" ref="AO106:AO107" si="290">IFERROR(AE106/U106,0)*100</f>
        <v>0</v>
      </c>
      <c r="AP106" s="218"/>
      <c r="AQ106" s="113">
        <f t="shared" ref="AQ106:AR106" si="283">W106+Y106+AA106+AC106+AE106</f>
        <v>10</v>
      </c>
      <c r="AR106" s="114">
        <f t="shared" si="283"/>
        <v>0</v>
      </c>
      <c r="AS106" s="114">
        <f t="shared" si="284"/>
        <v>76.92307692</v>
      </c>
      <c r="AT106" s="128" t="s">
        <v>89</v>
      </c>
      <c r="AU106" s="115"/>
      <c r="AV106" s="116"/>
      <c r="AW106" s="117"/>
      <c r="AX106" s="118">
        <f t="shared" ref="AX106:AX140" si="292">AG106+AI106+AK106+AM106+AO106</f>
        <v>828.5714286</v>
      </c>
      <c r="AY106" s="118"/>
      <c r="AZ106" s="117"/>
    </row>
    <row r="107" ht="15.75" customHeight="1">
      <c r="A107" s="105"/>
      <c r="B107" s="106"/>
      <c r="C107" s="108"/>
      <c r="D107" s="106"/>
      <c r="E107" s="108"/>
      <c r="F107" s="106"/>
      <c r="G107" s="86"/>
      <c r="H107" s="86"/>
      <c r="I107" s="86" t="s">
        <v>211</v>
      </c>
      <c r="J107" s="106">
        <v>2.0</v>
      </c>
      <c r="K107" s="109">
        <f t="shared" si="285"/>
        <v>3</v>
      </c>
      <c r="L107" s="128"/>
      <c r="M107" s="106">
        <v>1.0</v>
      </c>
      <c r="N107" s="89"/>
      <c r="O107" s="106">
        <v>0.0</v>
      </c>
      <c r="P107" s="89"/>
      <c r="Q107" s="111">
        <v>0.0</v>
      </c>
      <c r="R107" s="89"/>
      <c r="S107" s="106">
        <v>0.0</v>
      </c>
      <c r="T107" s="89"/>
      <c r="U107" s="106">
        <v>0.0</v>
      </c>
      <c r="V107" s="129"/>
      <c r="W107" s="107">
        <v>1.0</v>
      </c>
      <c r="X107" s="112"/>
      <c r="Y107" s="107">
        <v>0.0</v>
      </c>
      <c r="Z107" s="112"/>
      <c r="AA107" s="107">
        <v>0.0</v>
      </c>
      <c r="AB107" s="112"/>
      <c r="AC107" s="107">
        <v>0.0</v>
      </c>
      <c r="AD107" s="112">
        <v>0.0</v>
      </c>
      <c r="AE107" s="108"/>
      <c r="AF107" s="96"/>
      <c r="AG107" s="113">
        <f t="shared" si="286"/>
        <v>100</v>
      </c>
      <c r="AH107" s="98"/>
      <c r="AI107" s="113">
        <f t="shared" si="287"/>
        <v>0</v>
      </c>
      <c r="AJ107" s="98"/>
      <c r="AK107" s="113">
        <f t="shared" si="288"/>
        <v>0</v>
      </c>
      <c r="AL107" s="98"/>
      <c r="AM107" s="113">
        <f t="shared" si="289"/>
        <v>0</v>
      </c>
      <c r="AN107" s="98"/>
      <c r="AO107" s="297">
        <f t="shared" si="290"/>
        <v>0</v>
      </c>
      <c r="AP107" s="218"/>
      <c r="AQ107" s="113">
        <f t="shared" ref="AQ107:AR107" si="291">W107+Y107+AA107+AC107+AE107</f>
        <v>1</v>
      </c>
      <c r="AR107" s="114">
        <f t="shared" si="291"/>
        <v>0</v>
      </c>
      <c r="AS107" s="114">
        <f t="shared" si="284"/>
        <v>33.33333333</v>
      </c>
      <c r="AT107" s="128" t="s">
        <v>89</v>
      </c>
      <c r="AU107" s="115"/>
      <c r="AV107" s="116"/>
      <c r="AW107" s="117"/>
      <c r="AX107" s="118">
        <f t="shared" si="292"/>
        <v>100</v>
      </c>
      <c r="AY107" s="118"/>
      <c r="AZ107" s="117"/>
    </row>
    <row r="108" ht="15.75" customHeight="1">
      <c r="A108" s="105"/>
      <c r="B108" s="106"/>
      <c r="C108" s="108"/>
      <c r="D108" s="106"/>
      <c r="E108" s="108"/>
      <c r="F108" s="106"/>
      <c r="G108" s="86"/>
      <c r="H108" s="86" t="s">
        <v>212</v>
      </c>
      <c r="I108" s="86" t="s">
        <v>206</v>
      </c>
      <c r="J108" s="106">
        <v>0.0</v>
      </c>
      <c r="K108" s="109">
        <f t="shared" si="285"/>
        <v>3</v>
      </c>
      <c r="L108" s="128"/>
      <c r="M108" s="106"/>
      <c r="N108" s="89"/>
      <c r="O108" s="106"/>
      <c r="P108" s="89"/>
      <c r="Q108" s="111">
        <v>1.0</v>
      </c>
      <c r="R108" s="89"/>
      <c r="S108" s="106">
        <v>1.0</v>
      </c>
      <c r="T108" s="89"/>
      <c r="U108" s="106">
        <v>1.0</v>
      </c>
      <c r="V108" s="129"/>
      <c r="W108" s="111">
        <v>0.0</v>
      </c>
      <c r="X108" s="112"/>
      <c r="Y108" s="111">
        <v>0.0</v>
      </c>
      <c r="Z108" s="112"/>
      <c r="AA108" s="111">
        <v>0.0</v>
      </c>
      <c r="AB108" s="112"/>
      <c r="AC108" s="111">
        <v>0.0</v>
      </c>
      <c r="AD108" s="112"/>
      <c r="AE108" s="108"/>
      <c r="AF108" s="96"/>
      <c r="AG108" s="113">
        <f t="shared" si="286"/>
        <v>0</v>
      </c>
      <c r="AH108" s="98">
        <f t="shared" ref="AH108:AP108" si="293">IFERROR(X108/N108,0)*100</f>
        <v>0</v>
      </c>
      <c r="AI108" s="113">
        <f t="shared" si="293"/>
        <v>0</v>
      </c>
      <c r="AJ108" s="98">
        <f t="shared" si="293"/>
        <v>0</v>
      </c>
      <c r="AK108" s="113">
        <f t="shared" si="293"/>
        <v>0</v>
      </c>
      <c r="AL108" s="98">
        <f t="shared" si="293"/>
        <v>0</v>
      </c>
      <c r="AM108" s="113">
        <f t="shared" si="293"/>
        <v>0</v>
      </c>
      <c r="AN108" s="98">
        <f t="shared" si="293"/>
        <v>0</v>
      </c>
      <c r="AO108" s="297">
        <f t="shared" si="293"/>
        <v>0</v>
      </c>
      <c r="AP108" s="218">
        <f t="shared" si="293"/>
        <v>0</v>
      </c>
      <c r="AQ108" s="113">
        <f>IFERROR(AX108/K108,0)*100</f>
        <v>0</v>
      </c>
      <c r="AR108" s="108"/>
      <c r="AS108" s="108"/>
      <c r="AT108" s="108"/>
      <c r="AU108" s="115"/>
      <c r="AV108" s="116"/>
      <c r="AW108" s="117"/>
      <c r="AX108" s="118">
        <f t="shared" si="292"/>
        <v>0</v>
      </c>
      <c r="AY108" s="118">
        <f t="shared" ref="AY108:AY140" si="296">AH108+AJ108+AL108+AN108+AP108</f>
        <v>0</v>
      </c>
      <c r="AZ108" s="117"/>
    </row>
    <row r="109" ht="15.75" customHeight="1">
      <c r="A109" s="105"/>
      <c r="B109" s="106">
        <v>5.0</v>
      </c>
      <c r="C109" s="108" t="s">
        <v>213</v>
      </c>
      <c r="D109" s="106">
        <v>1.0</v>
      </c>
      <c r="E109" s="108" t="s">
        <v>214</v>
      </c>
      <c r="F109" s="106">
        <v>1.0</v>
      </c>
      <c r="G109" s="86" t="s">
        <v>215</v>
      </c>
      <c r="H109" s="86" t="s">
        <v>216</v>
      </c>
      <c r="I109" s="86" t="s">
        <v>217</v>
      </c>
      <c r="J109" s="106">
        <v>722.0</v>
      </c>
      <c r="K109" s="106">
        <v>918.0</v>
      </c>
      <c r="L109" s="110">
        <f t="shared" ref="L109:L113" si="297">N109+P109+R109+T109+V109</f>
        <v>4586</v>
      </c>
      <c r="M109" s="106">
        <v>758.0</v>
      </c>
      <c r="N109" s="89">
        <v>116.0</v>
      </c>
      <c r="O109" s="106">
        <v>795.0</v>
      </c>
      <c r="P109" s="89">
        <v>1176.0</v>
      </c>
      <c r="Q109" s="111">
        <v>834.0</v>
      </c>
      <c r="R109" s="89">
        <v>1018.0</v>
      </c>
      <c r="S109" s="106">
        <v>875.0</v>
      </c>
      <c r="T109" s="89">
        <v>1168.0</v>
      </c>
      <c r="U109" s="106">
        <v>918.0</v>
      </c>
      <c r="V109" s="91">
        <v>1108.0</v>
      </c>
      <c r="W109" s="111">
        <v>789.0</v>
      </c>
      <c r="X109" s="112">
        <v>48.69</v>
      </c>
      <c r="Y109" s="111">
        <v>815.0</v>
      </c>
      <c r="Z109" s="112">
        <v>74.339</v>
      </c>
      <c r="AA109" s="111">
        <v>834.0</v>
      </c>
      <c r="AB109" s="112">
        <v>29.508</v>
      </c>
      <c r="AC109" s="111">
        <v>850.0</v>
      </c>
      <c r="AD109" s="112">
        <v>0.0</v>
      </c>
      <c r="AE109" s="108"/>
      <c r="AF109" s="96"/>
      <c r="AG109" s="113">
        <f t="shared" si="286"/>
        <v>104.0897098</v>
      </c>
      <c r="AH109" s="98">
        <f t="shared" ref="AH109:AP109" si="294">IFERROR(X109/N109,0)*100</f>
        <v>41.97413793</v>
      </c>
      <c r="AI109" s="113">
        <f t="shared" si="294"/>
        <v>102.5157233</v>
      </c>
      <c r="AJ109" s="98">
        <f t="shared" si="294"/>
        <v>6.321343537</v>
      </c>
      <c r="AK109" s="113">
        <f t="shared" si="294"/>
        <v>100</v>
      </c>
      <c r="AL109" s="98">
        <f t="shared" si="294"/>
        <v>2.898624754</v>
      </c>
      <c r="AM109" s="113">
        <f t="shared" si="294"/>
        <v>97.14285714</v>
      </c>
      <c r="AN109" s="98">
        <f t="shared" si="294"/>
        <v>0</v>
      </c>
      <c r="AO109" s="297">
        <f t="shared" si="294"/>
        <v>0</v>
      </c>
      <c r="AP109" s="218">
        <f t="shared" si="294"/>
        <v>0</v>
      </c>
      <c r="AQ109" s="124">
        <v>850.0</v>
      </c>
      <c r="AR109" s="114">
        <f>X109+Z109+AB109+AD109+AF109</f>
        <v>152.537</v>
      </c>
      <c r="AS109" s="114">
        <f t="shared" ref="AS109:AT109" si="295">AQ109/K109*100</f>
        <v>92.59259259</v>
      </c>
      <c r="AT109" s="114">
        <f t="shared" si="295"/>
        <v>3.326144788</v>
      </c>
      <c r="AU109" s="115" t="s">
        <v>218</v>
      </c>
      <c r="AV109" s="116"/>
      <c r="AW109" s="117"/>
      <c r="AX109" s="118">
        <f t="shared" si="292"/>
        <v>403.7482902</v>
      </c>
      <c r="AY109" s="118">
        <f t="shared" si="296"/>
        <v>51.19410622</v>
      </c>
      <c r="AZ109" s="117"/>
    </row>
    <row r="110" ht="15.75" customHeight="1">
      <c r="A110" s="105"/>
      <c r="B110" s="106"/>
      <c r="C110" s="108"/>
      <c r="D110" s="106"/>
      <c r="E110" s="108"/>
      <c r="F110" s="106">
        <v>2.0</v>
      </c>
      <c r="G110" s="86" t="s">
        <v>219</v>
      </c>
      <c r="H110" s="86" t="s">
        <v>220</v>
      </c>
      <c r="I110" s="86" t="s">
        <v>221</v>
      </c>
      <c r="J110" s="106">
        <v>30.0</v>
      </c>
      <c r="K110" s="109">
        <f t="shared" ref="K110:K112" si="301">M110+O110+Q110+S110+U110+J110</f>
        <v>160</v>
      </c>
      <c r="L110" s="110">
        <f t="shared" si="297"/>
        <v>638</v>
      </c>
      <c r="M110" s="106">
        <v>20.0</v>
      </c>
      <c r="N110" s="89">
        <v>0.0</v>
      </c>
      <c r="O110" s="106">
        <v>20.0</v>
      </c>
      <c r="P110" s="89">
        <v>275.0</v>
      </c>
      <c r="Q110" s="111">
        <v>25.0</v>
      </c>
      <c r="R110" s="89">
        <v>283.0</v>
      </c>
      <c r="S110" s="106">
        <v>30.0</v>
      </c>
      <c r="T110" s="89">
        <v>80.0</v>
      </c>
      <c r="U110" s="106">
        <v>35.0</v>
      </c>
      <c r="V110" s="91">
        <v>0.0</v>
      </c>
      <c r="W110" s="111">
        <v>56.0</v>
      </c>
      <c r="X110" s="112">
        <v>0.0</v>
      </c>
      <c r="Y110" s="111">
        <v>20.0</v>
      </c>
      <c r="Z110" s="112">
        <v>27.646</v>
      </c>
      <c r="AA110" s="111">
        <v>36.0</v>
      </c>
      <c r="AB110" s="112">
        <v>41.193</v>
      </c>
      <c r="AC110" s="111">
        <v>38.0</v>
      </c>
      <c r="AD110" s="112">
        <v>0.0</v>
      </c>
      <c r="AE110" s="108"/>
      <c r="AF110" s="96"/>
      <c r="AG110" s="113">
        <f t="shared" si="286"/>
        <v>280</v>
      </c>
      <c r="AH110" s="98">
        <f t="shared" ref="AH110:AP110" si="298">IFERROR(X110/N110,0)*100</f>
        <v>0</v>
      </c>
      <c r="AI110" s="113">
        <f t="shared" si="298"/>
        <v>100</v>
      </c>
      <c r="AJ110" s="98">
        <f t="shared" si="298"/>
        <v>10.05309091</v>
      </c>
      <c r="AK110" s="113">
        <f t="shared" si="298"/>
        <v>144</v>
      </c>
      <c r="AL110" s="98">
        <f t="shared" si="298"/>
        <v>14.55583039</v>
      </c>
      <c r="AM110" s="113">
        <f t="shared" si="298"/>
        <v>126.6666667</v>
      </c>
      <c r="AN110" s="98">
        <f t="shared" si="298"/>
        <v>0</v>
      </c>
      <c r="AO110" s="297">
        <f t="shared" si="298"/>
        <v>0</v>
      </c>
      <c r="AP110" s="218">
        <f t="shared" si="298"/>
        <v>0</v>
      </c>
      <c r="AQ110" s="113">
        <f t="shared" ref="AQ110:AR110" si="299">W110+Y110+AA110+AC110+AE110</f>
        <v>150</v>
      </c>
      <c r="AR110" s="114">
        <f t="shared" si="299"/>
        <v>68.839</v>
      </c>
      <c r="AS110" s="114">
        <f t="shared" ref="AS110:AT110" si="300">AQ110/K110*100</f>
        <v>93.75</v>
      </c>
      <c r="AT110" s="114">
        <f t="shared" si="300"/>
        <v>10.78981191</v>
      </c>
      <c r="AU110" s="115" t="s">
        <v>218</v>
      </c>
      <c r="AV110" s="116"/>
      <c r="AW110" s="117"/>
      <c r="AX110" s="118">
        <f t="shared" si="292"/>
        <v>650.6666667</v>
      </c>
      <c r="AY110" s="118">
        <f t="shared" si="296"/>
        <v>24.6089213</v>
      </c>
      <c r="AZ110" s="117"/>
    </row>
    <row r="111" ht="15.75" customHeight="1">
      <c r="A111" s="105"/>
      <c r="B111" s="106"/>
      <c r="C111" s="108"/>
      <c r="D111" s="106"/>
      <c r="E111" s="108"/>
      <c r="F111" s="106">
        <v>3.0</v>
      </c>
      <c r="G111" s="86" t="s">
        <v>222</v>
      </c>
      <c r="H111" s="86" t="s">
        <v>223</v>
      </c>
      <c r="I111" s="86" t="s">
        <v>221</v>
      </c>
      <c r="J111" s="106">
        <v>32.0</v>
      </c>
      <c r="K111" s="109">
        <f t="shared" si="301"/>
        <v>147</v>
      </c>
      <c r="L111" s="110">
        <f t="shared" si="297"/>
        <v>2379</v>
      </c>
      <c r="M111" s="106">
        <v>19.0</v>
      </c>
      <c r="N111" s="89">
        <v>307.0</v>
      </c>
      <c r="O111" s="106">
        <v>21.0</v>
      </c>
      <c r="P111" s="89">
        <v>1066.0</v>
      </c>
      <c r="Q111" s="111">
        <v>23.0</v>
      </c>
      <c r="R111" s="89">
        <v>326.0</v>
      </c>
      <c r="S111" s="106">
        <v>25.0</v>
      </c>
      <c r="T111" s="89">
        <v>335.0</v>
      </c>
      <c r="U111" s="106">
        <v>27.0</v>
      </c>
      <c r="V111" s="91">
        <v>345.0</v>
      </c>
      <c r="W111" s="111">
        <v>19.0</v>
      </c>
      <c r="X111" s="112">
        <v>143.84</v>
      </c>
      <c r="Y111" s="111">
        <v>21.0</v>
      </c>
      <c r="Z111" s="112">
        <v>72.18</v>
      </c>
      <c r="AA111" s="111">
        <v>34.0</v>
      </c>
      <c r="AB111" s="112">
        <v>104.36</v>
      </c>
      <c r="AC111" s="111">
        <v>34.0</v>
      </c>
      <c r="AD111" s="112">
        <v>37.75</v>
      </c>
      <c r="AE111" s="108"/>
      <c r="AF111" s="96"/>
      <c r="AG111" s="113">
        <f t="shared" si="286"/>
        <v>100</v>
      </c>
      <c r="AH111" s="98">
        <f t="shared" ref="AH111:AP111" si="302">IFERROR(X111/N111,0)*100</f>
        <v>46.8534202</v>
      </c>
      <c r="AI111" s="113">
        <f t="shared" si="302"/>
        <v>100</v>
      </c>
      <c r="AJ111" s="98">
        <f t="shared" si="302"/>
        <v>6.771106942</v>
      </c>
      <c r="AK111" s="113">
        <f t="shared" si="302"/>
        <v>147.826087</v>
      </c>
      <c r="AL111" s="98">
        <f t="shared" si="302"/>
        <v>32.01226994</v>
      </c>
      <c r="AM111" s="113">
        <f t="shared" si="302"/>
        <v>136</v>
      </c>
      <c r="AN111" s="98">
        <f t="shared" si="302"/>
        <v>11.26865672</v>
      </c>
      <c r="AO111" s="297">
        <f t="shared" si="302"/>
        <v>0</v>
      </c>
      <c r="AP111" s="218">
        <f t="shared" si="302"/>
        <v>0</v>
      </c>
      <c r="AQ111" s="113">
        <f t="shared" ref="AQ111:AR111" si="303">W111+Y111+AA111+AC111+AE111</f>
        <v>108</v>
      </c>
      <c r="AR111" s="114">
        <f t="shared" si="303"/>
        <v>358.13</v>
      </c>
      <c r="AS111" s="114">
        <f t="shared" ref="AS111:AT111" si="304">AQ111/K111*100</f>
        <v>73.46938776</v>
      </c>
      <c r="AT111" s="114">
        <f t="shared" si="304"/>
        <v>15.05380412</v>
      </c>
      <c r="AU111" s="115" t="s">
        <v>218</v>
      </c>
      <c r="AV111" s="116"/>
      <c r="AW111" s="117"/>
      <c r="AX111" s="118">
        <f t="shared" si="292"/>
        <v>483.826087</v>
      </c>
      <c r="AY111" s="118">
        <f t="shared" si="296"/>
        <v>96.90545379</v>
      </c>
      <c r="AZ111" s="117"/>
    </row>
    <row r="112" ht="15.75" customHeight="1">
      <c r="A112" s="105"/>
      <c r="B112" s="106"/>
      <c r="C112" s="108"/>
      <c r="D112" s="106">
        <v>2.0</v>
      </c>
      <c r="E112" s="108" t="s">
        <v>224</v>
      </c>
      <c r="F112" s="106">
        <v>1.0</v>
      </c>
      <c r="G112" s="108" t="s">
        <v>225</v>
      </c>
      <c r="H112" s="86" t="s">
        <v>226</v>
      </c>
      <c r="I112" s="86" t="s">
        <v>227</v>
      </c>
      <c r="J112" s="106"/>
      <c r="K112" s="109">
        <f t="shared" si="301"/>
        <v>200</v>
      </c>
      <c r="L112" s="110">
        <f t="shared" si="297"/>
        <v>567</v>
      </c>
      <c r="M112" s="106">
        <v>40.0</v>
      </c>
      <c r="N112" s="89">
        <v>0.0</v>
      </c>
      <c r="O112" s="106">
        <v>40.0</v>
      </c>
      <c r="P112" s="89">
        <v>136.0</v>
      </c>
      <c r="Q112" s="106">
        <v>40.0</v>
      </c>
      <c r="R112" s="89">
        <v>138.0</v>
      </c>
      <c r="S112" s="106">
        <v>40.0</v>
      </c>
      <c r="T112" s="89">
        <v>144.0</v>
      </c>
      <c r="U112" s="106">
        <v>40.0</v>
      </c>
      <c r="V112" s="91">
        <v>149.0</v>
      </c>
      <c r="W112" s="111"/>
      <c r="X112" s="112">
        <v>0.0</v>
      </c>
      <c r="Y112" s="111"/>
      <c r="Z112" s="112">
        <v>0.0</v>
      </c>
      <c r="AA112" s="111"/>
      <c r="AB112" s="112"/>
      <c r="AC112" s="111"/>
      <c r="AD112" s="112">
        <v>0.0</v>
      </c>
      <c r="AE112" s="108"/>
      <c r="AF112" s="96"/>
      <c r="AG112" s="113">
        <f t="shared" si="286"/>
        <v>0</v>
      </c>
      <c r="AH112" s="98">
        <f t="shared" ref="AH112:AP112" si="305">IFERROR(X112/N112,0)*100</f>
        <v>0</v>
      </c>
      <c r="AI112" s="113">
        <f t="shared" si="305"/>
        <v>0</v>
      </c>
      <c r="AJ112" s="98">
        <f t="shared" si="305"/>
        <v>0</v>
      </c>
      <c r="AK112" s="113">
        <f t="shared" si="305"/>
        <v>0</v>
      </c>
      <c r="AL112" s="98">
        <f t="shared" si="305"/>
        <v>0</v>
      </c>
      <c r="AM112" s="113">
        <f t="shared" si="305"/>
        <v>0</v>
      </c>
      <c r="AN112" s="98">
        <f t="shared" si="305"/>
        <v>0</v>
      </c>
      <c r="AO112" s="297">
        <f t="shared" si="305"/>
        <v>0</v>
      </c>
      <c r="AP112" s="218">
        <f t="shared" si="305"/>
        <v>0</v>
      </c>
      <c r="AQ112" s="113">
        <f>IFERROR(AX112/K112,0)*100</f>
        <v>0</v>
      </c>
      <c r="AR112" s="108"/>
      <c r="AS112" s="108"/>
      <c r="AT112" s="108"/>
      <c r="AU112" s="115" t="s">
        <v>69</v>
      </c>
      <c r="AV112" s="116"/>
      <c r="AW112" s="117"/>
      <c r="AX112" s="118">
        <f t="shared" si="292"/>
        <v>0</v>
      </c>
      <c r="AY112" s="118">
        <f t="shared" si="296"/>
        <v>0</v>
      </c>
      <c r="AZ112" s="117"/>
    </row>
    <row r="113" ht="15.75" customHeight="1">
      <c r="A113" s="119"/>
      <c r="B113" s="106"/>
      <c r="C113" s="108"/>
      <c r="D113" s="106"/>
      <c r="E113" s="108"/>
      <c r="F113" s="106">
        <v>2.0</v>
      </c>
      <c r="G113" s="108" t="s">
        <v>228</v>
      </c>
      <c r="H113" s="108" t="s">
        <v>229</v>
      </c>
      <c r="I113" s="108" t="s">
        <v>227</v>
      </c>
      <c r="J113" s="109">
        <v>5368.0</v>
      </c>
      <c r="K113" s="106">
        <v>16884.0</v>
      </c>
      <c r="L113" s="110">
        <f t="shared" si="297"/>
        <v>438</v>
      </c>
      <c r="M113" s="109">
        <v>16824.0</v>
      </c>
      <c r="N113" s="89">
        <v>70.0</v>
      </c>
      <c r="O113" s="106">
        <v>16839.0</v>
      </c>
      <c r="P113" s="89">
        <v>88.0</v>
      </c>
      <c r="Q113" s="111">
        <v>16854.0</v>
      </c>
      <c r="R113" s="89">
        <v>91.0</v>
      </c>
      <c r="S113" s="106">
        <v>16869.0</v>
      </c>
      <c r="T113" s="89">
        <v>93.0</v>
      </c>
      <c r="U113" s="106">
        <v>16884.0</v>
      </c>
      <c r="V113" s="120">
        <v>96.0</v>
      </c>
      <c r="W113" s="111">
        <v>16824.0</v>
      </c>
      <c r="X113" s="112">
        <v>67.055</v>
      </c>
      <c r="Y113" s="111"/>
      <c r="Z113" s="112">
        <v>0.0</v>
      </c>
      <c r="AA113" s="111"/>
      <c r="AB113" s="112"/>
      <c r="AC113" s="111">
        <v>19.196</v>
      </c>
      <c r="AD113" s="112">
        <v>0.0</v>
      </c>
      <c r="AE113" s="108"/>
      <c r="AF113" s="96"/>
      <c r="AG113" s="113">
        <f t="shared" si="286"/>
        <v>100</v>
      </c>
      <c r="AH113" s="98">
        <f t="shared" ref="AH113:AP113" si="306">IFERROR(X113/N113,0)*100</f>
        <v>95.79285714</v>
      </c>
      <c r="AI113" s="113">
        <f t="shared" si="306"/>
        <v>0</v>
      </c>
      <c r="AJ113" s="98">
        <f t="shared" si="306"/>
        <v>0</v>
      </c>
      <c r="AK113" s="113">
        <f t="shared" si="306"/>
        <v>0</v>
      </c>
      <c r="AL113" s="98">
        <f t="shared" si="306"/>
        <v>0</v>
      </c>
      <c r="AM113" s="113">
        <f t="shared" si="306"/>
        <v>0.1137945344</v>
      </c>
      <c r="AN113" s="98">
        <f t="shared" si="306"/>
        <v>0</v>
      </c>
      <c r="AO113" s="297">
        <f t="shared" si="306"/>
        <v>0</v>
      </c>
      <c r="AP113" s="218">
        <f t="shared" si="306"/>
        <v>0</v>
      </c>
      <c r="AQ113" s="124">
        <v>19.196</v>
      </c>
      <c r="AR113" s="114">
        <f>X113+Z113+AB113+AD113+AF113</f>
        <v>67.055</v>
      </c>
      <c r="AS113" s="114">
        <f t="shared" ref="AS113:AT113" si="307">AQ113/K113*100</f>
        <v>0.1136934376</v>
      </c>
      <c r="AT113" s="114">
        <f t="shared" si="307"/>
        <v>15.30936073</v>
      </c>
      <c r="AU113" s="115" t="s">
        <v>69</v>
      </c>
      <c r="AV113" s="116"/>
      <c r="AW113" s="117"/>
      <c r="AX113" s="118">
        <f t="shared" si="292"/>
        <v>100.1137945</v>
      </c>
      <c r="AY113" s="118">
        <f t="shared" si="296"/>
        <v>95.79285714</v>
      </c>
      <c r="AZ113" s="117"/>
    </row>
    <row r="114" ht="15.75" customHeight="1">
      <c r="A114" s="119"/>
      <c r="B114" s="106"/>
      <c r="C114" s="108"/>
      <c r="D114" s="106"/>
      <c r="E114" s="108"/>
      <c r="F114" s="106"/>
      <c r="G114" s="108"/>
      <c r="H114" s="108" t="s">
        <v>230</v>
      </c>
      <c r="I114" s="108" t="s">
        <v>231</v>
      </c>
      <c r="J114" s="106">
        <v>17.0</v>
      </c>
      <c r="K114" s="106">
        <v>37.0</v>
      </c>
      <c r="L114" s="108"/>
      <c r="M114" s="106">
        <v>23.0</v>
      </c>
      <c r="N114" s="89"/>
      <c r="O114" s="106">
        <v>27.0</v>
      </c>
      <c r="P114" s="89"/>
      <c r="Q114" s="111">
        <v>30.0</v>
      </c>
      <c r="R114" s="89"/>
      <c r="S114" s="106">
        <v>34.0</v>
      </c>
      <c r="T114" s="89"/>
      <c r="U114" s="106">
        <v>37.0</v>
      </c>
      <c r="V114" s="157"/>
      <c r="W114" s="111">
        <v>23.0</v>
      </c>
      <c r="X114" s="112"/>
      <c r="Y114" s="111"/>
      <c r="Z114" s="112"/>
      <c r="AA114" s="111"/>
      <c r="AB114" s="112"/>
      <c r="AC114" s="111">
        <v>0.0</v>
      </c>
      <c r="AD114" s="112"/>
      <c r="AE114" s="108"/>
      <c r="AF114" s="96"/>
      <c r="AG114" s="113">
        <f t="shared" si="286"/>
        <v>100</v>
      </c>
      <c r="AH114" s="98">
        <f t="shared" ref="AH114:AP114" si="308">IFERROR(X114/N114,0)*100</f>
        <v>0</v>
      </c>
      <c r="AI114" s="113">
        <f t="shared" si="308"/>
        <v>0</v>
      </c>
      <c r="AJ114" s="98">
        <f t="shared" si="308"/>
        <v>0</v>
      </c>
      <c r="AK114" s="113">
        <f t="shared" si="308"/>
        <v>0</v>
      </c>
      <c r="AL114" s="98">
        <f t="shared" si="308"/>
        <v>0</v>
      </c>
      <c r="AM114" s="113">
        <f t="shared" si="308"/>
        <v>0</v>
      </c>
      <c r="AN114" s="98">
        <f t="shared" si="308"/>
        <v>0</v>
      </c>
      <c r="AO114" s="297">
        <f t="shared" si="308"/>
        <v>0</v>
      </c>
      <c r="AP114" s="218">
        <f t="shared" si="308"/>
        <v>0</v>
      </c>
      <c r="AQ114" s="113">
        <f t="shared" ref="AQ114:AR114" si="309">W114+Y114+AA114+AC114+AE114</f>
        <v>23</v>
      </c>
      <c r="AR114" s="114">
        <f t="shared" si="309"/>
        <v>0</v>
      </c>
      <c r="AS114" s="114">
        <f t="shared" ref="AS114:AS116" si="311">AQ114/K114*100</f>
        <v>62.16216216</v>
      </c>
      <c r="AT114" s="128" t="s">
        <v>89</v>
      </c>
      <c r="AU114" s="115"/>
      <c r="AV114" s="116"/>
      <c r="AW114" s="117"/>
      <c r="AX114" s="118">
        <f t="shared" si="292"/>
        <v>100</v>
      </c>
      <c r="AY114" s="118">
        <f t="shared" si="296"/>
        <v>0</v>
      </c>
      <c r="AZ114" s="117"/>
    </row>
    <row r="115" ht="100.5" customHeight="1">
      <c r="A115" s="105"/>
      <c r="B115" s="106"/>
      <c r="C115" s="108"/>
      <c r="D115" s="106"/>
      <c r="E115" s="108"/>
      <c r="F115" s="106">
        <v>3.0</v>
      </c>
      <c r="G115" s="108" t="s">
        <v>232</v>
      </c>
      <c r="H115" s="86" t="s">
        <v>233</v>
      </c>
      <c r="I115" s="86" t="s">
        <v>234</v>
      </c>
      <c r="J115" s="109">
        <v>6046.0</v>
      </c>
      <c r="K115" s="109">
        <v>17235.0</v>
      </c>
      <c r="L115" s="110">
        <f>N115+P115+R115+T115+V115</f>
        <v>943</v>
      </c>
      <c r="M115" s="109">
        <v>17155.0</v>
      </c>
      <c r="N115" s="89">
        <v>50.0</v>
      </c>
      <c r="O115" s="106">
        <v>17175.0</v>
      </c>
      <c r="P115" s="89">
        <v>286.0</v>
      </c>
      <c r="Q115" s="111">
        <v>17195.0</v>
      </c>
      <c r="R115" s="89">
        <v>150.0</v>
      </c>
      <c r="S115" s="106">
        <v>17215.0</v>
      </c>
      <c r="T115" s="89">
        <v>154.0</v>
      </c>
      <c r="U115" s="106">
        <v>17235.0</v>
      </c>
      <c r="V115" s="91">
        <v>303.0</v>
      </c>
      <c r="W115" s="111">
        <v>17155.0</v>
      </c>
      <c r="X115" s="112">
        <v>82.769</v>
      </c>
      <c r="Y115" s="111"/>
      <c r="Z115" s="112">
        <v>30.365</v>
      </c>
      <c r="AA115" s="111"/>
      <c r="AB115" s="112">
        <v>39.405</v>
      </c>
      <c r="AC115" s="111">
        <v>0.0</v>
      </c>
      <c r="AD115" s="112">
        <v>0.0</v>
      </c>
      <c r="AE115" s="108"/>
      <c r="AF115" s="96"/>
      <c r="AG115" s="113">
        <f t="shared" si="286"/>
        <v>100</v>
      </c>
      <c r="AH115" s="98">
        <f t="shared" ref="AH115:AP115" si="310">IFERROR(X115/N115,0)*100</f>
        <v>165.538</v>
      </c>
      <c r="AI115" s="113">
        <f t="shared" si="310"/>
        <v>0</v>
      </c>
      <c r="AJ115" s="98">
        <f t="shared" si="310"/>
        <v>10.61713287</v>
      </c>
      <c r="AK115" s="113">
        <f t="shared" si="310"/>
        <v>0</v>
      </c>
      <c r="AL115" s="98">
        <f t="shared" si="310"/>
        <v>26.27</v>
      </c>
      <c r="AM115" s="113">
        <f t="shared" si="310"/>
        <v>0</v>
      </c>
      <c r="AN115" s="98">
        <f t="shared" si="310"/>
        <v>0</v>
      </c>
      <c r="AO115" s="297">
        <f t="shared" si="310"/>
        <v>0</v>
      </c>
      <c r="AP115" s="218">
        <f t="shared" si="310"/>
        <v>0</v>
      </c>
      <c r="AQ115" s="124">
        <v>0.0</v>
      </c>
      <c r="AR115" s="114">
        <f t="shared" ref="AR115:AR116" si="313">X115+Z115+AB115+AD115+AF115</f>
        <v>152.539</v>
      </c>
      <c r="AS115" s="114">
        <f t="shared" si="311"/>
        <v>0</v>
      </c>
      <c r="AT115" s="114">
        <f>AR115/L115*100</f>
        <v>16.17592789</v>
      </c>
      <c r="AU115" s="115" t="s">
        <v>69</v>
      </c>
      <c r="AV115" s="116"/>
      <c r="AW115" s="117"/>
      <c r="AX115" s="118">
        <f t="shared" si="292"/>
        <v>100</v>
      </c>
      <c r="AY115" s="118">
        <f t="shared" si="296"/>
        <v>202.4251329</v>
      </c>
      <c r="AZ115" s="117"/>
    </row>
    <row r="116" ht="15.75" customHeight="1">
      <c r="A116" s="105"/>
      <c r="B116" s="106"/>
      <c r="C116" s="108"/>
      <c r="D116" s="106"/>
      <c r="E116" s="108"/>
      <c r="F116" s="106"/>
      <c r="G116" s="108"/>
      <c r="H116" s="86" t="s">
        <v>235</v>
      </c>
      <c r="I116" s="86" t="s">
        <v>72</v>
      </c>
      <c r="J116" s="106">
        <v>0.51</v>
      </c>
      <c r="K116" s="106">
        <v>0.99</v>
      </c>
      <c r="L116" s="128"/>
      <c r="M116" s="106">
        <v>0.51</v>
      </c>
      <c r="N116" s="89"/>
      <c r="O116" s="106">
        <v>0.63</v>
      </c>
      <c r="P116" s="89"/>
      <c r="Q116" s="106">
        <v>0.75</v>
      </c>
      <c r="R116" s="89"/>
      <c r="S116" s="106">
        <v>0.88</v>
      </c>
      <c r="T116" s="89"/>
      <c r="U116" s="106">
        <v>0.99</v>
      </c>
      <c r="V116" s="129"/>
      <c r="W116" s="111"/>
      <c r="X116" s="112"/>
      <c r="Y116" s="111">
        <v>0.63</v>
      </c>
      <c r="Z116" s="112"/>
      <c r="AA116" s="111"/>
      <c r="AB116" s="112"/>
      <c r="AC116" s="111">
        <v>0.88</v>
      </c>
      <c r="AD116" s="112"/>
      <c r="AE116" s="108"/>
      <c r="AF116" s="96"/>
      <c r="AG116" s="113">
        <f t="shared" si="286"/>
        <v>0</v>
      </c>
      <c r="AH116" s="98">
        <f t="shared" ref="AH116:AP116" si="312">IFERROR(X116/N116,0)*100</f>
        <v>0</v>
      </c>
      <c r="AI116" s="113">
        <f t="shared" si="312"/>
        <v>100</v>
      </c>
      <c r="AJ116" s="98">
        <f t="shared" si="312"/>
        <v>0</v>
      </c>
      <c r="AK116" s="113">
        <f t="shared" si="312"/>
        <v>0</v>
      </c>
      <c r="AL116" s="98">
        <f t="shared" si="312"/>
        <v>0</v>
      </c>
      <c r="AM116" s="113">
        <f t="shared" si="312"/>
        <v>100</v>
      </c>
      <c r="AN116" s="98">
        <f t="shared" si="312"/>
        <v>0</v>
      </c>
      <c r="AO116" s="297">
        <f t="shared" si="312"/>
        <v>0</v>
      </c>
      <c r="AP116" s="218">
        <f t="shared" si="312"/>
        <v>0</v>
      </c>
      <c r="AQ116" s="124">
        <v>0.88</v>
      </c>
      <c r="AR116" s="114">
        <f t="shared" si="313"/>
        <v>0</v>
      </c>
      <c r="AS116" s="114">
        <f t="shared" si="311"/>
        <v>88.88888889</v>
      </c>
      <c r="AT116" s="128" t="s">
        <v>89</v>
      </c>
      <c r="AU116" s="115"/>
      <c r="AV116" s="116"/>
      <c r="AW116" s="117"/>
      <c r="AX116" s="118">
        <f t="shared" si="292"/>
        <v>200</v>
      </c>
      <c r="AY116" s="118">
        <f t="shared" si="296"/>
        <v>0</v>
      </c>
      <c r="AZ116" s="117"/>
    </row>
    <row r="117" ht="15.75" customHeight="1">
      <c r="A117" s="105"/>
      <c r="B117" s="106"/>
      <c r="C117" s="108"/>
      <c r="D117" s="106"/>
      <c r="E117" s="108"/>
      <c r="F117" s="106"/>
      <c r="G117" s="108"/>
      <c r="H117" s="86"/>
      <c r="I117" s="86"/>
      <c r="J117" s="106" t="s">
        <v>236</v>
      </c>
      <c r="K117" s="106" t="s">
        <v>237</v>
      </c>
      <c r="L117" s="128"/>
      <c r="M117" s="106" t="s">
        <v>236</v>
      </c>
      <c r="N117" s="89"/>
      <c r="O117" s="106" t="s">
        <v>238</v>
      </c>
      <c r="P117" s="89"/>
      <c r="Q117" s="106" t="s">
        <v>239</v>
      </c>
      <c r="R117" s="89"/>
      <c r="S117" s="106" t="s">
        <v>240</v>
      </c>
      <c r="T117" s="89"/>
      <c r="U117" s="106" t="s">
        <v>237</v>
      </c>
      <c r="V117" s="129"/>
      <c r="W117" s="111"/>
      <c r="X117" s="112"/>
      <c r="Y117" s="111" t="s">
        <v>238</v>
      </c>
      <c r="Z117" s="112"/>
      <c r="AA117" s="111"/>
      <c r="AB117" s="112"/>
      <c r="AC117" s="111" t="s">
        <v>240</v>
      </c>
      <c r="AD117" s="112"/>
      <c r="AE117" s="108"/>
      <c r="AF117" s="96"/>
      <c r="AG117" s="113">
        <f t="shared" si="286"/>
        <v>0</v>
      </c>
      <c r="AH117" s="98">
        <f t="shared" ref="AH117:AP117" si="314">IFERROR(X117/N117,0)*100</f>
        <v>0</v>
      </c>
      <c r="AI117" s="113">
        <f t="shared" si="314"/>
        <v>0</v>
      </c>
      <c r="AJ117" s="98">
        <f t="shared" si="314"/>
        <v>0</v>
      </c>
      <c r="AK117" s="113">
        <f t="shared" si="314"/>
        <v>0</v>
      </c>
      <c r="AL117" s="98">
        <f t="shared" si="314"/>
        <v>0</v>
      </c>
      <c r="AM117" s="113">
        <f t="shared" si="314"/>
        <v>0</v>
      </c>
      <c r="AN117" s="98">
        <f t="shared" si="314"/>
        <v>0</v>
      </c>
      <c r="AO117" s="297">
        <f t="shared" si="314"/>
        <v>0</v>
      </c>
      <c r="AP117" s="218">
        <f t="shared" si="314"/>
        <v>0</v>
      </c>
      <c r="AQ117" s="113">
        <f>IFERROR(AX117/K117,0)*100</f>
        <v>0</v>
      </c>
      <c r="AR117" s="108"/>
      <c r="AS117" s="108"/>
      <c r="AT117" s="108"/>
      <c r="AU117" s="115"/>
      <c r="AV117" s="116"/>
      <c r="AW117" s="117"/>
      <c r="AX117" s="118">
        <f t="shared" si="292"/>
        <v>0</v>
      </c>
      <c r="AY117" s="118">
        <f t="shared" si="296"/>
        <v>0</v>
      </c>
      <c r="AZ117" s="117"/>
    </row>
    <row r="118" ht="15.75" customHeight="1">
      <c r="A118" s="105"/>
      <c r="B118" s="106"/>
      <c r="C118" s="108"/>
      <c r="D118" s="106"/>
      <c r="E118" s="108"/>
      <c r="F118" s="106">
        <v>4.0</v>
      </c>
      <c r="G118" s="108" t="s">
        <v>241</v>
      </c>
      <c r="H118" s="86" t="s">
        <v>242</v>
      </c>
      <c r="I118" s="86" t="s">
        <v>243</v>
      </c>
      <c r="J118" s="106">
        <v>89.0</v>
      </c>
      <c r="K118" s="109">
        <v>139.0</v>
      </c>
      <c r="L118" s="110">
        <f t="shared" ref="L118:L119" si="317">N118+P118+R118+T118+V118</f>
        <v>4503</v>
      </c>
      <c r="M118" s="106">
        <v>99.0</v>
      </c>
      <c r="N118" s="89">
        <v>50.0</v>
      </c>
      <c r="O118" s="106">
        <v>109.0</v>
      </c>
      <c r="P118" s="89">
        <v>1719.0</v>
      </c>
      <c r="Q118" s="111">
        <v>119.0</v>
      </c>
      <c r="R118" s="89">
        <v>514.0</v>
      </c>
      <c r="S118" s="106">
        <v>129.0</v>
      </c>
      <c r="T118" s="89">
        <v>529.0</v>
      </c>
      <c r="U118" s="106">
        <v>139.0</v>
      </c>
      <c r="V118" s="91">
        <v>1691.0</v>
      </c>
      <c r="W118" s="111"/>
      <c r="X118" s="112">
        <v>40.165</v>
      </c>
      <c r="Y118" s="111"/>
      <c r="Z118" s="112">
        <v>0.0</v>
      </c>
      <c r="AA118" s="111">
        <v>80.0</v>
      </c>
      <c r="AB118" s="112">
        <v>428.253</v>
      </c>
      <c r="AC118" s="111"/>
      <c r="AD118" s="112">
        <v>0.0</v>
      </c>
      <c r="AE118" s="108"/>
      <c r="AF118" s="96"/>
      <c r="AG118" s="113">
        <f t="shared" si="286"/>
        <v>0</v>
      </c>
      <c r="AH118" s="98">
        <f t="shared" ref="AH118:AP118" si="315">IFERROR(X118/N118,0)*100</f>
        <v>80.33</v>
      </c>
      <c r="AI118" s="113">
        <f t="shared" si="315"/>
        <v>0</v>
      </c>
      <c r="AJ118" s="98">
        <f t="shared" si="315"/>
        <v>0</v>
      </c>
      <c r="AK118" s="113">
        <f t="shared" si="315"/>
        <v>67.22689076</v>
      </c>
      <c r="AL118" s="98">
        <f t="shared" si="315"/>
        <v>83.31770428</v>
      </c>
      <c r="AM118" s="113">
        <f t="shared" si="315"/>
        <v>0</v>
      </c>
      <c r="AN118" s="98">
        <f t="shared" si="315"/>
        <v>0</v>
      </c>
      <c r="AO118" s="297">
        <f t="shared" si="315"/>
        <v>0</v>
      </c>
      <c r="AP118" s="218">
        <f t="shared" si="315"/>
        <v>0</v>
      </c>
      <c r="AQ118" s="124"/>
      <c r="AR118" s="114">
        <f t="shared" ref="AR118:AR119" si="319">X118+Z118+AB118+AD118+AF118</f>
        <v>468.418</v>
      </c>
      <c r="AS118" s="114">
        <f t="shared" ref="AS118:AT118" si="316">AQ118/K118*100</f>
        <v>0</v>
      </c>
      <c r="AT118" s="114">
        <f t="shared" si="316"/>
        <v>10.40235399</v>
      </c>
      <c r="AU118" s="115" t="s">
        <v>69</v>
      </c>
      <c r="AV118" s="116"/>
      <c r="AW118" s="117"/>
      <c r="AX118" s="118">
        <f t="shared" si="292"/>
        <v>67.22689076</v>
      </c>
      <c r="AY118" s="118">
        <f t="shared" si="296"/>
        <v>163.6477043</v>
      </c>
      <c r="AZ118" s="117"/>
    </row>
    <row r="119" ht="15.75" customHeight="1">
      <c r="A119" s="105"/>
      <c r="B119" s="106"/>
      <c r="C119" s="108"/>
      <c r="D119" s="106"/>
      <c r="E119" s="108"/>
      <c r="F119" s="106">
        <v>5.0</v>
      </c>
      <c r="G119" s="108" t="s">
        <v>244</v>
      </c>
      <c r="H119" s="86" t="s">
        <v>245</v>
      </c>
      <c r="I119" s="86" t="s">
        <v>72</v>
      </c>
      <c r="J119" s="106">
        <v>57.01</v>
      </c>
      <c r="K119" s="106">
        <v>69.97</v>
      </c>
      <c r="L119" s="110">
        <f t="shared" si="317"/>
        <v>4202</v>
      </c>
      <c r="M119" s="106">
        <v>59.16</v>
      </c>
      <c r="N119" s="89">
        <v>250.0</v>
      </c>
      <c r="O119" s="106">
        <v>61.24</v>
      </c>
      <c r="P119" s="89">
        <v>945.0</v>
      </c>
      <c r="Q119" s="124">
        <v>63.27</v>
      </c>
      <c r="R119" s="89">
        <v>973.0</v>
      </c>
      <c r="S119" s="106">
        <v>65.23</v>
      </c>
      <c r="T119" s="89">
        <v>1002.0</v>
      </c>
      <c r="U119" s="106">
        <v>69.97</v>
      </c>
      <c r="V119" s="91">
        <v>1032.0</v>
      </c>
      <c r="W119" s="111">
        <v>59.16</v>
      </c>
      <c r="X119" s="112"/>
      <c r="Y119" s="111">
        <v>63.6</v>
      </c>
      <c r="Z119" s="112">
        <v>0.0</v>
      </c>
      <c r="AA119" s="111">
        <v>66.34</v>
      </c>
      <c r="AB119" s="112"/>
      <c r="AC119" s="111">
        <v>66.45</v>
      </c>
      <c r="AD119" s="112">
        <v>0.0</v>
      </c>
      <c r="AE119" s="108"/>
      <c r="AF119" s="96"/>
      <c r="AG119" s="113">
        <f t="shared" si="286"/>
        <v>100</v>
      </c>
      <c r="AH119" s="98">
        <f t="shared" ref="AH119:AP119" si="318">IFERROR(X119/N119,0)*100</f>
        <v>0</v>
      </c>
      <c r="AI119" s="113">
        <f t="shared" si="318"/>
        <v>103.8536904</v>
      </c>
      <c r="AJ119" s="98">
        <f t="shared" si="318"/>
        <v>0</v>
      </c>
      <c r="AK119" s="113">
        <f t="shared" si="318"/>
        <v>104.8522206</v>
      </c>
      <c r="AL119" s="98">
        <f t="shared" si="318"/>
        <v>0</v>
      </c>
      <c r="AM119" s="113">
        <f t="shared" si="318"/>
        <v>101.8703051</v>
      </c>
      <c r="AN119" s="98">
        <f t="shared" si="318"/>
        <v>0</v>
      </c>
      <c r="AO119" s="297">
        <f t="shared" si="318"/>
        <v>0</v>
      </c>
      <c r="AP119" s="218">
        <f t="shared" si="318"/>
        <v>0</v>
      </c>
      <c r="AQ119" s="124">
        <v>66.45</v>
      </c>
      <c r="AR119" s="114">
        <f t="shared" si="319"/>
        <v>0</v>
      </c>
      <c r="AS119" s="114">
        <f t="shared" ref="AS119:AT119" si="320">AQ119/K119*100</f>
        <v>94.96927255</v>
      </c>
      <c r="AT119" s="114">
        <f t="shared" si="320"/>
        <v>0</v>
      </c>
      <c r="AU119" s="115" t="s">
        <v>69</v>
      </c>
      <c r="AV119" s="116"/>
      <c r="AW119" s="160">
        <v>3.634E7</v>
      </c>
      <c r="AX119" s="118">
        <f t="shared" si="292"/>
        <v>410.5762161</v>
      </c>
      <c r="AY119" s="118">
        <f t="shared" si="296"/>
        <v>0</v>
      </c>
      <c r="AZ119" s="117"/>
    </row>
    <row r="120" ht="15.75" customHeight="1">
      <c r="A120" s="105"/>
      <c r="B120" s="106"/>
      <c r="C120" s="108"/>
      <c r="D120" s="106"/>
      <c r="E120" s="108"/>
      <c r="F120" s="106"/>
      <c r="G120" s="108"/>
      <c r="H120" s="86"/>
      <c r="I120" s="86"/>
      <c r="J120" s="106" t="s">
        <v>246</v>
      </c>
      <c r="K120" s="106" t="s">
        <v>247</v>
      </c>
      <c r="L120" s="128"/>
      <c r="M120" s="106" t="s">
        <v>248</v>
      </c>
      <c r="N120" s="89"/>
      <c r="O120" s="106" t="s">
        <v>249</v>
      </c>
      <c r="P120" s="89"/>
      <c r="Q120" s="106" t="s">
        <v>250</v>
      </c>
      <c r="R120" s="89"/>
      <c r="S120" s="106" t="s">
        <v>251</v>
      </c>
      <c r="T120" s="89"/>
      <c r="U120" s="106" t="s">
        <v>247</v>
      </c>
      <c r="V120" s="91"/>
      <c r="W120" s="111"/>
      <c r="X120" s="112"/>
      <c r="Y120" s="161" t="s">
        <v>252</v>
      </c>
      <c r="Z120" s="112"/>
      <c r="AA120" s="161" t="s">
        <v>252</v>
      </c>
      <c r="AB120" s="112"/>
      <c r="AC120" s="161" t="s">
        <v>253</v>
      </c>
      <c r="AD120" s="112"/>
      <c r="AE120" s="108"/>
      <c r="AF120" s="96"/>
      <c r="AG120" s="113">
        <f t="shared" si="286"/>
        <v>0</v>
      </c>
      <c r="AH120" s="98">
        <f t="shared" ref="AH120:AP120" si="321">IFERROR(X120/N120,0)*100</f>
        <v>0</v>
      </c>
      <c r="AI120" s="113">
        <f t="shared" si="321"/>
        <v>0</v>
      </c>
      <c r="AJ120" s="98">
        <f t="shared" si="321"/>
        <v>0</v>
      </c>
      <c r="AK120" s="113">
        <f t="shared" si="321"/>
        <v>0</v>
      </c>
      <c r="AL120" s="98">
        <f t="shared" si="321"/>
        <v>0</v>
      </c>
      <c r="AM120" s="113">
        <f t="shared" si="321"/>
        <v>0</v>
      </c>
      <c r="AN120" s="98">
        <f t="shared" si="321"/>
        <v>0</v>
      </c>
      <c r="AO120" s="297">
        <f t="shared" si="321"/>
        <v>0</v>
      </c>
      <c r="AP120" s="218">
        <f t="shared" si="321"/>
        <v>0</v>
      </c>
      <c r="AQ120" s="113">
        <f>IFERROR(AX120/K120,0)*100</f>
        <v>0</v>
      </c>
      <c r="AR120" s="108"/>
      <c r="AS120" s="108"/>
      <c r="AT120" s="108"/>
      <c r="AU120" s="115"/>
      <c r="AV120" s="116"/>
      <c r="AW120" s="160"/>
      <c r="AX120" s="118">
        <f t="shared" si="292"/>
        <v>0</v>
      </c>
      <c r="AY120" s="118">
        <f t="shared" si="296"/>
        <v>0</v>
      </c>
      <c r="AZ120" s="117"/>
    </row>
    <row r="121" ht="15.75" customHeight="1">
      <c r="A121" s="105"/>
      <c r="B121" s="106"/>
      <c r="C121" s="108"/>
      <c r="D121" s="106"/>
      <c r="E121" s="108"/>
      <c r="F121" s="106"/>
      <c r="G121" s="108"/>
      <c r="H121" s="86" t="s">
        <v>254</v>
      </c>
      <c r="I121" s="86" t="s">
        <v>243</v>
      </c>
      <c r="J121" s="106">
        <v>90.0</v>
      </c>
      <c r="K121" s="106">
        <v>140.0</v>
      </c>
      <c r="L121" s="128"/>
      <c r="M121" s="106">
        <v>100.0</v>
      </c>
      <c r="N121" s="89"/>
      <c r="O121" s="106">
        <v>110.0</v>
      </c>
      <c r="P121" s="89"/>
      <c r="Q121" s="106">
        <v>120.0</v>
      </c>
      <c r="R121" s="89"/>
      <c r="S121" s="106">
        <v>130.0</v>
      </c>
      <c r="T121" s="89"/>
      <c r="U121" s="106">
        <v>140.0</v>
      </c>
      <c r="V121" s="129"/>
      <c r="W121" s="111"/>
      <c r="X121" s="112"/>
      <c r="Y121" s="111">
        <v>100.0</v>
      </c>
      <c r="Z121" s="112"/>
      <c r="AA121" s="111">
        <v>100.0</v>
      </c>
      <c r="AB121" s="112"/>
      <c r="AC121" s="111">
        <v>100.0</v>
      </c>
      <c r="AD121" s="112"/>
      <c r="AE121" s="108"/>
      <c r="AF121" s="96"/>
      <c r="AG121" s="113">
        <f t="shared" si="286"/>
        <v>0</v>
      </c>
      <c r="AH121" s="98">
        <f t="shared" ref="AH121:AP121" si="322">IFERROR(X121/N121,0)*100</f>
        <v>0</v>
      </c>
      <c r="AI121" s="113">
        <f t="shared" si="322"/>
        <v>90.90909091</v>
      </c>
      <c r="AJ121" s="98">
        <f t="shared" si="322"/>
        <v>0</v>
      </c>
      <c r="AK121" s="113">
        <f t="shared" si="322"/>
        <v>83.33333333</v>
      </c>
      <c r="AL121" s="98">
        <f t="shared" si="322"/>
        <v>0</v>
      </c>
      <c r="AM121" s="113">
        <f t="shared" si="322"/>
        <v>76.92307692</v>
      </c>
      <c r="AN121" s="98">
        <f t="shared" si="322"/>
        <v>0</v>
      </c>
      <c r="AO121" s="297">
        <f t="shared" si="322"/>
        <v>0</v>
      </c>
      <c r="AP121" s="218">
        <f t="shared" si="322"/>
        <v>0</v>
      </c>
      <c r="AQ121" s="124">
        <v>100.0</v>
      </c>
      <c r="AR121" s="114">
        <f>X121+Z121+AB121+AD121+AF121</f>
        <v>0</v>
      </c>
      <c r="AS121" s="114">
        <f t="shared" ref="AS121:AS125" si="325">AQ121/K121*100</f>
        <v>71.42857143</v>
      </c>
      <c r="AT121" s="128" t="s">
        <v>89</v>
      </c>
      <c r="AU121" s="115"/>
      <c r="AV121" s="116"/>
      <c r="AW121" s="160"/>
      <c r="AX121" s="118">
        <f t="shared" si="292"/>
        <v>251.1655012</v>
      </c>
      <c r="AY121" s="118">
        <f t="shared" si="296"/>
        <v>0</v>
      </c>
      <c r="AZ121" s="117"/>
    </row>
    <row r="122" ht="98.25" customHeight="1">
      <c r="A122" s="119"/>
      <c r="B122" s="106"/>
      <c r="C122" s="108"/>
      <c r="D122" s="106"/>
      <c r="E122" s="108"/>
      <c r="F122" s="106">
        <v>6.0</v>
      </c>
      <c r="G122" s="108" t="s">
        <v>255</v>
      </c>
      <c r="H122" s="108" t="s">
        <v>256</v>
      </c>
      <c r="I122" s="108" t="s">
        <v>243</v>
      </c>
      <c r="J122" s="106">
        <v>13.0</v>
      </c>
      <c r="K122" s="109">
        <f t="shared" ref="K122:K124" si="326">M122+O122+Q122+S122+U122+J122</f>
        <v>38</v>
      </c>
      <c r="L122" s="110">
        <f t="shared" ref="L122:L123" si="327">N122+P122+R122+T122+V122</f>
        <v>340</v>
      </c>
      <c r="M122" s="106">
        <v>5.0</v>
      </c>
      <c r="N122" s="89">
        <v>0.0</v>
      </c>
      <c r="O122" s="106">
        <v>5.0</v>
      </c>
      <c r="P122" s="89">
        <v>81.0</v>
      </c>
      <c r="Q122" s="111">
        <v>5.0</v>
      </c>
      <c r="R122" s="89">
        <v>84.0</v>
      </c>
      <c r="S122" s="106">
        <v>5.0</v>
      </c>
      <c r="T122" s="89">
        <v>86.0</v>
      </c>
      <c r="U122" s="106">
        <v>5.0</v>
      </c>
      <c r="V122" s="120">
        <v>89.0</v>
      </c>
      <c r="W122" s="111"/>
      <c r="X122" s="112">
        <v>0.0</v>
      </c>
      <c r="Y122" s="111">
        <v>3.0</v>
      </c>
      <c r="Z122" s="112">
        <v>0.0</v>
      </c>
      <c r="AA122" s="111">
        <v>4.0</v>
      </c>
      <c r="AB122" s="112"/>
      <c r="AC122" s="111"/>
      <c r="AD122" s="112">
        <v>0.0</v>
      </c>
      <c r="AE122" s="108"/>
      <c r="AF122" s="96"/>
      <c r="AG122" s="113">
        <f t="shared" si="286"/>
        <v>0</v>
      </c>
      <c r="AH122" s="98">
        <f t="shared" ref="AH122:AP122" si="323">IFERROR(X122/N122,0)*100</f>
        <v>0</v>
      </c>
      <c r="AI122" s="113">
        <f t="shared" si="323"/>
        <v>60</v>
      </c>
      <c r="AJ122" s="98">
        <f t="shared" si="323"/>
        <v>0</v>
      </c>
      <c r="AK122" s="113">
        <f t="shared" si="323"/>
        <v>80</v>
      </c>
      <c r="AL122" s="98">
        <f t="shared" si="323"/>
        <v>0</v>
      </c>
      <c r="AM122" s="113">
        <f t="shared" si="323"/>
        <v>0</v>
      </c>
      <c r="AN122" s="98">
        <f t="shared" si="323"/>
        <v>0</v>
      </c>
      <c r="AO122" s="297">
        <f t="shared" si="323"/>
        <v>0</v>
      </c>
      <c r="AP122" s="218">
        <f t="shared" si="323"/>
        <v>0</v>
      </c>
      <c r="AQ122" s="113">
        <f t="shared" ref="AQ122:AR122" si="324">W122+Y122+AA122+AC122+AE122</f>
        <v>7</v>
      </c>
      <c r="AR122" s="114">
        <f t="shared" si="324"/>
        <v>0</v>
      </c>
      <c r="AS122" s="114">
        <f t="shared" si="325"/>
        <v>18.42105263</v>
      </c>
      <c r="AT122" s="114">
        <f t="shared" ref="AT122:AT123" si="330">AR122/L122*100</f>
        <v>0</v>
      </c>
      <c r="AU122" s="115" t="s">
        <v>69</v>
      </c>
      <c r="AV122" s="116"/>
      <c r="AW122" s="160">
        <v>1.2499E8</v>
      </c>
      <c r="AX122" s="118">
        <f t="shared" si="292"/>
        <v>140</v>
      </c>
      <c r="AY122" s="118">
        <f t="shared" si="296"/>
        <v>0</v>
      </c>
      <c r="AZ122" s="117"/>
    </row>
    <row r="123" ht="15.75" customHeight="1">
      <c r="A123" s="105"/>
      <c r="B123" s="106">
        <v>6.0</v>
      </c>
      <c r="C123" s="108" t="s">
        <v>257</v>
      </c>
      <c r="D123" s="106">
        <v>1.0</v>
      </c>
      <c r="E123" s="108" t="s">
        <v>258</v>
      </c>
      <c r="F123" s="106">
        <v>1.0</v>
      </c>
      <c r="G123" s="108" t="s">
        <v>259</v>
      </c>
      <c r="H123" s="86" t="s">
        <v>260</v>
      </c>
      <c r="I123" s="86" t="s">
        <v>261</v>
      </c>
      <c r="J123" s="106">
        <v>900.0</v>
      </c>
      <c r="K123" s="109">
        <f t="shared" si="326"/>
        <v>4100</v>
      </c>
      <c r="L123" s="110">
        <f t="shared" si="327"/>
        <v>2605</v>
      </c>
      <c r="M123" s="106">
        <v>500.0</v>
      </c>
      <c r="N123" s="89">
        <v>126.0</v>
      </c>
      <c r="O123" s="106">
        <v>600.0</v>
      </c>
      <c r="P123" s="89">
        <v>595.0</v>
      </c>
      <c r="Q123" s="111">
        <v>650.0</v>
      </c>
      <c r="R123" s="89">
        <v>659.0</v>
      </c>
      <c r="S123" s="106">
        <v>700.0</v>
      </c>
      <c r="T123" s="89">
        <v>525.0</v>
      </c>
      <c r="U123" s="106">
        <v>750.0</v>
      </c>
      <c r="V123" s="91">
        <v>700.0</v>
      </c>
      <c r="W123" s="111">
        <v>428.0</v>
      </c>
      <c r="X123" s="112">
        <v>400.258</v>
      </c>
      <c r="Y123" s="111">
        <v>537.0</v>
      </c>
      <c r="Z123" s="112">
        <v>613.134</v>
      </c>
      <c r="AA123" s="111">
        <v>487.0</v>
      </c>
      <c r="AB123" s="112">
        <v>82.706</v>
      </c>
      <c r="AC123" s="111">
        <v>540.0</v>
      </c>
      <c r="AD123" s="112">
        <v>96.249</v>
      </c>
      <c r="AE123" s="108"/>
      <c r="AF123" s="96"/>
      <c r="AG123" s="113">
        <f t="shared" si="286"/>
        <v>85.6</v>
      </c>
      <c r="AH123" s="98">
        <f t="shared" ref="AH123:AP123" si="328">IFERROR(X123/N123,0)*100</f>
        <v>317.6650794</v>
      </c>
      <c r="AI123" s="113">
        <f t="shared" si="328"/>
        <v>89.5</v>
      </c>
      <c r="AJ123" s="98">
        <f t="shared" si="328"/>
        <v>103.0477311</v>
      </c>
      <c r="AK123" s="113">
        <f t="shared" si="328"/>
        <v>74.92307692</v>
      </c>
      <c r="AL123" s="98">
        <f t="shared" si="328"/>
        <v>12.55022762</v>
      </c>
      <c r="AM123" s="113">
        <f t="shared" si="328"/>
        <v>77.14285714</v>
      </c>
      <c r="AN123" s="98">
        <f t="shared" si="328"/>
        <v>18.33314286</v>
      </c>
      <c r="AO123" s="297">
        <f t="shared" si="328"/>
        <v>0</v>
      </c>
      <c r="AP123" s="218">
        <f t="shared" si="328"/>
        <v>0</v>
      </c>
      <c r="AQ123" s="113">
        <f t="shared" ref="AQ123:AR123" si="329">W123+Y123+AA123+AC123+AE123</f>
        <v>1992</v>
      </c>
      <c r="AR123" s="114">
        <f t="shared" si="329"/>
        <v>1192.347</v>
      </c>
      <c r="AS123" s="114">
        <f t="shared" si="325"/>
        <v>48.58536585</v>
      </c>
      <c r="AT123" s="114">
        <f t="shared" si="330"/>
        <v>45.77147793</v>
      </c>
      <c r="AU123" s="115" t="s">
        <v>218</v>
      </c>
      <c r="AV123" s="116"/>
      <c r="AW123" s="162">
        <v>1.60744E8</v>
      </c>
      <c r="AX123" s="118">
        <f t="shared" si="292"/>
        <v>327.1659341</v>
      </c>
      <c r="AY123" s="118">
        <f t="shared" si="296"/>
        <v>451.5961809</v>
      </c>
      <c r="AZ123" s="117"/>
    </row>
    <row r="124" ht="15.75" customHeight="1">
      <c r="A124" s="105"/>
      <c r="B124" s="106"/>
      <c r="C124" s="108"/>
      <c r="D124" s="106"/>
      <c r="E124" s="108"/>
      <c r="F124" s="106"/>
      <c r="G124" s="108"/>
      <c r="H124" s="86" t="s">
        <v>262</v>
      </c>
      <c r="I124" s="86" t="s">
        <v>98</v>
      </c>
      <c r="J124" s="106">
        <v>56.0</v>
      </c>
      <c r="K124" s="109">
        <f t="shared" si="326"/>
        <v>246</v>
      </c>
      <c r="L124" s="128"/>
      <c r="M124" s="106">
        <v>30.0</v>
      </c>
      <c r="N124" s="89"/>
      <c r="O124" s="106">
        <v>35.0</v>
      </c>
      <c r="P124" s="89"/>
      <c r="Q124" s="111">
        <v>40.0</v>
      </c>
      <c r="R124" s="89"/>
      <c r="S124" s="106">
        <v>40.0</v>
      </c>
      <c r="T124" s="89"/>
      <c r="U124" s="106">
        <v>45.0</v>
      </c>
      <c r="V124" s="129"/>
      <c r="W124" s="111">
        <v>37.0</v>
      </c>
      <c r="X124" s="112"/>
      <c r="Y124" s="111">
        <v>40.0</v>
      </c>
      <c r="Z124" s="112"/>
      <c r="AA124" s="111"/>
      <c r="AB124" s="112"/>
      <c r="AC124" s="111">
        <v>49.0</v>
      </c>
      <c r="AD124" s="112"/>
      <c r="AE124" s="108"/>
      <c r="AF124" s="96"/>
      <c r="AG124" s="113">
        <f t="shared" si="286"/>
        <v>123.3333333</v>
      </c>
      <c r="AH124" s="98">
        <f t="shared" ref="AH124:AP124" si="331">IFERROR(X124/N124,0)*100</f>
        <v>0</v>
      </c>
      <c r="AI124" s="113">
        <f t="shared" si="331"/>
        <v>114.2857143</v>
      </c>
      <c r="AJ124" s="98">
        <f t="shared" si="331"/>
        <v>0</v>
      </c>
      <c r="AK124" s="113">
        <f t="shared" si="331"/>
        <v>0</v>
      </c>
      <c r="AL124" s="98">
        <f t="shared" si="331"/>
        <v>0</v>
      </c>
      <c r="AM124" s="113">
        <f t="shared" si="331"/>
        <v>122.5</v>
      </c>
      <c r="AN124" s="98">
        <f t="shared" si="331"/>
        <v>0</v>
      </c>
      <c r="AO124" s="297">
        <f t="shared" si="331"/>
        <v>0</v>
      </c>
      <c r="AP124" s="218">
        <f t="shared" si="331"/>
        <v>0</v>
      </c>
      <c r="AQ124" s="113">
        <f t="shared" ref="AQ124:AR124" si="332">W124+Y124+AA124+AC124+AE124</f>
        <v>126</v>
      </c>
      <c r="AR124" s="114">
        <f t="shared" si="332"/>
        <v>0</v>
      </c>
      <c r="AS124" s="114">
        <f t="shared" si="325"/>
        <v>51.2195122</v>
      </c>
      <c r="AT124" s="128" t="s">
        <v>89</v>
      </c>
      <c r="AU124" s="115"/>
      <c r="AV124" s="116"/>
      <c r="AW124" s="163"/>
      <c r="AX124" s="118">
        <f t="shared" si="292"/>
        <v>360.1190476</v>
      </c>
      <c r="AY124" s="118">
        <f t="shared" si="296"/>
        <v>0</v>
      </c>
      <c r="AZ124" s="117"/>
    </row>
    <row r="125" ht="15.75" customHeight="1">
      <c r="A125" s="105"/>
      <c r="B125" s="106"/>
      <c r="C125" s="108"/>
      <c r="D125" s="106"/>
      <c r="E125" s="108"/>
      <c r="F125" s="106">
        <v>2.0</v>
      </c>
      <c r="G125" s="108" t="s">
        <v>263</v>
      </c>
      <c r="H125" s="86" t="s">
        <v>264</v>
      </c>
      <c r="I125" s="86" t="s">
        <v>72</v>
      </c>
      <c r="J125" s="106">
        <v>6.57</v>
      </c>
      <c r="K125" s="106">
        <v>46.0</v>
      </c>
      <c r="L125" s="110">
        <f>N125+P125+R125+T125+V125</f>
        <v>64627</v>
      </c>
      <c r="M125" s="106">
        <v>13.15</v>
      </c>
      <c r="N125" s="89">
        <v>8123.0</v>
      </c>
      <c r="O125" s="106">
        <v>26.31</v>
      </c>
      <c r="P125" s="89">
        <v>13075.0</v>
      </c>
      <c r="Q125" s="124">
        <v>32.89</v>
      </c>
      <c r="R125" s="89">
        <v>12275.0</v>
      </c>
      <c r="S125" s="106">
        <v>39.47</v>
      </c>
      <c r="T125" s="89">
        <v>14476.0</v>
      </c>
      <c r="U125" s="138">
        <v>46.0</v>
      </c>
      <c r="V125" s="91">
        <v>16678.0</v>
      </c>
      <c r="W125" s="111">
        <v>17.0</v>
      </c>
      <c r="X125" s="112">
        <v>2936.365</v>
      </c>
      <c r="Y125" s="146">
        <v>27.55</v>
      </c>
      <c r="Z125" s="112">
        <v>3278.339</v>
      </c>
      <c r="AA125" s="111">
        <v>35.35</v>
      </c>
      <c r="AB125" s="112">
        <v>5105.559</v>
      </c>
      <c r="AC125" s="111">
        <v>44.32</v>
      </c>
      <c r="AD125" s="112">
        <v>2849.62</v>
      </c>
      <c r="AE125" s="108"/>
      <c r="AF125" s="96"/>
      <c r="AG125" s="113">
        <f t="shared" si="286"/>
        <v>129.2775665</v>
      </c>
      <c r="AH125" s="98">
        <f t="shared" ref="AH125:AP125" si="333">IFERROR(X125/N125,0)*100</f>
        <v>36.14877508</v>
      </c>
      <c r="AI125" s="113">
        <f t="shared" si="333"/>
        <v>104.7130369</v>
      </c>
      <c r="AJ125" s="98">
        <f t="shared" si="333"/>
        <v>25.07333843</v>
      </c>
      <c r="AK125" s="113">
        <f t="shared" si="333"/>
        <v>107.479477</v>
      </c>
      <c r="AL125" s="98">
        <f t="shared" si="333"/>
        <v>41.59314868</v>
      </c>
      <c r="AM125" s="113">
        <f t="shared" si="333"/>
        <v>112.2878135</v>
      </c>
      <c r="AN125" s="98">
        <f t="shared" si="333"/>
        <v>19.68513401</v>
      </c>
      <c r="AO125" s="297">
        <f t="shared" si="333"/>
        <v>0</v>
      </c>
      <c r="AP125" s="218">
        <f t="shared" si="333"/>
        <v>0</v>
      </c>
      <c r="AQ125" s="124">
        <v>44.32</v>
      </c>
      <c r="AR125" s="114">
        <f>X125+Z125+AB125+AD125+AF125</f>
        <v>14169.883</v>
      </c>
      <c r="AS125" s="114">
        <f t="shared" si="325"/>
        <v>96.34782609</v>
      </c>
      <c r="AT125" s="114">
        <f>AR125/L125*100</f>
        <v>21.92563944</v>
      </c>
      <c r="AU125" s="115" t="s">
        <v>218</v>
      </c>
      <c r="AV125" s="116"/>
      <c r="AW125" s="160">
        <f>SUM(AW119:AW123)</f>
        <v>322074000</v>
      </c>
      <c r="AX125" s="118">
        <f t="shared" si="292"/>
        <v>453.757894</v>
      </c>
      <c r="AY125" s="118">
        <f t="shared" si="296"/>
        <v>122.5003962</v>
      </c>
      <c r="AZ125" s="117"/>
    </row>
    <row r="126" ht="15.75" customHeight="1">
      <c r="A126" s="105"/>
      <c r="B126" s="106"/>
      <c r="C126" s="108"/>
      <c r="D126" s="106"/>
      <c r="E126" s="108"/>
      <c r="F126" s="106"/>
      <c r="G126" s="108"/>
      <c r="H126" s="86" t="s">
        <v>265</v>
      </c>
      <c r="I126" s="86" t="s">
        <v>266</v>
      </c>
      <c r="J126" s="109">
        <v>6120.0</v>
      </c>
      <c r="K126" s="109">
        <f>M126+O126+Q126+S126+U126+J126</f>
        <v>24950</v>
      </c>
      <c r="L126" s="128"/>
      <c r="M126" s="109">
        <v>6590.0</v>
      </c>
      <c r="N126" s="89"/>
      <c r="O126" s="109">
        <v>3060.0</v>
      </c>
      <c r="P126" s="89"/>
      <c r="Q126" s="111">
        <v>3060.0</v>
      </c>
      <c r="R126" s="89"/>
      <c r="S126" s="109">
        <v>3060.0</v>
      </c>
      <c r="T126" s="89"/>
      <c r="U126" s="109">
        <v>3060.0</v>
      </c>
      <c r="V126" s="129"/>
      <c r="W126" s="111"/>
      <c r="X126" s="112"/>
      <c r="Y126" s="111"/>
      <c r="Z126" s="112"/>
      <c r="AA126" s="111"/>
      <c r="AB126" s="112"/>
      <c r="AC126" s="111"/>
      <c r="AD126" s="112"/>
      <c r="AE126" s="108"/>
      <c r="AF126" s="96"/>
      <c r="AG126" s="113">
        <f t="shared" si="286"/>
        <v>0</v>
      </c>
      <c r="AH126" s="98">
        <f t="shared" ref="AH126:AP126" si="334">IFERROR(X126/N126,0)*100</f>
        <v>0</v>
      </c>
      <c r="AI126" s="113">
        <f t="shared" si="334"/>
        <v>0</v>
      </c>
      <c r="AJ126" s="98">
        <f t="shared" si="334"/>
        <v>0</v>
      </c>
      <c r="AK126" s="113">
        <f t="shared" si="334"/>
        <v>0</v>
      </c>
      <c r="AL126" s="98">
        <f t="shared" si="334"/>
        <v>0</v>
      </c>
      <c r="AM126" s="113">
        <f t="shared" si="334"/>
        <v>0</v>
      </c>
      <c r="AN126" s="98">
        <f t="shared" si="334"/>
        <v>0</v>
      </c>
      <c r="AO126" s="297">
        <f t="shared" si="334"/>
        <v>0</v>
      </c>
      <c r="AP126" s="218">
        <f t="shared" si="334"/>
        <v>0</v>
      </c>
      <c r="AQ126" s="113">
        <f>IFERROR(AX126/K126,0)*100</f>
        <v>0</v>
      </c>
      <c r="AR126" s="108"/>
      <c r="AS126" s="108"/>
      <c r="AT126" s="108"/>
      <c r="AU126" s="115"/>
      <c r="AV126" s="116"/>
      <c r="AW126" s="160"/>
      <c r="AX126" s="118">
        <f t="shared" si="292"/>
        <v>0</v>
      </c>
      <c r="AY126" s="118">
        <f t="shared" si="296"/>
        <v>0</v>
      </c>
      <c r="AZ126" s="117"/>
    </row>
    <row r="127" ht="15.75" customHeight="1">
      <c r="A127" s="105"/>
      <c r="B127" s="106">
        <v>7.0</v>
      </c>
      <c r="C127" s="108" t="s">
        <v>267</v>
      </c>
      <c r="D127" s="106">
        <v>1.0</v>
      </c>
      <c r="E127" s="108" t="s">
        <v>268</v>
      </c>
      <c r="F127" s="106">
        <v>1.0</v>
      </c>
      <c r="G127" s="108" t="s">
        <v>269</v>
      </c>
      <c r="H127" s="86" t="s">
        <v>270</v>
      </c>
      <c r="I127" s="86" t="s">
        <v>271</v>
      </c>
      <c r="J127" s="106">
        <v>805.0</v>
      </c>
      <c r="K127" s="106">
        <v>907.0</v>
      </c>
      <c r="L127" s="110">
        <f>N127+P127+R127+T127+V127</f>
        <v>2047</v>
      </c>
      <c r="M127" s="106">
        <v>821.0</v>
      </c>
      <c r="N127" s="89">
        <v>298.0</v>
      </c>
      <c r="O127" s="164">
        <v>838.0</v>
      </c>
      <c r="P127" s="89">
        <v>418.0</v>
      </c>
      <c r="Q127" s="111">
        <v>854.0</v>
      </c>
      <c r="R127" s="89">
        <v>431.0</v>
      </c>
      <c r="S127" s="106">
        <v>890.0</v>
      </c>
      <c r="T127" s="89">
        <v>443.0</v>
      </c>
      <c r="U127" s="106">
        <v>907.0</v>
      </c>
      <c r="V127" s="91">
        <v>457.0</v>
      </c>
      <c r="W127" s="111"/>
      <c r="X127" s="112">
        <v>1062.2</v>
      </c>
      <c r="Y127" s="111">
        <v>2140.0</v>
      </c>
      <c r="Z127" s="112">
        <v>267.755</v>
      </c>
      <c r="AA127" s="111">
        <v>968.0</v>
      </c>
      <c r="AB127" s="112">
        <v>231.947</v>
      </c>
      <c r="AC127" s="111">
        <v>737.0</v>
      </c>
      <c r="AD127" s="112">
        <v>0.0</v>
      </c>
      <c r="AE127" s="108"/>
      <c r="AF127" s="96"/>
      <c r="AG127" s="113">
        <f t="shared" si="286"/>
        <v>0</v>
      </c>
      <c r="AH127" s="98">
        <f t="shared" ref="AH127:AP127" si="335">IFERROR(X127/N127,0)*100</f>
        <v>356.442953</v>
      </c>
      <c r="AI127" s="113">
        <f t="shared" si="335"/>
        <v>255.3699284</v>
      </c>
      <c r="AJ127" s="98">
        <f t="shared" si="335"/>
        <v>64.0562201</v>
      </c>
      <c r="AK127" s="113">
        <f t="shared" si="335"/>
        <v>113.3489461</v>
      </c>
      <c r="AL127" s="98">
        <f t="shared" si="335"/>
        <v>53.81600928</v>
      </c>
      <c r="AM127" s="113">
        <f t="shared" si="335"/>
        <v>82.80898876</v>
      </c>
      <c r="AN127" s="98">
        <f t="shared" si="335"/>
        <v>0</v>
      </c>
      <c r="AO127" s="297">
        <f t="shared" si="335"/>
        <v>0</v>
      </c>
      <c r="AP127" s="218">
        <f t="shared" si="335"/>
        <v>0</v>
      </c>
      <c r="AQ127" s="124">
        <v>737.0</v>
      </c>
      <c r="AR127" s="114">
        <f>X127+Z127+AB127+AD127+AF127</f>
        <v>1561.902</v>
      </c>
      <c r="AS127" s="114">
        <f t="shared" ref="AS127:AT127" si="336">AQ127/K127*100</f>
        <v>81.25689085</v>
      </c>
      <c r="AT127" s="114">
        <f t="shared" si="336"/>
        <v>76.30200293</v>
      </c>
      <c r="AU127" s="115" t="s">
        <v>272</v>
      </c>
      <c r="AV127" s="116"/>
      <c r="AW127" s="117"/>
      <c r="AX127" s="118">
        <f t="shared" si="292"/>
        <v>451.5278633</v>
      </c>
      <c r="AY127" s="118">
        <f t="shared" si="296"/>
        <v>474.3151824</v>
      </c>
      <c r="AZ127" s="117"/>
    </row>
    <row r="128" ht="15.75" customHeight="1">
      <c r="A128" s="105"/>
      <c r="B128" s="106"/>
      <c r="C128" s="108"/>
      <c r="D128" s="106"/>
      <c r="E128" s="108"/>
      <c r="F128" s="106"/>
      <c r="G128" s="108"/>
      <c r="H128" s="86" t="s">
        <v>273</v>
      </c>
      <c r="I128" s="86" t="s">
        <v>150</v>
      </c>
      <c r="J128" s="106">
        <v>15.0</v>
      </c>
      <c r="K128" s="109">
        <f t="shared" ref="K128:K129" si="339">M128+O128+Q128+S128+U128+J128</f>
        <v>35</v>
      </c>
      <c r="L128" s="128"/>
      <c r="M128" s="106">
        <v>4.0</v>
      </c>
      <c r="N128" s="89"/>
      <c r="O128" s="106">
        <v>4.0</v>
      </c>
      <c r="P128" s="89"/>
      <c r="Q128" s="111">
        <v>4.0</v>
      </c>
      <c r="R128" s="89"/>
      <c r="S128" s="106">
        <v>4.0</v>
      </c>
      <c r="T128" s="89"/>
      <c r="U128" s="106">
        <v>4.0</v>
      </c>
      <c r="V128" s="129"/>
      <c r="W128" s="111"/>
      <c r="X128" s="112"/>
      <c r="Y128" s="111">
        <v>1.0</v>
      </c>
      <c r="Z128" s="112"/>
      <c r="AA128" s="111"/>
      <c r="AB128" s="112"/>
      <c r="AC128" s="111"/>
      <c r="AD128" s="112"/>
      <c r="AE128" s="108"/>
      <c r="AF128" s="96"/>
      <c r="AG128" s="113">
        <f t="shared" si="286"/>
        <v>0</v>
      </c>
      <c r="AH128" s="98">
        <f t="shared" ref="AH128:AP128" si="337">IFERROR(X128/N128,0)*100</f>
        <v>0</v>
      </c>
      <c r="AI128" s="113">
        <f t="shared" si="337"/>
        <v>25</v>
      </c>
      <c r="AJ128" s="98">
        <f t="shared" si="337"/>
        <v>0</v>
      </c>
      <c r="AK128" s="113">
        <f t="shared" si="337"/>
        <v>0</v>
      </c>
      <c r="AL128" s="98">
        <f t="shared" si="337"/>
        <v>0</v>
      </c>
      <c r="AM128" s="113">
        <f t="shared" si="337"/>
        <v>0</v>
      </c>
      <c r="AN128" s="98">
        <f t="shared" si="337"/>
        <v>0</v>
      </c>
      <c r="AO128" s="297">
        <f t="shared" si="337"/>
        <v>0</v>
      </c>
      <c r="AP128" s="218">
        <f t="shared" si="337"/>
        <v>0</v>
      </c>
      <c r="AQ128" s="113">
        <f t="shared" ref="AQ128:AR128" si="338">W128+Y128+AA128+AC128+AE128</f>
        <v>1</v>
      </c>
      <c r="AR128" s="114">
        <f t="shared" si="338"/>
        <v>0</v>
      </c>
      <c r="AS128" s="114">
        <f t="shared" ref="AS128:AS130" si="342">AQ128/K128*100</f>
        <v>2.857142857</v>
      </c>
      <c r="AT128" s="128" t="s">
        <v>89</v>
      </c>
      <c r="AU128" s="115"/>
      <c r="AV128" s="116"/>
      <c r="AW128" s="117"/>
      <c r="AX128" s="118">
        <f t="shared" si="292"/>
        <v>25</v>
      </c>
      <c r="AY128" s="118">
        <f t="shared" si="296"/>
        <v>0</v>
      </c>
      <c r="AZ128" s="117"/>
    </row>
    <row r="129" ht="15.75" customHeight="1">
      <c r="A129" s="105"/>
      <c r="B129" s="106"/>
      <c r="C129" s="108"/>
      <c r="D129" s="106"/>
      <c r="E129" s="108"/>
      <c r="F129" s="106">
        <v>2.0</v>
      </c>
      <c r="G129" s="108" t="s">
        <v>274</v>
      </c>
      <c r="H129" s="86" t="s">
        <v>275</v>
      </c>
      <c r="I129" s="86" t="s">
        <v>276</v>
      </c>
      <c r="J129" s="106">
        <v>29.0</v>
      </c>
      <c r="K129" s="109">
        <f t="shared" si="339"/>
        <v>109</v>
      </c>
      <c r="L129" s="110">
        <f>N129+P129+R129+T129+V129</f>
        <v>1453</v>
      </c>
      <c r="M129" s="106">
        <v>12.0</v>
      </c>
      <c r="N129" s="89">
        <v>0.0</v>
      </c>
      <c r="O129" s="106">
        <v>14.0</v>
      </c>
      <c r="P129" s="89">
        <v>946.0</v>
      </c>
      <c r="Q129" s="111">
        <v>16.0</v>
      </c>
      <c r="R129" s="89">
        <v>74.0</v>
      </c>
      <c r="S129" s="106">
        <v>18.0</v>
      </c>
      <c r="T129" s="89">
        <v>76.0</v>
      </c>
      <c r="U129" s="106">
        <v>20.0</v>
      </c>
      <c r="V129" s="91">
        <v>357.0</v>
      </c>
      <c r="W129" s="111"/>
      <c r="X129" s="112">
        <v>0.0</v>
      </c>
      <c r="Y129" s="111">
        <v>19.0</v>
      </c>
      <c r="Z129" s="112">
        <v>0.0</v>
      </c>
      <c r="AA129" s="111"/>
      <c r="AB129" s="112"/>
      <c r="AC129" s="111"/>
      <c r="AD129" s="112">
        <v>0.0</v>
      </c>
      <c r="AE129" s="108"/>
      <c r="AF129" s="96"/>
      <c r="AG129" s="113">
        <f t="shared" si="286"/>
        <v>0</v>
      </c>
      <c r="AH129" s="98">
        <f t="shared" ref="AH129:AP129" si="340">IFERROR(X129/N129,0)*100</f>
        <v>0</v>
      </c>
      <c r="AI129" s="113">
        <f t="shared" si="340"/>
        <v>135.7142857</v>
      </c>
      <c r="AJ129" s="98">
        <f t="shared" si="340"/>
        <v>0</v>
      </c>
      <c r="AK129" s="113">
        <f t="shared" si="340"/>
        <v>0</v>
      </c>
      <c r="AL129" s="98">
        <f t="shared" si="340"/>
        <v>0</v>
      </c>
      <c r="AM129" s="113">
        <f t="shared" si="340"/>
        <v>0</v>
      </c>
      <c r="AN129" s="98">
        <f t="shared" si="340"/>
        <v>0</v>
      </c>
      <c r="AO129" s="297">
        <f t="shared" si="340"/>
        <v>0</v>
      </c>
      <c r="AP129" s="218">
        <f t="shared" si="340"/>
        <v>0</v>
      </c>
      <c r="AQ129" s="113">
        <f t="shared" ref="AQ129:AR129" si="341">W129+Y129+AA129+AC129+AE129</f>
        <v>19</v>
      </c>
      <c r="AR129" s="114">
        <f t="shared" si="341"/>
        <v>0</v>
      </c>
      <c r="AS129" s="114">
        <f t="shared" si="342"/>
        <v>17.43119266</v>
      </c>
      <c r="AT129" s="114">
        <f>AR129/L129*100</f>
        <v>0</v>
      </c>
      <c r="AU129" s="115" t="s">
        <v>272</v>
      </c>
      <c r="AV129" s="116"/>
      <c r="AW129" s="117"/>
      <c r="AX129" s="118">
        <f t="shared" si="292"/>
        <v>135.7142857</v>
      </c>
      <c r="AY129" s="118">
        <f t="shared" si="296"/>
        <v>0</v>
      </c>
      <c r="AZ129" s="117"/>
    </row>
    <row r="130" ht="15.75" customHeight="1">
      <c r="A130" s="105"/>
      <c r="B130" s="106"/>
      <c r="C130" s="108"/>
      <c r="D130" s="106"/>
      <c r="E130" s="108"/>
      <c r="F130" s="106"/>
      <c r="G130" s="108"/>
      <c r="H130" s="86" t="s">
        <v>277</v>
      </c>
      <c r="I130" s="86" t="s">
        <v>278</v>
      </c>
      <c r="J130" s="106">
        <v>14.0</v>
      </c>
      <c r="K130" s="106">
        <v>17.0</v>
      </c>
      <c r="L130" s="128"/>
      <c r="M130" s="106">
        <v>14.0</v>
      </c>
      <c r="N130" s="89"/>
      <c r="O130" s="106">
        <v>14.0</v>
      </c>
      <c r="P130" s="89"/>
      <c r="Q130" s="106">
        <v>14.0</v>
      </c>
      <c r="R130" s="89"/>
      <c r="S130" s="106">
        <v>15.0</v>
      </c>
      <c r="T130" s="89"/>
      <c r="U130" s="106">
        <v>17.0</v>
      </c>
      <c r="V130" s="129"/>
      <c r="W130" s="111"/>
      <c r="X130" s="112"/>
      <c r="Y130" s="111">
        <v>35.0</v>
      </c>
      <c r="Z130" s="112"/>
      <c r="AA130" s="111"/>
      <c r="AB130" s="112"/>
      <c r="AC130" s="111"/>
      <c r="AD130" s="112"/>
      <c r="AE130" s="108"/>
      <c r="AF130" s="96"/>
      <c r="AG130" s="113">
        <f t="shared" si="286"/>
        <v>0</v>
      </c>
      <c r="AH130" s="98">
        <f t="shared" ref="AH130:AP130" si="343">IFERROR(X130/N130,0)*100</f>
        <v>0</v>
      </c>
      <c r="AI130" s="113">
        <f t="shared" si="343"/>
        <v>250</v>
      </c>
      <c r="AJ130" s="98">
        <f t="shared" si="343"/>
        <v>0</v>
      </c>
      <c r="AK130" s="113">
        <f t="shared" si="343"/>
        <v>0</v>
      </c>
      <c r="AL130" s="98">
        <f t="shared" si="343"/>
        <v>0</v>
      </c>
      <c r="AM130" s="113">
        <f t="shared" si="343"/>
        <v>0</v>
      </c>
      <c r="AN130" s="98">
        <f t="shared" si="343"/>
        <v>0</v>
      </c>
      <c r="AO130" s="297">
        <f t="shared" si="343"/>
        <v>0</v>
      </c>
      <c r="AP130" s="218">
        <f t="shared" si="343"/>
        <v>0</v>
      </c>
      <c r="AQ130" s="124"/>
      <c r="AR130" s="114">
        <f>X130+Z130+AB130+AD130+AF130</f>
        <v>0</v>
      </c>
      <c r="AS130" s="114">
        <f t="shared" si="342"/>
        <v>0</v>
      </c>
      <c r="AT130" s="128" t="s">
        <v>89</v>
      </c>
      <c r="AU130" s="115"/>
      <c r="AV130" s="116"/>
      <c r="AW130" s="117"/>
      <c r="AX130" s="118">
        <f t="shared" si="292"/>
        <v>250</v>
      </c>
      <c r="AY130" s="118">
        <f t="shared" si="296"/>
        <v>0</v>
      </c>
      <c r="AZ130" s="117"/>
    </row>
    <row r="131" ht="15.75" customHeight="1">
      <c r="A131" s="105"/>
      <c r="B131" s="106"/>
      <c r="C131" s="108"/>
      <c r="D131" s="106"/>
      <c r="E131" s="108"/>
      <c r="F131" s="106"/>
      <c r="G131" s="108"/>
      <c r="H131" s="86" t="s">
        <v>279</v>
      </c>
      <c r="I131" s="86" t="s">
        <v>68</v>
      </c>
      <c r="J131" s="109">
        <v>3109.0</v>
      </c>
      <c r="K131" s="106" t="s">
        <v>280</v>
      </c>
      <c r="L131" s="128"/>
      <c r="M131" s="109">
        <v>3109.0</v>
      </c>
      <c r="N131" s="89"/>
      <c r="O131" s="106">
        <v>3172.0</v>
      </c>
      <c r="P131" s="89"/>
      <c r="Q131" s="111">
        <v>3236.0</v>
      </c>
      <c r="R131" s="89"/>
      <c r="S131" s="106">
        <v>3301.0</v>
      </c>
      <c r="T131" s="89"/>
      <c r="U131" s="106">
        <v>3367.0</v>
      </c>
      <c r="V131" s="129"/>
      <c r="W131" s="111"/>
      <c r="X131" s="112"/>
      <c r="Y131" s="111"/>
      <c r="Z131" s="112"/>
      <c r="AA131" s="111"/>
      <c r="AB131" s="112"/>
      <c r="AC131" s="111"/>
      <c r="AD131" s="112"/>
      <c r="AE131" s="108"/>
      <c r="AF131" s="96"/>
      <c r="AG131" s="113">
        <f t="shared" si="286"/>
        <v>0</v>
      </c>
      <c r="AH131" s="98">
        <f t="shared" ref="AH131:AP131" si="344">IFERROR(X131/N131,0)*100</f>
        <v>0</v>
      </c>
      <c r="AI131" s="113">
        <f t="shared" si="344"/>
        <v>0</v>
      </c>
      <c r="AJ131" s="98">
        <f t="shared" si="344"/>
        <v>0</v>
      </c>
      <c r="AK131" s="113">
        <f t="shared" si="344"/>
        <v>0</v>
      </c>
      <c r="AL131" s="98">
        <f t="shared" si="344"/>
        <v>0</v>
      </c>
      <c r="AM131" s="113">
        <f t="shared" si="344"/>
        <v>0</v>
      </c>
      <c r="AN131" s="98">
        <f t="shared" si="344"/>
        <v>0</v>
      </c>
      <c r="AO131" s="297">
        <f t="shared" si="344"/>
        <v>0</v>
      </c>
      <c r="AP131" s="218">
        <f t="shared" si="344"/>
        <v>0</v>
      </c>
      <c r="AQ131" s="124"/>
      <c r="AR131" s="108"/>
      <c r="AS131" s="108"/>
      <c r="AT131" s="108"/>
      <c r="AU131" s="115"/>
      <c r="AV131" s="116"/>
      <c r="AW131" s="117"/>
      <c r="AX131" s="118">
        <f t="shared" si="292"/>
        <v>0</v>
      </c>
      <c r="AY131" s="118">
        <f t="shared" si="296"/>
        <v>0</v>
      </c>
      <c r="AZ131" s="117"/>
    </row>
    <row r="132" ht="15.75" customHeight="1">
      <c r="A132" s="119"/>
      <c r="B132" s="106">
        <v>8.0</v>
      </c>
      <c r="C132" s="108" t="s">
        <v>281</v>
      </c>
      <c r="D132" s="106">
        <v>1.0</v>
      </c>
      <c r="E132" s="108" t="s">
        <v>282</v>
      </c>
      <c r="F132" s="106">
        <v>1.0</v>
      </c>
      <c r="G132" s="86" t="s">
        <v>283</v>
      </c>
      <c r="H132" s="108" t="s">
        <v>284</v>
      </c>
      <c r="I132" s="106" t="s">
        <v>211</v>
      </c>
      <c r="J132" s="106">
        <v>1.0</v>
      </c>
      <c r="K132" s="109">
        <f t="shared" ref="K132:K135" si="348">M132+O132+Q132+S132+U132+J132</f>
        <v>14</v>
      </c>
      <c r="L132" s="110">
        <f>N132+P132+R132+T132+V132</f>
        <v>4120</v>
      </c>
      <c r="M132" s="106">
        <v>2.0</v>
      </c>
      <c r="N132" s="89">
        <v>930.0</v>
      </c>
      <c r="O132" s="106">
        <v>6.0</v>
      </c>
      <c r="P132" s="89">
        <v>1819.0</v>
      </c>
      <c r="Q132" s="111">
        <v>2.0</v>
      </c>
      <c r="R132" s="89">
        <v>621.0</v>
      </c>
      <c r="S132" s="106">
        <v>2.0</v>
      </c>
      <c r="T132" s="89">
        <v>474.0</v>
      </c>
      <c r="U132" s="106">
        <v>1.0</v>
      </c>
      <c r="V132" s="120">
        <v>276.0</v>
      </c>
      <c r="W132" s="111">
        <v>1.0</v>
      </c>
      <c r="X132" s="112">
        <v>748.832</v>
      </c>
      <c r="Y132" s="111">
        <v>1.0</v>
      </c>
      <c r="Z132" s="112">
        <f>944.169</f>
        <v>944.169</v>
      </c>
      <c r="AA132" s="111">
        <v>1.0</v>
      </c>
      <c r="AB132" s="112">
        <v>347.125</v>
      </c>
      <c r="AC132" s="111">
        <v>1.0</v>
      </c>
      <c r="AD132" s="112">
        <v>186.772</v>
      </c>
      <c r="AE132" s="108"/>
      <c r="AF132" s="96"/>
      <c r="AG132" s="113">
        <f t="shared" si="286"/>
        <v>50</v>
      </c>
      <c r="AH132" s="98">
        <f t="shared" ref="AH132:AP132" si="345">IFERROR(X132/N132,0)*100</f>
        <v>80.51956989</v>
      </c>
      <c r="AI132" s="113">
        <f t="shared" si="345"/>
        <v>16.66666667</v>
      </c>
      <c r="AJ132" s="98">
        <f t="shared" si="345"/>
        <v>51.90593733</v>
      </c>
      <c r="AK132" s="113">
        <f t="shared" si="345"/>
        <v>50</v>
      </c>
      <c r="AL132" s="98">
        <f t="shared" si="345"/>
        <v>55.89774557</v>
      </c>
      <c r="AM132" s="113">
        <f t="shared" si="345"/>
        <v>50</v>
      </c>
      <c r="AN132" s="98">
        <f t="shared" si="345"/>
        <v>39.40337553</v>
      </c>
      <c r="AO132" s="297">
        <f t="shared" si="345"/>
        <v>0</v>
      </c>
      <c r="AP132" s="218">
        <f t="shared" si="345"/>
        <v>0</v>
      </c>
      <c r="AQ132" s="113">
        <f t="shared" ref="AQ132:AR132" si="346">W132+Y132+AA132+AC132+AE132</f>
        <v>4</v>
      </c>
      <c r="AR132" s="114">
        <f t="shared" si="346"/>
        <v>2226.898</v>
      </c>
      <c r="AS132" s="114">
        <f t="shared" ref="AS132:AT132" si="347">AQ132/K132*100</f>
        <v>28.57142857</v>
      </c>
      <c r="AT132" s="114">
        <f t="shared" si="347"/>
        <v>54.05092233</v>
      </c>
      <c r="AU132" s="115" t="s">
        <v>285</v>
      </c>
      <c r="AV132" s="116"/>
      <c r="AW132" s="117"/>
      <c r="AX132" s="118">
        <f t="shared" si="292"/>
        <v>166.6666667</v>
      </c>
      <c r="AY132" s="118">
        <f t="shared" si="296"/>
        <v>227.7266283</v>
      </c>
      <c r="AZ132" s="117"/>
    </row>
    <row r="133" ht="15.75" customHeight="1">
      <c r="A133" s="119"/>
      <c r="B133" s="106"/>
      <c r="C133" s="108"/>
      <c r="D133" s="106"/>
      <c r="E133" s="108"/>
      <c r="F133" s="106"/>
      <c r="G133" s="86"/>
      <c r="H133" s="108" t="s">
        <v>286</v>
      </c>
      <c r="I133" s="106" t="s">
        <v>211</v>
      </c>
      <c r="J133" s="106">
        <v>4.0</v>
      </c>
      <c r="K133" s="109">
        <f t="shared" si="348"/>
        <v>14</v>
      </c>
      <c r="L133" s="110">
        <v>0.0</v>
      </c>
      <c r="M133" s="106">
        <v>2.0</v>
      </c>
      <c r="N133" s="89"/>
      <c r="O133" s="106">
        <v>2.0</v>
      </c>
      <c r="P133" s="89"/>
      <c r="Q133" s="111">
        <v>2.0</v>
      </c>
      <c r="R133" s="89"/>
      <c r="S133" s="106">
        <v>2.0</v>
      </c>
      <c r="T133" s="89"/>
      <c r="U133" s="106">
        <v>2.0</v>
      </c>
      <c r="V133" s="157"/>
      <c r="W133" s="111"/>
      <c r="X133" s="112"/>
      <c r="Y133" s="111">
        <v>1.0</v>
      </c>
      <c r="Z133" s="112"/>
      <c r="AA133" s="111">
        <v>1.0</v>
      </c>
      <c r="AB133" s="112"/>
      <c r="AC133" s="111">
        <v>1.0</v>
      </c>
      <c r="AD133" s="112"/>
      <c r="AE133" s="108"/>
      <c r="AF133" s="96"/>
      <c r="AG133" s="113">
        <f t="shared" si="286"/>
        <v>0</v>
      </c>
      <c r="AH133" s="98">
        <f t="shared" ref="AH133:AP133" si="349">IFERROR(X133/N133,0)*100</f>
        <v>0</v>
      </c>
      <c r="AI133" s="113">
        <f t="shared" si="349"/>
        <v>50</v>
      </c>
      <c r="AJ133" s="98">
        <f t="shared" si="349"/>
        <v>0</v>
      </c>
      <c r="AK133" s="113">
        <f t="shared" si="349"/>
        <v>50</v>
      </c>
      <c r="AL133" s="98">
        <f t="shared" si="349"/>
        <v>0</v>
      </c>
      <c r="AM133" s="113">
        <f t="shared" si="349"/>
        <v>50</v>
      </c>
      <c r="AN133" s="98">
        <f t="shared" si="349"/>
        <v>0</v>
      </c>
      <c r="AO133" s="297">
        <f t="shared" si="349"/>
        <v>0</v>
      </c>
      <c r="AP133" s="218">
        <f t="shared" si="349"/>
        <v>0</v>
      </c>
      <c r="AQ133" s="113">
        <f t="shared" ref="AQ133:AR133" si="350">W133+Y133+AA133+AC133+AE133</f>
        <v>3</v>
      </c>
      <c r="AR133" s="114">
        <f t="shared" si="350"/>
        <v>0</v>
      </c>
      <c r="AS133" s="114">
        <f t="shared" ref="AS133:AS137" si="353">AQ133/K133*100</f>
        <v>21.42857143</v>
      </c>
      <c r="AT133" s="128" t="s">
        <v>89</v>
      </c>
      <c r="AU133" s="115"/>
      <c r="AV133" s="116"/>
      <c r="AW133" s="117"/>
      <c r="AX133" s="118">
        <f t="shared" si="292"/>
        <v>150</v>
      </c>
      <c r="AY133" s="118">
        <f t="shared" si="296"/>
        <v>0</v>
      </c>
      <c r="AZ133" s="117"/>
    </row>
    <row r="134" ht="15.75" customHeight="1">
      <c r="A134" s="105"/>
      <c r="B134" s="106"/>
      <c r="C134" s="108"/>
      <c r="D134" s="106"/>
      <c r="E134" s="108"/>
      <c r="F134" s="106">
        <v>2.0</v>
      </c>
      <c r="G134" s="86" t="s">
        <v>287</v>
      </c>
      <c r="H134" s="86" t="s">
        <v>288</v>
      </c>
      <c r="I134" s="86" t="s">
        <v>289</v>
      </c>
      <c r="J134" s="106">
        <v>0.0</v>
      </c>
      <c r="K134" s="109">
        <f t="shared" si="348"/>
        <v>16</v>
      </c>
      <c r="L134" s="110">
        <f t="shared" ref="L134:L136" si="354">N134+P134+R134+T134+V134</f>
        <v>1875</v>
      </c>
      <c r="M134" s="106">
        <v>3.0</v>
      </c>
      <c r="N134" s="89">
        <v>100.0</v>
      </c>
      <c r="O134" s="106">
        <v>3.0</v>
      </c>
      <c r="P134" s="89">
        <v>425.0</v>
      </c>
      <c r="Q134" s="111">
        <v>3.0</v>
      </c>
      <c r="R134" s="89">
        <v>425.0</v>
      </c>
      <c r="S134" s="106">
        <v>3.0</v>
      </c>
      <c r="T134" s="89">
        <v>425.0</v>
      </c>
      <c r="U134" s="106">
        <v>4.0</v>
      </c>
      <c r="V134" s="91">
        <v>500.0</v>
      </c>
      <c r="W134" s="111"/>
      <c r="X134" s="112">
        <v>135.845</v>
      </c>
      <c r="Y134" s="111">
        <v>3.0</v>
      </c>
      <c r="Z134" s="112">
        <v>0.0</v>
      </c>
      <c r="AA134" s="111"/>
      <c r="AB134" s="112">
        <v>3.8</v>
      </c>
      <c r="AC134" s="111"/>
      <c r="AD134" s="112">
        <f>3.48+0</f>
        <v>3.48</v>
      </c>
      <c r="AE134" s="108"/>
      <c r="AF134" s="96"/>
      <c r="AG134" s="113">
        <f t="shared" si="286"/>
        <v>0</v>
      </c>
      <c r="AH134" s="98">
        <f t="shared" ref="AH134:AP134" si="351">IFERROR(X134/N134,0)*100</f>
        <v>135.845</v>
      </c>
      <c r="AI134" s="113">
        <f t="shared" si="351"/>
        <v>100</v>
      </c>
      <c r="AJ134" s="98">
        <f t="shared" si="351"/>
        <v>0</v>
      </c>
      <c r="AK134" s="113">
        <f t="shared" si="351"/>
        <v>0</v>
      </c>
      <c r="AL134" s="98">
        <f t="shared" si="351"/>
        <v>0.8941176471</v>
      </c>
      <c r="AM134" s="113">
        <f t="shared" si="351"/>
        <v>0</v>
      </c>
      <c r="AN134" s="98">
        <f t="shared" si="351"/>
        <v>0.8188235294</v>
      </c>
      <c r="AO134" s="297">
        <f t="shared" si="351"/>
        <v>0</v>
      </c>
      <c r="AP134" s="218">
        <f t="shared" si="351"/>
        <v>0</v>
      </c>
      <c r="AQ134" s="113">
        <f t="shared" ref="AQ134:AR134" si="352">W134+Y134+AA134+AC134+AE134</f>
        <v>3</v>
      </c>
      <c r="AR134" s="114">
        <f t="shared" si="352"/>
        <v>143.125</v>
      </c>
      <c r="AS134" s="114">
        <f t="shared" si="353"/>
        <v>18.75</v>
      </c>
      <c r="AT134" s="114">
        <f t="shared" ref="AT134:AT136" si="357">AR134/L134*100</f>
        <v>7.633333333</v>
      </c>
      <c r="AU134" s="115" t="s">
        <v>285</v>
      </c>
      <c r="AV134" s="116" t="s">
        <v>290</v>
      </c>
      <c r="AW134" s="117"/>
      <c r="AX134" s="118">
        <f t="shared" si="292"/>
        <v>100</v>
      </c>
      <c r="AY134" s="118">
        <f t="shared" si="296"/>
        <v>137.5579412</v>
      </c>
      <c r="AZ134" s="117"/>
    </row>
    <row r="135" ht="15.75" customHeight="1">
      <c r="A135" s="105"/>
      <c r="B135" s="106"/>
      <c r="C135" s="108"/>
      <c r="D135" s="106"/>
      <c r="E135" s="108"/>
      <c r="F135" s="106">
        <v>3.0</v>
      </c>
      <c r="G135" s="86" t="s">
        <v>291</v>
      </c>
      <c r="H135" s="86" t="s">
        <v>292</v>
      </c>
      <c r="I135" s="86" t="s">
        <v>211</v>
      </c>
      <c r="J135" s="106">
        <v>0.0</v>
      </c>
      <c r="K135" s="109">
        <f t="shared" si="348"/>
        <v>5</v>
      </c>
      <c r="L135" s="110">
        <f t="shared" si="354"/>
        <v>820</v>
      </c>
      <c r="M135" s="106">
        <v>1.0</v>
      </c>
      <c r="N135" s="89">
        <v>0.0</v>
      </c>
      <c r="O135" s="106">
        <v>1.0</v>
      </c>
      <c r="P135" s="89">
        <v>205.0</v>
      </c>
      <c r="Q135" s="106">
        <v>1.0</v>
      </c>
      <c r="R135" s="89">
        <v>205.0</v>
      </c>
      <c r="S135" s="106">
        <v>1.0</v>
      </c>
      <c r="T135" s="89">
        <v>205.0</v>
      </c>
      <c r="U135" s="106">
        <v>1.0</v>
      </c>
      <c r="V135" s="89">
        <v>205.0</v>
      </c>
      <c r="W135" s="111">
        <v>1.0</v>
      </c>
      <c r="X135" s="112">
        <v>99.55</v>
      </c>
      <c r="Y135" s="111">
        <v>1.0</v>
      </c>
      <c r="Z135" s="112">
        <v>198.28</v>
      </c>
      <c r="AA135" s="111">
        <v>1.0</v>
      </c>
      <c r="AB135" s="112">
        <v>198.458</v>
      </c>
      <c r="AC135" s="111">
        <v>1.0</v>
      </c>
      <c r="AD135" s="112">
        <v>177.108</v>
      </c>
      <c r="AE135" s="108"/>
      <c r="AF135" s="96"/>
      <c r="AG135" s="113">
        <f t="shared" si="286"/>
        <v>100</v>
      </c>
      <c r="AH135" s="98">
        <f t="shared" ref="AH135:AP135" si="355">IFERROR(X135/N135,0)*100</f>
        <v>0</v>
      </c>
      <c r="AI135" s="113">
        <f t="shared" si="355"/>
        <v>100</v>
      </c>
      <c r="AJ135" s="98">
        <f t="shared" si="355"/>
        <v>96.72195122</v>
      </c>
      <c r="AK135" s="113">
        <f t="shared" si="355"/>
        <v>100</v>
      </c>
      <c r="AL135" s="98">
        <f t="shared" si="355"/>
        <v>96.80878049</v>
      </c>
      <c r="AM135" s="113">
        <f t="shared" si="355"/>
        <v>100</v>
      </c>
      <c r="AN135" s="98">
        <f t="shared" si="355"/>
        <v>86.39414634</v>
      </c>
      <c r="AO135" s="297">
        <f t="shared" si="355"/>
        <v>0</v>
      </c>
      <c r="AP135" s="218">
        <f t="shared" si="355"/>
        <v>0</v>
      </c>
      <c r="AQ135" s="113">
        <f t="shared" ref="AQ135:AR135" si="356">W135+Y135+AA135+AC135+AE135</f>
        <v>4</v>
      </c>
      <c r="AR135" s="114">
        <f t="shared" si="356"/>
        <v>673.396</v>
      </c>
      <c r="AS135" s="114">
        <f t="shared" si="353"/>
        <v>80</v>
      </c>
      <c r="AT135" s="114">
        <f t="shared" si="357"/>
        <v>82.12146341</v>
      </c>
      <c r="AU135" s="115" t="s">
        <v>290</v>
      </c>
      <c r="AV135" s="116"/>
      <c r="AW135" s="117"/>
      <c r="AX135" s="118">
        <f t="shared" si="292"/>
        <v>400</v>
      </c>
      <c r="AY135" s="118">
        <f t="shared" si="296"/>
        <v>279.924878</v>
      </c>
      <c r="AZ135" s="117"/>
    </row>
    <row r="136" ht="15.75" customHeight="1">
      <c r="A136" s="119"/>
      <c r="B136" s="106">
        <v>9.0</v>
      </c>
      <c r="C136" s="108" t="s">
        <v>293</v>
      </c>
      <c r="D136" s="106">
        <v>1.0</v>
      </c>
      <c r="E136" s="108" t="s">
        <v>294</v>
      </c>
      <c r="F136" s="106">
        <v>1.0</v>
      </c>
      <c r="G136" s="108" t="s">
        <v>295</v>
      </c>
      <c r="H136" s="108" t="s">
        <v>296</v>
      </c>
      <c r="I136" s="108" t="s">
        <v>297</v>
      </c>
      <c r="J136" s="106">
        <v>60.0</v>
      </c>
      <c r="K136" s="106">
        <v>85.0</v>
      </c>
      <c r="L136" s="110">
        <f t="shared" si="354"/>
        <v>4966</v>
      </c>
      <c r="M136" s="106">
        <v>70.0</v>
      </c>
      <c r="N136" s="89">
        <v>533.0</v>
      </c>
      <c r="O136" s="106">
        <v>75.0</v>
      </c>
      <c r="P136" s="89">
        <v>1258.0</v>
      </c>
      <c r="Q136" s="111">
        <v>80.0</v>
      </c>
      <c r="R136" s="89">
        <v>1026.0</v>
      </c>
      <c r="S136" s="106">
        <v>81.0</v>
      </c>
      <c r="T136" s="89">
        <v>1068.0</v>
      </c>
      <c r="U136" s="106">
        <v>85.0</v>
      </c>
      <c r="V136" s="120">
        <v>1081.0</v>
      </c>
      <c r="W136" s="111">
        <v>80.0</v>
      </c>
      <c r="X136" s="112">
        <v>604.994</v>
      </c>
      <c r="Y136" s="111">
        <v>75.0</v>
      </c>
      <c r="Z136" s="112">
        <v>364.754</v>
      </c>
      <c r="AA136" s="111">
        <v>43.0</v>
      </c>
      <c r="AB136" s="112">
        <v>553.616</v>
      </c>
      <c r="AC136" s="111">
        <v>50.0</v>
      </c>
      <c r="AD136" s="112">
        <v>726.036</v>
      </c>
      <c r="AE136" s="108"/>
      <c r="AF136" s="96"/>
      <c r="AG136" s="113">
        <f t="shared" si="286"/>
        <v>114.2857143</v>
      </c>
      <c r="AH136" s="98">
        <f t="shared" ref="AH136:AP136" si="358">IFERROR(X136/N136,0)*100</f>
        <v>113.5073171</v>
      </c>
      <c r="AI136" s="113">
        <f t="shared" si="358"/>
        <v>100</v>
      </c>
      <c r="AJ136" s="98">
        <f t="shared" si="358"/>
        <v>28.99475358</v>
      </c>
      <c r="AK136" s="113">
        <f t="shared" si="358"/>
        <v>53.75</v>
      </c>
      <c r="AL136" s="98">
        <f t="shared" si="358"/>
        <v>53.95867446</v>
      </c>
      <c r="AM136" s="113">
        <f t="shared" si="358"/>
        <v>61.72839506</v>
      </c>
      <c r="AN136" s="98">
        <f t="shared" si="358"/>
        <v>67.98089888</v>
      </c>
      <c r="AO136" s="297">
        <f t="shared" si="358"/>
        <v>0</v>
      </c>
      <c r="AP136" s="218">
        <f t="shared" si="358"/>
        <v>0</v>
      </c>
      <c r="AQ136" s="124">
        <v>50.0</v>
      </c>
      <c r="AR136" s="114">
        <f t="shared" ref="AR136:AR137" si="360">X136+Z136+AB136+AD136+AF136</f>
        <v>2249.4</v>
      </c>
      <c r="AS136" s="114">
        <f t="shared" si="353"/>
        <v>58.82352941</v>
      </c>
      <c r="AT136" s="114">
        <f t="shared" si="357"/>
        <v>45.29601289</v>
      </c>
      <c r="AU136" s="115" t="s">
        <v>298</v>
      </c>
      <c r="AV136" s="116"/>
      <c r="AW136" s="117"/>
      <c r="AX136" s="118">
        <f t="shared" si="292"/>
        <v>329.7641093</v>
      </c>
      <c r="AY136" s="118">
        <f t="shared" si="296"/>
        <v>264.441644</v>
      </c>
      <c r="AZ136" s="117"/>
    </row>
    <row r="137" ht="135.75" customHeight="1">
      <c r="A137" s="119"/>
      <c r="B137" s="106"/>
      <c r="C137" s="108"/>
      <c r="D137" s="106"/>
      <c r="E137" s="108"/>
      <c r="F137" s="106"/>
      <c r="G137" s="108"/>
      <c r="H137" s="108" t="s">
        <v>299</v>
      </c>
      <c r="I137" s="108" t="s">
        <v>297</v>
      </c>
      <c r="J137" s="106">
        <v>25.0</v>
      </c>
      <c r="K137" s="106">
        <v>93.0</v>
      </c>
      <c r="L137" s="108"/>
      <c r="M137" s="106">
        <v>45.0</v>
      </c>
      <c r="N137" s="89"/>
      <c r="O137" s="106">
        <v>60.0</v>
      </c>
      <c r="P137" s="89"/>
      <c r="Q137" s="111">
        <v>70.0</v>
      </c>
      <c r="R137" s="89"/>
      <c r="S137" s="106">
        <v>80.0</v>
      </c>
      <c r="T137" s="89"/>
      <c r="U137" s="106">
        <v>93.0</v>
      </c>
      <c r="V137" s="157"/>
      <c r="W137" s="111">
        <v>60.0</v>
      </c>
      <c r="X137" s="112"/>
      <c r="Y137" s="111">
        <v>50.0</v>
      </c>
      <c r="Z137" s="112"/>
      <c r="AA137" s="111">
        <v>50.0</v>
      </c>
      <c r="AB137" s="112"/>
      <c r="AC137" s="111">
        <v>52.0</v>
      </c>
      <c r="AD137" s="112"/>
      <c r="AE137" s="108"/>
      <c r="AF137" s="96"/>
      <c r="AG137" s="113">
        <f t="shared" si="286"/>
        <v>133.3333333</v>
      </c>
      <c r="AH137" s="98">
        <f t="shared" ref="AH137:AP137" si="359">IFERROR(X137/N137,0)*100</f>
        <v>0</v>
      </c>
      <c r="AI137" s="113">
        <f t="shared" si="359"/>
        <v>83.33333333</v>
      </c>
      <c r="AJ137" s="98">
        <f t="shared" si="359"/>
        <v>0</v>
      </c>
      <c r="AK137" s="113">
        <f t="shared" si="359"/>
        <v>71.42857143</v>
      </c>
      <c r="AL137" s="98">
        <f t="shared" si="359"/>
        <v>0</v>
      </c>
      <c r="AM137" s="113">
        <f t="shared" si="359"/>
        <v>65</v>
      </c>
      <c r="AN137" s="98">
        <f t="shared" si="359"/>
        <v>0</v>
      </c>
      <c r="AO137" s="297">
        <f t="shared" si="359"/>
        <v>0</v>
      </c>
      <c r="AP137" s="218">
        <f t="shared" si="359"/>
        <v>0</v>
      </c>
      <c r="AQ137" s="124">
        <v>52.0</v>
      </c>
      <c r="AR137" s="114">
        <f t="shared" si="360"/>
        <v>0</v>
      </c>
      <c r="AS137" s="114">
        <f t="shared" si="353"/>
        <v>55.91397849</v>
      </c>
      <c r="AT137" s="128" t="s">
        <v>89</v>
      </c>
      <c r="AU137" s="115"/>
      <c r="AV137" s="116"/>
      <c r="AW137" s="117"/>
      <c r="AX137" s="118">
        <f t="shared" si="292"/>
        <v>353.0952381</v>
      </c>
      <c r="AY137" s="118">
        <f t="shared" si="296"/>
        <v>0</v>
      </c>
      <c r="AZ137" s="117"/>
    </row>
    <row r="138" ht="15.75" customHeight="1">
      <c r="A138" s="119"/>
      <c r="B138" s="106"/>
      <c r="C138" s="108"/>
      <c r="D138" s="106"/>
      <c r="E138" s="108"/>
      <c r="F138" s="106"/>
      <c r="G138" s="108"/>
      <c r="H138" s="108" t="s">
        <v>300</v>
      </c>
      <c r="I138" s="108" t="s">
        <v>88</v>
      </c>
      <c r="J138" s="106">
        <v>10.0</v>
      </c>
      <c r="K138" s="109">
        <f>M138+O138+Q138+S138+U138+J138</f>
        <v>26</v>
      </c>
      <c r="L138" s="108"/>
      <c r="M138" s="106">
        <v>4.0</v>
      </c>
      <c r="N138" s="89"/>
      <c r="O138" s="106">
        <v>3.0</v>
      </c>
      <c r="P138" s="89"/>
      <c r="Q138" s="111">
        <v>3.0</v>
      </c>
      <c r="R138" s="89"/>
      <c r="S138" s="106">
        <v>3.0</v>
      </c>
      <c r="T138" s="89"/>
      <c r="U138" s="106">
        <v>3.0</v>
      </c>
      <c r="V138" s="157"/>
      <c r="W138" s="111">
        <v>4.0</v>
      </c>
      <c r="X138" s="112"/>
      <c r="Y138" s="111">
        <v>3.0</v>
      </c>
      <c r="Z138" s="112"/>
      <c r="AA138" s="111">
        <v>3.0</v>
      </c>
      <c r="AB138" s="112"/>
      <c r="AC138" s="111">
        <v>3.0</v>
      </c>
      <c r="AD138" s="112"/>
      <c r="AE138" s="108"/>
      <c r="AF138" s="96"/>
      <c r="AG138" s="113">
        <f t="shared" si="286"/>
        <v>100</v>
      </c>
      <c r="AH138" s="98">
        <f t="shared" ref="AH138:AP138" si="361">IFERROR(X138/N138,0)*100</f>
        <v>0</v>
      </c>
      <c r="AI138" s="113">
        <f t="shared" si="361"/>
        <v>100</v>
      </c>
      <c r="AJ138" s="98">
        <f t="shared" si="361"/>
        <v>0</v>
      </c>
      <c r="AK138" s="113">
        <f t="shared" si="361"/>
        <v>100</v>
      </c>
      <c r="AL138" s="98">
        <f t="shared" si="361"/>
        <v>0</v>
      </c>
      <c r="AM138" s="113">
        <f t="shared" si="361"/>
        <v>100</v>
      </c>
      <c r="AN138" s="98">
        <f t="shared" si="361"/>
        <v>0</v>
      </c>
      <c r="AO138" s="297">
        <f t="shared" si="361"/>
        <v>0</v>
      </c>
      <c r="AP138" s="218">
        <f t="shared" si="361"/>
        <v>0</v>
      </c>
      <c r="AQ138" s="113">
        <f t="shared" ref="AQ138:AR138" si="362">W138+Y138+AA138+AC138+AE138</f>
        <v>13</v>
      </c>
      <c r="AR138" s="114">
        <f t="shared" si="362"/>
        <v>0</v>
      </c>
      <c r="AS138" s="114">
        <f>AQ138/(K138-10)*100</f>
        <v>81.25</v>
      </c>
      <c r="AT138" s="128" t="s">
        <v>89</v>
      </c>
      <c r="AU138" s="115"/>
      <c r="AV138" s="116"/>
      <c r="AW138" s="117"/>
      <c r="AX138" s="118">
        <f t="shared" si="292"/>
        <v>400</v>
      </c>
      <c r="AY138" s="118">
        <f t="shared" si="296"/>
        <v>0</v>
      </c>
      <c r="AZ138" s="117"/>
    </row>
    <row r="139" ht="15.75" customHeight="1">
      <c r="A139" s="119"/>
      <c r="B139" s="106"/>
      <c r="C139" s="108"/>
      <c r="D139" s="106"/>
      <c r="E139" s="108"/>
      <c r="F139" s="106"/>
      <c r="G139" s="108"/>
      <c r="H139" s="108" t="s">
        <v>301</v>
      </c>
      <c r="I139" s="108" t="s">
        <v>302</v>
      </c>
      <c r="J139" s="106">
        <v>45.0</v>
      </c>
      <c r="K139" s="106">
        <v>60.0</v>
      </c>
      <c r="L139" s="108"/>
      <c r="M139" s="106">
        <v>53.0</v>
      </c>
      <c r="N139" s="89"/>
      <c r="O139" s="106">
        <v>56.0</v>
      </c>
      <c r="P139" s="89"/>
      <c r="Q139" s="111">
        <v>57.0</v>
      </c>
      <c r="R139" s="89"/>
      <c r="S139" s="106">
        <v>59.0</v>
      </c>
      <c r="T139" s="89"/>
      <c r="U139" s="106">
        <v>60.0</v>
      </c>
      <c r="V139" s="157"/>
      <c r="W139" s="111">
        <v>53.0</v>
      </c>
      <c r="X139" s="112"/>
      <c r="Y139" s="111">
        <v>56.0</v>
      </c>
      <c r="Z139" s="112"/>
      <c r="AA139" s="111">
        <v>15.0</v>
      </c>
      <c r="AB139" s="112"/>
      <c r="AC139" s="111">
        <v>60.0</v>
      </c>
      <c r="AD139" s="112"/>
      <c r="AE139" s="108"/>
      <c r="AF139" s="96"/>
      <c r="AG139" s="113">
        <f t="shared" si="286"/>
        <v>100</v>
      </c>
      <c r="AH139" s="98">
        <f t="shared" ref="AH139:AP139" si="363">IFERROR(X139/N139,0)*100</f>
        <v>0</v>
      </c>
      <c r="AI139" s="113">
        <f t="shared" si="363"/>
        <v>100</v>
      </c>
      <c r="AJ139" s="98">
        <f t="shared" si="363"/>
        <v>0</v>
      </c>
      <c r="AK139" s="113">
        <f t="shared" si="363"/>
        <v>26.31578947</v>
      </c>
      <c r="AL139" s="98">
        <f t="shared" si="363"/>
        <v>0</v>
      </c>
      <c r="AM139" s="113">
        <f t="shared" si="363"/>
        <v>101.6949153</v>
      </c>
      <c r="AN139" s="98">
        <f t="shared" si="363"/>
        <v>0</v>
      </c>
      <c r="AO139" s="297">
        <f t="shared" si="363"/>
        <v>0</v>
      </c>
      <c r="AP139" s="218">
        <f t="shared" si="363"/>
        <v>0</v>
      </c>
      <c r="AQ139" s="124">
        <v>60.0</v>
      </c>
      <c r="AR139" s="114">
        <f>X139+Z139+AB139+AD139+AF139</f>
        <v>0</v>
      </c>
      <c r="AS139" s="114">
        <f t="shared" ref="AS139:AS140" si="366">AQ139/K139*100</f>
        <v>100</v>
      </c>
      <c r="AT139" s="128" t="s">
        <v>89</v>
      </c>
      <c r="AU139" s="115"/>
      <c r="AV139" s="116"/>
      <c r="AW139" s="117"/>
      <c r="AX139" s="118">
        <f t="shared" si="292"/>
        <v>328.0107047</v>
      </c>
      <c r="AY139" s="118">
        <f t="shared" si="296"/>
        <v>0</v>
      </c>
      <c r="AZ139" s="117"/>
    </row>
    <row r="140" ht="15.75" customHeight="1">
      <c r="A140" s="119"/>
      <c r="B140" s="106"/>
      <c r="C140" s="108"/>
      <c r="D140" s="106"/>
      <c r="E140" s="108"/>
      <c r="F140" s="106"/>
      <c r="G140" s="108"/>
      <c r="H140" s="108" t="s">
        <v>303</v>
      </c>
      <c r="I140" s="108" t="s">
        <v>197</v>
      </c>
      <c r="J140" s="106">
        <v>0.0</v>
      </c>
      <c r="K140" s="109">
        <f t="shared" ref="K140:K142" si="367">M140+O140+Q140+S140+U140+J140</f>
        <v>6</v>
      </c>
      <c r="L140" s="108"/>
      <c r="M140" s="106"/>
      <c r="N140" s="89"/>
      <c r="O140" s="106">
        <v>3.0</v>
      </c>
      <c r="P140" s="89"/>
      <c r="Q140" s="111"/>
      <c r="R140" s="89"/>
      <c r="S140" s="106">
        <v>3.0</v>
      </c>
      <c r="T140" s="89"/>
      <c r="U140" s="106"/>
      <c r="V140" s="157"/>
      <c r="W140" s="111">
        <v>0.0</v>
      </c>
      <c r="X140" s="112"/>
      <c r="Y140" s="110">
        <v>3.0</v>
      </c>
      <c r="Z140" s="112"/>
      <c r="AA140" s="111">
        <v>0.0</v>
      </c>
      <c r="AB140" s="112"/>
      <c r="AC140" s="111">
        <v>0.0</v>
      </c>
      <c r="AD140" s="112"/>
      <c r="AE140" s="108"/>
      <c r="AF140" s="96"/>
      <c r="AG140" s="113">
        <f t="shared" si="286"/>
        <v>0</v>
      </c>
      <c r="AH140" s="98">
        <f t="shared" ref="AH140:AP140" si="364">IFERROR(X140/N140,0)*100</f>
        <v>0</v>
      </c>
      <c r="AI140" s="113">
        <f t="shared" si="364"/>
        <v>100</v>
      </c>
      <c r="AJ140" s="98">
        <f t="shared" si="364"/>
        <v>0</v>
      </c>
      <c r="AK140" s="113">
        <f t="shared" si="364"/>
        <v>0</v>
      </c>
      <c r="AL140" s="98">
        <f t="shared" si="364"/>
        <v>0</v>
      </c>
      <c r="AM140" s="113">
        <f t="shared" si="364"/>
        <v>0</v>
      </c>
      <c r="AN140" s="98">
        <f t="shared" si="364"/>
        <v>0</v>
      </c>
      <c r="AO140" s="297">
        <f t="shared" si="364"/>
        <v>0</v>
      </c>
      <c r="AP140" s="218">
        <f t="shared" si="364"/>
        <v>0</v>
      </c>
      <c r="AQ140" s="113">
        <f t="shared" ref="AQ140:AR140" si="365">W140+Y140+AA140+AC140+AE140</f>
        <v>3</v>
      </c>
      <c r="AR140" s="114">
        <f t="shared" si="365"/>
        <v>0</v>
      </c>
      <c r="AS140" s="114">
        <f t="shared" si="366"/>
        <v>50</v>
      </c>
      <c r="AT140" s="128" t="s">
        <v>89</v>
      </c>
      <c r="AU140" s="115"/>
      <c r="AV140" s="116"/>
      <c r="AW140" s="117"/>
      <c r="AX140" s="118">
        <f t="shared" si="292"/>
        <v>100</v>
      </c>
      <c r="AY140" s="118">
        <f t="shared" si="296"/>
        <v>0</v>
      </c>
      <c r="AZ140" s="117"/>
    </row>
    <row r="141" ht="15.75" customHeight="1">
      <c r="A141" s="119"/>
      <c r="B141" s="106"/>
      <c r="C141" s="108"/>
      <c r="D141" s="106"/>
      <c r="E141" s="108"/>
      <c r="F141" s="106"/>
      <c r="G141" s="108"/>
      <c r="H141" s="108"/>
      <c r="I141" s="108" t="s">
        <v>43</v>
      </c>
      <c r="J141" s="106"/>
      <c r="K141" s="109">
        <f t="shared" si="367"/>
        <v>120</v>
      </c>
      <c r="L141" s="108"/>
      <c r="M141" s="106"/>
      <c r="N141" s="89"/>
      <c r="O141" s="106">
        <v>60.0</v>
      </c>
      <c r="P141" s="89"/>
      <c r="Q141" s="111"/>
      <c r="R141" s="89"/>
      <c r="S141" s="106">
        <v>60.0</v>
      </c>
      <c r="T141" s="89"/>
      <c r="U141" s="106"/>
      <c r="V141" s="157"/>
      <c r="W141" s="107"/>
      <c r="X141" s="112"/>
      <c r="Y141" s="107">
        <v>60.0</v>
      </c>
      <c r="Z141" s="112"/>
      <c r="AA141" s="107"/>
      <c r="AB141" s="112"/>
      <c r="AC141" s="107"/>
      <c r="AD141" s="112"/>
      <c r="AE141" s="108"/>
      <c r="AF141" s="96"/>
      <c r="AG141" s="113"/>
      <c r="AH141" s="98"/>
      <c r="AI141" s="113"/>
      <c r="AJ141" s="98"/>
      <c r="AK141" s="113"/>
      <c r="AL141" s="98"/>
      <c r="AM141" s="113">
        <f t="shared" ref="AM141:AM142" si="368">IFERROR(AC141/S141,0)*100</f>
        <v>0</v>
      </c>
      <c r="AN141" s="98"/>
      <c r="AO141" s="297"/>
      <c r="AP141" s="218"/>
      <c r="AQ141" s="113"/>
      <c r="AR141" s="108"/>
      <c r="AS141" s="108"/>
      <c r="AT141" s="108"/>
      <c r="AU141" s="115"/>
      <c r="AV141" s="116"/>
      <c r="AW141" s="117"/>
      <c r="AX141" s="118"/>
      <c r="AY141" s="118"/>
      <c r="AZ141" s="117"/>
    </row>
    <row r="142" ht="15.75" customHeight="1">
      <c r="A142" s="119"/>
      <c r="B142" s="106"/>
      <c r="C142" s="108"/>
      <c r="D142" s="106"/>
      <c r="E142" s="108"/>
      <c r="F142" s="106"/>
      <c r="G142" s="108"/>
      <c r="H142" s="108"/>
      <c r="I142" s="108" t="s">
        <v>304</v>
      </c>
      <c r="J142" s="106"/>
      <c r="K142" s="109">
        <f t="shared" si="367"/>
        <v>6</v>
      </c>
      <c r="L142" s="108"/>
      <c r="M142" s="106"/>
      <c r="N142" s="89"/>
      <c r="O142" s="106">
        <v>3.0</v>
      </c>
      <c r="P142" s="89"/>
      <c r="Q142" s="111"/>
      <c r="R142" s="89"/>
      <c r="S142" s="106">
        <v>3.0</v>
      </c>
      <c r="T142" s="89"/>
      <c r="U142" s="106"/>
      <c r="V142" s="157"/>
      <c r="W142" s="107"/>
      <c r="X142" s="112"/>
      <c r="Y142" s="107">
        <v>3.0</v>
      </c>
      <c r="Z142" s="112"/>
      <c r="AA142" s="107"/>
      <c r="AB142" s="112"/>
      <c r="AC142" s="107"/>
      <c r="AD142" s="112"/>
      <c r="AE142" s="108"/>
      <c r="AF142" s="96"/>
      <c r="AG142" s="113"/>
      <c r="AH142" s="98"/>
      <c r="AI142" s="113"/>
      <c r="AJ142" s="98"/>
      <c r="AK142" s="113"/>
      <c r="AL142" s="98"/>
      <c r="AM142" s="113">
        <f t="shared" si="368"/>
        <v>0</v>
      </c>
      <c r="AN142" s="98"/>
      <c r="AO142" s="297"/>
      <c r="AP142" s="218"/>
      <c r="AQ142" s="113"/>
      <c r="AR142" s="108"/>
      <c r="AS142" s="108"/>
      <c r="AT142" s="108"/>
      <c r="AU142" s="115"/>
      <c r="AV142" s="116"/>
      <c r="AW142" s="117"/>
      <c r="AX142" s="118"/>
      <c r="AY142" s="118"/>
      <c r="AZ142" s="117"/>
    </row>
    <row r="143" ht="15.75" customHeight="1">
      <c r="A143" s="119"/>
      <c r="B143" s="106"/>
      <c r="C143" s="108"/>
      <c r="D143" s="106"/>
      <c r="E143" s="108"/>
      <c r="F143" s="106"/>
      <c r="G143" s="108"/>
      <c r="H143" s="108" t="s">
        <v>305</v>
      </c>
      <c r="I143" s="108" t="s">
        <v>306</v>
      </c>
      <c r="J143" s="106">
        <v>22.0</v>
      </c>
      <c r="K143" s="106">
        <v>22.0</v>
      </c>
      <c r="L143" s="108"/>
      <c r="M143" s="106">
        <v>22.0</v>
      </c>
      <c r="N143" s="89"/>
      <c r="O143" s="106">
        <v>22.0</v>
      </c>
      <c r="P143" s="89"/>
      <c r="Q143" s="106">
        <v>22.0</v>
      </c>
      <c r="R143" s="89"/>
      <c r="S143" s="106">
        <v>22.0</v>
      </c>
      <c r="T143" s="89"/>
      <c r="U143" s="106">
        <v>22.0</v>
      </c>
      <c r="V143" s="157"/>
      <c r="W143" s="111">
        <v>25.0</v>
      </c>
      <c r="X143" s="112"/>
      <c r="Y143" s="111">
        <v>22.0</v>
      </c>
      <c r="Z143" s="112"/>
      <c r="AA143" s="111">
        <v>22.0</v>
      </c>
      <c r="AB143" s="112"/>
      <c r="AC143" s="111">
        <v>22.0</v>
      </c>
      <c r="AD143" s="112"/>
      <c r="AE143" s="108"/>
      <c r="AF143" s="96"/>
      <c r="AG143" s="113">
        <f t="shared" ref="AG143:AP143" si="369">IFERROR(W143/M143,0)*100</f>
        <v>113.6363636</v>
      </c>
      <c r="AH143" s="98">
        <f t="shared" si="369"/>
        <v>0</v>
      </c>
      <c r="AI143" s="113">
        <f t="shared" si="369"/>
        <v>100</v>
      </c>
      <c r="AJ143" s="98">
        <f t="shared" si="369"/>
        <v>0</v>
      </c>
      <c r="AK143" s="113">
        <f t="shared" si="369"/>
        <v>100</v>
      </c>
      <c r="AL143" s="98">
        <f t="shared" si="369"/>
        <v>0</v>
      </c>
      <c r="AM143" s="113">
        <f t="shared" si="369"/>
        <v>100</v>
      </c>
      <c r="AN143" s="98">
        <f t="shared" si="369"/>
        <v>0</v>
      </c>
      <c r="AO143" s="297">
        <f t="shared" si="369"/>
        <v>0</v>
      </c>
      <c r="AP143" s="218">
        <f t="shared" si="369"/>
        <v>0</v>
      </c>
      <c r="AQ143" s="124">
        <v>22.0</v>
      </c>
      <c r="AR143" s="114">
        <f t="shared" ref="AR143:AR146" si="372">X143+Z143+AB143+AD143+AF143</f>
        <v>0</v>
      </c>
      <c r="AS143" s="114">
        <f t="shared" ref="AS143:AS146" si="373">AQ143/K143*100</f>
        <v>100</v>
      </c>
      <c r="AT143" s="128" t="s">
        <v>89</v>
      </c>
      <c r="AU143" s="115"/>
      <c r="AV143" s="116"/>
      <c r="AW143" s="117"/>
      <c r="AX143" s="118">
        <f t="shared" ref="AX143:AY143" si="370">AG143+AI143+AK143+AM143+AO143</f>
        <v>413.6363636</v>
      </c>
      <c r="AY143" s="118">
        <f t="shared" si="370"/>
        <v>0</v>
      </c>
      <c r="AZ143" s="117"/>
    </row>
    <row r="144" ht="15.75" customHeight="1">
      <c r="A144" s="119"/>
      <c r="B144" s="106"/>
      <c r="C144" s="108"/>
      <c r="D144" s="106"/>
      <c r="E144" s="108"/>
      <c r="F144" s="106"/>
      <c r="G144" s="108"/>
      <c r="H144" s="108" t="s">
        <v>307</v>
      </c>
      <c r="I144" s="108" t="s">
        <v>308</v>
      </c>
      <c r="J144" s="106">
        <v>25.0</v>
      </c>
      <c r="K144" s="106">
        <v>25.0</v>
      </c>
      <c r="L144" s="108"/>
      <c r="M144" s="106">
        <v>25.0</v>
      </c>
      <c r="N144" s="89"/>
      <c r="O144" s="106">
        <v>25.0</v>
      </c>
      <c r="P144" s="89"/>
      <c r="Q144" s="106">
        <v>25.0</v>
      </c>
      <c r="R144" s="89"/>
      <c r="S144" s="106">
        <v>25.0</v>
      </c>
      <c r="T144" s="89"/>
      <c r="U144" s="106">
        <v>25.0</v>
      </c>
      <c r="V144" s="157"/>
      <c r="W144" s="111">
        <v>125.0</v>
      </c>
      <c r="X144" s="112"/>
      <c r="Y144" s="111">
        <v>75.0</v>
      </c>
      <c r="Z144" s="112"/>
      <c r="AA144" s="111">
        <v>80.0</v>
      </c>
      <c r="AB144" s="112"/>
      <c r="AC144" s="111">
        <v>25.0</v>
      </c>
      <c r="AD144" s="112"/>
      <c r="AE144" s="108"/>
      <c r="AF144" s="96"/>
      <c r="AG144" s="113">
        <f t="shared" ref="AG144:AP144" si="371">IFERROR(W144/M144,0)*100</f>
        <v>500</v>
      </c>
      <c r="AH144" s="98">
        <f t="shared" si="371"/>
        <v>0</v>
      </c>
      <c r="AI144" s="113">
        <f t="shared" si="371"/>
        <v>300</v>
      </c>
      <c r="AJ144" s="98">
        <f t="shared" si="371"/>
        <v>0</v>
      </c>
      <c r="AK144" s="113">
        <f t="shared" si="371"/>
        <v>320</v>
      </c>
      <c r="AL144" s="98">
        <f t="shared" si="371"/>
        <v>0</v>
      </c>
      <c r="AM144" s="113">
        <f t="shared" si="371"/>
        <v>100</v>
      </c>
      <c r="AN144" s="98">
        <f t="shared" si="371"/>
        <v>0</v>
      </c>
      <c r="AO144" s="297">
        <f t="shared" si="371"/>
        <v>0</v>
      </c>
      <c r="AP144" s="218">
        <f t="shared" si="371"/>
        <v>0</v>
      </c>
      <c r="AQ144" s="124">
        <v>25.0</v>
      </c>
      <c r="AR144" s="114">
        <f t="shared" si="372"/>
        <v>0</v>
      </c>
      <c r="AS144" s="114">
        <f t="shared" si="373"/>
        <v>100</v>
      </c>
      <c r="AT144" s="128" t="s">
        <v>89</v>
      </c>
      <c r="AU144" s="115"/>
      <c r="AV144" s="116"/>
      <c r="AW144" s="117"/>
      <c r="AX144" s="118">
        <f t="shared" ref="AX144:AY144" si="374">AG144+AI144+AK144+AM144+AO144</f>
        <v>1220</v>
      </c>
      <c r="AY144" s="118">
        <f t="shared" si="374"/>
        <v>0</v>
      </c>
      <c r="AZ144" s="117"/>
    </row>
    <row r="145" ht="15.75" customHeight="1">
      <c r="A145" s="119"/>
      <c r="B145" s="106"/>
      <c r="C145" s="108"/>
      <c r="D145" s="106"/>
      <c r="E145" s="108"/>
      <c r="F145" s="106"/>
      <c r="G145" s="108"/>
      <c r="H145" s="108" t="s">
        <v>309</v>
      </c>
      <c r="I145" s="108" t="s">
        <v>310</v>
      </c>
      <c r="J145" s="106">
        <v>25.0</v>
      </c>
      <c r="K145" s="106">
        <v>25.0</v>
      </c>
      <c r="L145" s="108"/>
      <c r="M145" s="106">
        <v>25.0</v>
      </c>
      <c r="N145" s="89"/>
      <c r="O145" s="106">
        <v>25.0</v>
      </c>
      <c r="P145" s="89"/>
      <c r="Q145" s="106">
        <v>25.0</v>
      </c>
      <c r="R145" s="89"/>
      <c r="S145" s="106">
        <v>25.0</v>
      </c>
      <c r="T145" s="89"/>
      <c r="U145" s="106">
        <v>25.0</v>
      </c>
      <c r="V145" s="157"/>
      <c r="W145" s="111">
        <v>90.0</v>
      </c>
      <c r="X145" s="112"/>
      <c r="Y145" s="111">
        <v>29.0</v>
      </c>
      <c r="Z145" s="112"/>
      <c r="AA145" s="111">
        <v>60.0</v>
      </c>
      <c r="AB145" s="112"/>
      <c r="AC145" s="111">
        <v>25.0</v>
      </c>
      <c r="AD145" s="112"/>
      <c r="AE145" s="108"/>
      <c r="AF145" s="96"/>
      <c r="AG145" s="113">
        <f t="shared" ref="AG145:AP145" si="375">IFERROR(W145/M145,0)*100</f>
        <v>360</v>
      </c>
      <c r="AH145" s="98">
        <f t="shared" si="375"/>
        <v>0</v>
      </c>
      <c r="AI145" s="113">
        <f t="shared" si="375"/>
        <v>116</v>
      </c>
      <c r="AJ145" s="98">
        <f t="shared" si="375"/>
        <v>0</v>
      </c>
      <c r="AK145" s="113">
        <f t="shared" si="375"/>
        <v>240</v>
      </c>
      <c r="AL145" s="98">
        <f t="shared" si="375"/>
        <v>0</v>
      </c>
      <c r="AM145" s="113">
        <f t="shared" si="375"/>
        <v>100</v>
      </c>
      <c r="AN145" s="98">
        <f t="shared" si="375"/>
        <v>0</v>
      </c>
      <c r="AO145" s="297">
        <f t="shared" si="375"/>
        <v>0</v>
      </c>
      <c r="AP145" s="218">
        <f t="shared" si="375"/>
        <v>0</v>
      </c>
      <c r="AQ145" s="124">
        <v>25.0</v>
      </c>
      <c r="AR145" s="114">
        <f t="shared" si="372"/>
        <v>0</v>
      </c>
      <c r="AS145" s="114">
        <f t="shared" si="373"/>
        <v>100</v>
      </c>
      <c r="AT145" s="128" t="s">
        <v>89</v>
      </c>
      <c r="AU145" s="115"/>
      <c r="AV145" s="116"/>
      <c r="AW145" s="117"/>
      <c r="AX145" s="118">
        <f t="shared" ref="AX145:AY145" si="376">AG145+AI145+AK145+AM145+AO145</f>
        <v>816</v>
      </c>
      <c r="AY145" s="118">
        <f t="shared" si="376"/>
        <v>0</v>
      </c>
      <c r="AZ145" s="117"/>
    </row>
    <row r="146" ht="15.75" customHeight="1">
      <c r="A146" s="119"/>
      <c r="B146" s="106"/>
      <c r="C146" s="108"/>
      <c r="D146" s="106"/>
      <c r="E146" s="108"/>
      <c r="F146" s="106"/>
      <c r="G146" s="108"/>
      <c r="H146" s="108" t="s">
        <v>311</v>
      </c>
      <c r="I146" s="108" t="s">
        <v>312</v>
      </c>
      <c r="J146" s="106">
        <v>7.0</v>
      </c>
      <c r="K146" s="106">
        <v>7.0</v>
      </c>
      <c r="L146" s="108"/>
      <c r="M146" s="106">
        <v>7.0</v>
      </c>
      <c r="N146" s="89"/>
      <c r="O146" s="106">
        <v>7.0</v>
      </c>
      <c r="P146" s="89"/>
      <c r="Q146" s="106">
        <v>7.0</v>
      </c>
      <c r="R146" s="89"/>
      <c r="S146" s="106">
        <v>7.0</v>
      </c>
      <c r="T146" s="89"/>
      <c r="U146" s="106">
        <v>7.0</v>
      </c>
      <c r="V146" s="157"/>
      <c r="W146" s="111">
        <v>7.0</v>
      </c>
      <c r="X146" s="112"/>
      <c r="Y146" s="111">
        <v>7.0</v>
      </c>
      <c r="Z146" s="112"/>
      <c r="AA146" s="111">
        <v>7.0</v>
      </c>
      <c r="AB146" s="112"/>
      <c r="AC146" s="111">
        <v>7.0</v>
      </c>
      <c r="AD146" s="112"/>
      <c r="AE146" s="108"/>
      <c r="AF146" s="96"/>
      <c r="AG146" s="113">
        <f t="shared" ref="AG146:AP146" si="377">IFERROR(W146/M146,0)*100</f>
        <v>100</v>
      </c>
      <c r="AH146" s="98">
        <f t="shared" si="377"/>
        <v>0</v>
      </c>
      <c r="AI146" s="113">
        <f t="shared" si="377"/>
        <v>100</v>
      </c>
      <c r="AJ146" s="98">
        <f t="shared" si="377"/>
        <v>0</v>
      </c>
      <c r="AK146" s="113">
        <f t="shared" si="377"/>
        <v>100</v>
      </c>
      <c r="AL146" s="98">
        <f t="shared" si="377"/>
        <v>0</v>
      </c>
      <c r="AM146" s="113">
        <f t="shared" si="377"/>
        <v>100</v>
      </c>
      <c r="AN146" s="98">
        <f t="shared" si="377"/>
        <v>0</v>
      </c>
      <c r="AO146" s="297">
        <f t="shared" si="377"/>
        <v>0</v>
      </c>
      <c r="AP146" s="218">
        <f t="shared" si="377"/>
        <v>0</v>
      </c>
      <c r="AQ146" s="124">
        <v>7.0</v>
      </c>
      <c r="AR146" s="114">
        <f t="shared" si="372"/>
        <v>0</v>
      </c>
      <c r="AS146" s="114">
        <f t="shared" si="373"/>
        <v>100</v>
      </c>
      <c r="AT146" s="128" t="s">
        <v>89</v>
      </c>
      <c r="AU146" s="115"/>
      <c r="AV146" s="116"/>
      <c r="AW146" s="117"/>
      <c r="AX146" s="118">
        <f t="shared" ref="AX146:AY146" si="378">AG146+AI146+AK146+AM146+AO146</f>
        <v>400</v>
      </c>
      <c r="AY146" s="118">
        <f t="shared" si="378"/>
        <v>0</v>
      </c>
      <c r="AZ146" s="117"/>
    </row>
    <row r="147" ht="15.75" customHeight="1">
      <c r="A147" s="119"/>
      <c r="B147" s="106"/>
      <c r="C147" s="108"/>
      <c r="D147" s="106"/>
      <c r="E147" s="108"/>
      <c r="F147" s="106"/>
      <c r="G147" s="108"/>
      <c r="H147" s="108" t="s">
        <v>313</v>
      </c>
      <c r="I147" s="108" t="s">
        <v>314</v>
      </c>
      <c r="J147" s="106">
        <v>47.0</v>
      </c>
      <c r="K147" s="109">
        <f t="shared" ref="K147:K149" si="382">M147+O147+Q147+S147+U147+J147</f>
        <v>128</v>
      </c>
      <c r="L147" s="108"/>
      <c r="M147" s="106">
        <v>13.0</v>
      </c>
      <c r="N147" s="89"/>
      <c r="O147" s="106">
        <v>14.0</v>
      </c>
      <c r="P147" s="89"/>
      <c r="Q147" s="106">
        <v>16.0</v>
      </c>
      <c r="R147" s="89"/>
      <c r="S147" s="106">
        <v>18.0</v>
      </c>
      <c r="T147" s="89"/>
      <c r="U147" s="106">
        <v>20.0</v>
      </c>
      <c r="V147" s="157"/>
      <c r="W147" s="111">
        <v>13.0</v>
      </c>
      <c r="X147" s="112"/>
      <c r="Y147" s="111">
        <v>14.0</v>
      </c>
      <c r="Z147" s="112"/>
      <c r="AA147" s="111">
        <v>16.0</v>
      </c>
      <c r="AB147" s="112"/>
      <c r="AC147" s="111">
        <v>18.0</v>
      </c>
      <c r="AD147" s="112"/>
      <c r="AE147" s="108"/>
      <c r="AF147" s="96"/>
      <c r="AG147" s="113">
        <f t="shared" ref="AG147:AP147" si="379">IFERROR(W147/M147,0)*100</f>
        <v>100</v>
      </c>
      <c r="AH147" s="98">
        <f t="shared" si="379"/>
        <v>0</v>
      </c>
      <c r="AI147" s="113">
        <f t="shared" si="379"/>
        <v>100</v>
      </c>
      <c r="AJ147" s="98">
        <f t="shared" si="379"/>
        <v>0</v>
      </c>
      <c r="AK147" s="113">
        <f t="shared" si="379"/>
        <v>100</v>
      </c>
      <c r="AL147" s="98">
        <f t="shared" si="379"/>
        <v>0</v>
      </c>
      <c r="AM147" s="113">
        <f t="shared" si="379"/>
        <v>100</v>
      </c>
      <c r="AN147" s="98">
        <f t="shared" si="379"/>
        <v>0</v>
      </c>
      <c r="AO147" s="297">
        <f t="shared" si="379"/>
        <v>0</v>
      </c>
      <c r="AP147" s="218">
        <f t="shared" si="379"/>
        <v>0</v>
      </c>
      <c r="AQ147" s="113">
        <f t="shared" ref="AQ147:AR147" si="380">W147+Y147+AA147+AC147+AE147</f>
        <v>61</v>
      </c>
      <c r="AR147" s="114">
        <f t="shared" si="380"/>
        <v>0</v>
      </c>
      <c r="AS147" s="114">
        <f>AQ147/(K147-J147)*100</f>
        <v>75.30864198</v>
      </c>
      <c r="AT147" s="128" t="s">
        <v>89</v>
      </c>
      <c r="AU147" s="115"/>
      <c r="AV147" s="116"/>
      <c r="AW147" s="117" t="s">
        <v>315</v>
      </c>
      <c r="AX147" s="118">
        <f t="shared" ref="AX147:AY147" si="381">AG147+AI147+AK147+AM147+AO147</f>
        <v>400</v>
      </c>
      <c r="AY147" s="118">
        <f t="shared" si="381"/>
        <v>0</v>
      </c>
      <c r="AZ147" s="117"/>
    </row>
    <row r="148" ht="15.75" customHeight="1">
      <c r="A148" s="105"/>
      <c r="B148" s="106"/>
      <c r="C148" s="108"/>
      <c r="D148" s="106"/>
      <c r="E148" s="108"/>
      <c r="F148" s="106">
        <v>2.0</v>
      </c>
      <c r="G148" s="108" t="s">
        <v>316</v>
      </c>
      <c r="H148" s="86" t="s">
        <v>317</v>
      </c>
      <c r="I148" s="86" t="s">
        <v>318</v>
      </c>
      <c r="J148" s="106">
        <v>4.0</v>
      </c>
      <c r="K148" s="109">
        <f t="shared" si="382"/>
        <v>20</v>
      </c>
      <c r="L148" s="110">
        <f t="shared" ref="L148:L151" si="387">N148+P148+R148+T148+V148</f>
        <v>220</v>
      </c>
      <c r="M148" s="106">
        <v>2.0</v>
      </c>
      <c r="N148" s="89">
        <v>0.0</v>
      </c>
      <c r="O148" s="106">
        <v>5.0</v>
      </c>
      <c r="P148" s="89">
        <v>220.0</v>
      </c>
      <c r="Q148" s="111">
        <v>2.0</v>
      </c>
      <c r="R148" s="89">
        <v>0.0</v>
      </c>
      <c r="S148" s="106">
        <v>2.0</v>
      </c>
      <c r="T148" s="89">
        <v>0.0</v>
      </c>
      <c r="U148" s="106">
        <v>5.0</v>
      </c>
      <c r="V148" s="89">
        <v>0.0</v>
      </c>
      <c r="W148" s="111">
        <v>0.0</v>
      </c>
      <c r="X148" s="112">
        <v>0.0</v>
      </c>
      <c r="Y148" s="111">
        <v>1.0</v>
      </c>
      <c r="Z148" s="112">
        <v>89.933</v>
      </c>
      <c r="AA148" s="111">
        <v>0.0</v>
      </c>
      <c r="AB148" s="112"/>
      <c r="AC148" s="111">
        <v>0.0</v>
      </c>
      <c r="AD148" s="112">
        <v>0.0</v>
      </c>
      <c r="AE148" s="108"/>
      <c r="AF148" s="96"/>
      <c r="AG148" s="113">
        <f t="shared" ref="AG148:AP148" si="383">IFERROR(W148/M148,0)*100</f>
        <v>0</v>
      </c>
      <c r="AH148" s="98">
        <f t="shared" si="383"/>
        <v>0</v>
      </c>
      <c r="AI148" s="113">
        <f t="shared" si="383"/>
        <v>20</v>
      </c>
      <c r="AJ148" s="98">
        <f t="shared" si="383"/>
        <v>40.87863636</v>
      </c>
      <c r="AK148" s="113">
        <f t="shared" si="383"/>
        <v>0</v>
      </c>
      <c r="AL148" s="98">
        <f t="shared" si="383"/>
        <v>0</v>
      </c>
      <c r="AM148" s="113">
        <f t="shared" si="383"/>
        <v>0</v>
      </c>
      <c r="AN148" s="98">
        <f t="shared" si="383"/>
        <v>0</v>
      </c>
      <c r="AO148" s="297">
        <f t="shared" si="383"/>
        <v>0</v>
      </c>
      <c r="AP148" s="218">
        <f t="shared" si="383"/>
        <v>0</v>
      </c>
      <c r="AQ148" s="113">
        <f t="shared" ref="AQ148:AR148" si="384">W148+Y148+AA148+AC148+AE148</f>
        <v>1</v>
      </c>
      <c r="AR148" s="114">
        <f t="shared" si="384"/>
        <v>89.933</v>
      </c>
      <c r="AS148" s="114">
        <f t="shared" ref="AS148:AT148" si="385">AQ148/K148*100</f>
        <v>5</v>
      </c>
      <c r="AT148" s="114">
        <f t="shared" si="385"/>
        <v>40.87863636</v>
      </c>
      <c r="AU148" s="115" t="s">
        <v>298</v>
      </c>
      <c r="AV148" s="116"/>
      <c r="AW148" s="117"/>
      <c r="AX148" s="118">
        <f t="shared" ref="AX148:AY148" si="386">AG148+AI148+AK148+AM148+AO148</f>
        <v>20</v>
      </c>
      <c r="AY148" s="118">
        <f t="shared" si="386"/>
        <v>40.87863636</v>
      </c>
      <c r="AZ148" s="117"/>
    </row>
    <row r="149" ht="15.75" customHeight="1">
      <c r="A149" s="105"/>
      <c r="B149" s="106"/>
      <c r="C149" s="108"/>
      <c r="D149" s="106"/>
      <c r="E149" s="108"/>
      <c r="F149" s="106">
        <v>3.0</v>
      </c>
      <c r="G149" s="108" t="s">
        <v>319</v>
      </c>
      <c r="H149" s="86" t="s">
        <v>320</v>
      </c>
      <c r="I149" s="86" t="s">
        <v>321</v>
      </c>
      <c r="J149" s="106">
        <v>45.0</v>
      </c>
      <c r="K149" s="109">
        <f t="shared" si="382"/>
        <v>108</v>
      </c>
      <c r="L149" s="110">
        <f t="shared" si="387"/>
        <v>547</v>
      </c>
      <c r="M149" s="106">
        <v>9.0</v>
      </c>
      <c r="N149" s="89">
        <v>115.0</v>
      </c>
      <c r="O149" s="106">
        <v>18.0</v>
      </c>
      <c r="P149" s="89">
        <v>118.0</v>
      </c>
      <c r="Q149" s="111">
        <v>18.0</v>
      </c>
      <c r="R149" s="89">
        <v>122.0</v>
      </c>
      <c r="S149" s="106">
        <v>18.0</v>
      </c>
      <c r="T149" s="89">
        <v>125.0</v>
      </c>
      <c r="U149" s="106">
        <v>0.0</v>
      </c>
      <c r="V149" s="91">
        <v>67.0</v>
      </c>
      <c r="W149" s="111">
        <v>9.0</v>
      </c>
      <c r="X149" s="112">
        <v>37.594</v>
      </c>
      <c r="Y149" s="111">
        <v>33.0</v>
      </c>
      <c r="Z149" s="112">
        <v>130.989</v>
      </c>
      <c r="AA149" s="111">
        <v>15.0</v>
      </c>
      <c r="AB149" s="112">
        <v>133.082</v>
      </c>
      <c r="AC149" s="111"/>
      <c r="AD149" s="112">
        <v>0.0</v>
      </c>
      <c r="AE149" s="108"/>
      <c r="AF149" s="96"/>
      <c r="AG149" s="113">
        <f t="shared" ref="AG149:AP149" si="388">IFERROR(W149/M149,0)*100</f>
        <v>100</v>
      </c>
      <c r="AH149" s="98">
        <f t="shared" si="388"/>
        <v>32.69043478</v>
      </c>
      <c r="AI149" s="113">
        <f t="shared" si="388"/>
        <v>183.3333333</v>
      </c>
      <c r="AJ149" s="98">
        <f t="shared" si="388"/>
        <v>111.0076271</v>
      </c>
      <c r="AK149" s="113">
        <f t="shared" si="388"/>
        <v>83.33333333</v>
      </c>
      <c r="AL149" s="98">
        <f t="shared" si="388"/>
        <v>109.0836066</v>
      </c>
      <c r="AM149" s="113">
        <f t="shared" si="388"/>
        <v>0</v>
      </c>
      <c r="AN149" s="98">
        <f t="shared" si="388"/>
        <v>0</v>
      </c>
      <c r="AO149" s="297">
        <f t="shared" si="388"/>
        <v>0</v>
      </c>
      <c r="AP149" s="218">
        <f t="shared" si="388"/>
        <v>0</v>
      </c>
      <c r="AQ149" s="113">
        <f t="shared" ref="AQ149:AR149" si="389">W149+Y149+AA149+AC149+AE149</f>
        <v>57</v>
      </c>
      <c r="AR149" s="114">
        <f t="shared" si="389"/>
        <v>301.665</v>
      </c>
      <c r="AS149" s="114">
        <f t="shared" ref="AS149:AT149" si="390">AQ149/K149*100</f>
        <v>52.77777778</v>
      </c>
      <c r="AT149" s="114">
        <f t="shared" si="390"/>
        <v>55.14899452</v>
      </c>
      <c r="AU149" s="115" t="s">
        <v>298</v>
      </c>
      <c r="AV149" s="116"/>
      <c r="AW149" s="117"/>
      <c r="AX149" s="118">
        <f t="shared" ref="AX149:AY149" si="391">AG149+AI149+AK149+AM149+AO149</f>
        <v>366.6666667</v>
      </c>
      <c r="AY149" s="118">
        <f t="shared" si="391"/>
        <v>252.7816685</v>
      </c>
      <c r="AZ149" s="117"/>
    </row>
    <row r="150" ht="15.75" customHeight="1">
      <c r="A150" s="119"/>
      <c r="B150" s="106"/>
      <c r="C150" s="108"/>
      <c r="D150" s="106"/>
      <c r="E150" s="108"/>
      <c r="F150" s="106">
        <v>4.0</v>
      </c>
      <c r="G150" s="108" t="s">
        <v>322</v>
      </c>
      <c r="H150" s="108" t="s">
        <v>323</v>
      </c>
      <c r="I150" s="108" t="s">
        <v>197</v>
      </c>
      <c r="J150" s="106" t="s">
        <v>89</v>
      </c>
      <c r="K150" s="106">
        <v>12.0</v>
      </c>
      <c r="L150" s="110">
        <f t="shared" si="387"/>
        <v>429</v>
      </c>
      <c r="M150" s="106">
        <v>8.0</v>
      </c>
      <c r="N150" s="89">
        <v>58.0</v>
      </c>
      <c r="O150" s="106">
        <v>9.0</v>
      </c>
      <c r="P150" s="89">
        <v>99.0</v>
      </c>
      <c r="Q150" s="111">
        <v>10.0</v>
      </c>
      <c r="R150" s="89">
        <v>102.0</v>
      </c>
      <c r="S150" s="106">
        <v>11.0</v>
      </c>
      <c r="T150" s="89">
        <v>105.0</v>
      </c>
      <c r="U150" s="106">
        <v>12.0</v>
      </c>
      <c r="V150" s="120">
        <v>65.0</v>
      </c>
      <c r="W150" s="111"/>
      <c r="X150" s="112">
        <v>57.608</v>
      </c>
      <c r="Y150" s="111"/>
      <c r="Z150" s="112">
        <v>0.0</v>
      </c>
      <c r="AA150" s="111"/>
      <c r="AB150" s="112"/>
      <c r="AC150" s="111"/>
      <c r="AD150" s="112">
        <v>0.0</v>
      </c>
      <c r="AE150" s="108"/>
      <c r="AF150" s="96"/>
      <c r="AG150" s="113">
        <f t="shared" ref="AG150:AP150" si="392">IFERROR(W150/M150,0)*100</f>
        <v>0</v>
      </c>
      <c r="AH150" s="98">
        <f t="shared" si="392"/>
        <v>99.32413793</v>
      </c>
      <c r="AI150" s="113">
        <f t="shared" si="392"/>
        <v>0</v>
      </c>
      <c r="AJ150" s="98">
        <f t="shared" si="392"/>
        <v>0</v>
      </c>
      <c r="AK150" s="113">
        <f t="shared" si="392"/>
        <v>0</v>
      </c>
      <c r="AL150" s="98">
        <f t="shared" si="392"/>
        <v>0</v>
      </c>
      <c r="AM150" s="113">
        <f t="shared" si="392"/>
        <v>0</v>
      </c>
      <c r="AN150" s="98">
        <f t="shared" si="392"/>
        <v>0</v>
      </c>
      <c r="AO150" s="297">
        <f t="shared" si="392"/>
        <v>0</v>
      </c>
      <c r="AP150" s="218">
        <f t="shared" si="392"/>
        <v>0</v>
      </c>
      <c r="AQ150" s="124"/>
      <c r="AR150" s="108"/>
      <c r="AS150" s="108"/>
      <c r="AT150" s="108"/>
      <c r="AU150" s="115" t="s">
        <v>298</v>
      </c>
      <c r="AV150" s="116"/>
      <c r="AW150" s="117"/>
      <c r="AX150" s="118">
        <f t="shared" ref="AX150:AY150" si="393">AG150+AI150+AK150+AM150+AO150</f>
        <v>0</v>
      </c>
      <c r="AY150" s="118">
        <f t="shared" si="393"/>
        <v>99.32413793</v>
      </c>
      <c r="AZ150" s="117"/>
    </row>
    <row r="151" ht="15.75" customHeight="1">
      <c r="A151" s="105"/>
      <c r="B151" s="106"/>
      <c r="C151" s="108"/>
      <c r="D151" s="106"/>
      <c r="E151" s="108"/>
      <c r="F151" s="106">
        <v>5.0</v>
      </c>
      <c r="G151" s="108" t="s">
        <v>324</v>
      </c>
      <c r="H151" s="86" t="s">
        <v>325</v>
      </c>
      <c r="I151" s="86" t="s">
        <v>326</v>
      </c>
      <c r="J151" s="106">
        <v>5.0</v>
      </c>
      <c r="K151" s="106">
        <v>6.0</v>
      </c>
      <c r="L151" s="110">
        <f t="shared" si="387"/>
        <v>459</v>
      </c>
      <c r="M151" s="106">
        <v>6.0</v>
      </c>
      <c r="N151" s="89">
        <v>32.0</v>
      </c>
      <c r="O151" s="106">
        <v>6.0</v>
      </c>
      <c r="P151" s="89">
        <v>102.0</v>
      </c>
      <c r="Q151" s="106">
        <v>6.0</v>
      </c>
      <c r="R151" s="89">
        <v>105.0</v>
      </c>
      <c r="S151" s="106">
        <v>6.0</v>
      </c>
      <c r="T151" s="89">
        <v>108.0</v>
      </c>
      <c r="U151" s="106">
        <v>6.0</v>
      </c>
      <c r="V151" s="91">
        <v>112.0</v>
      </c>
      <c r="W151" s="111">
        <v>6.0</v>
      </c>
      <c r="X151" s="112">
        <v>122.994</v>
      </c>
      <c r="Y151" s="111">
        <v>0.0</v>
      </c>
      <c r="Z151" s="112">
        <v>0.0</v>
      </c>
      <c r="AA151" s="111"/>
      <c r="AB151" s="112"/>
      <c r="AC151" s="111"/>
      <c r="AD151" s="112">
        <v>0.0</v>
      </c>
      <c r="AE151" s="108"/>
      <c r="AF151" s="96"/>
      <c r="AG151" s="113">
        <f t="shared" ref="AG151:AP151" si="394">IFERROR(W151/M151,0)*100</f>
        <v>100</v>
      </c>
      <c r="AH151" s="98">
        <f t="shared" si="394"/>
        <v>384.35625</v>
      </c>
      <c r="AI151" s="113">
        <f t="shared" si="394"/>
        <v>0</v>
      </c>
      <c r="AJ151" s="98">
        <f t="shared" si="394"/>
        <v>0</v>
      </c>
      <c r="AK151" s="113">
        <f t="shared" si="394"/>
        <v>0</v>
      </c>
      <c r="AL151" s="98">
        <f t="shared" si="394"/>
        <v>0</v>
      </c>
      <c r="AM151" s="113">
        <f t="shared" si="394"/>
        <v>0</v>
      </c>
      <c r="AN151" s="98">
        <f t="shared" si="394"/>
        <v>0</v>
      </c>
      <c r="AO151" s="297">
        <f t="shared" si="394"/>
        <v>0</v>
      </c>
      <c r="AP151" s="218">
        <f t="shared" si="394"/>
        <v>0</v>
      </c>
      <c r="AQ151" s="124"/>
      <c r="AR151" s="114">
        <f>X151+Z151+AB151+AD151+AF151</f>
        <v>122.994</v>
      </c>
      <c r="AS151" s="114">
        <f t="shared" ref="AS151:AT151" si="395">AQ151/K151*100</f>
        <v>0</v>
      </c>
      <c r="AT151" s="114">
        <f t="shared" si="395"/>
        <v>26.79607843</v>
      </c>
      <c r="AU151" s="115" t="s">
        <v>298</v>
      </c>
      <c r="AV151" s="116"/>
      <c r="AW151" s="117"/>
      <c r="AX151" s="118">
        <f t="shared" ref="AX151:AY151" si="396">AG151+AI151+AK151+AM151+AO151</f>
        <v>100</v>
      </c>
      <c r="AY151" s="118">
        <f t="shared" si="396"/>
        <v>384.35625</v>
      </c>
      <c r="AZ151" s="117"/>
    </row>
    <row r="152" ht="15.75" customHeight="1">
      <c r="A152" s="105"/>
      <c r="B152" s="106"/>
      <c r="C152" s="108"/>
      <c r="D152" s="106"/>
      <c r="E152" s="108"/>
      <c r="F152" s="106"/>
      <c r="G152" s="108"/>
      <c r="H152" s="86"/>
      <c r="I152" s="86" t="s">
        <v>289</v>
      </c>
      <c r="J152" s="106">
        <v>5.0</v>
      </c>
      <c r="K152" s="106">
        <v>6.0</v>
      </c>
      <c r="L152" s="128"/>
      <c r="M152" s="106">
        <v>6.0</v>
      </c>
      <c r="N152" s="89"/>
      <c r="O152" s="106">
        <v>6.0</v>
      </c>
      <c r="P152" s="89"/>
      <c r="Q152" s="106">
        <v>6.0</v>
      </c>
      <c r="R152" s="89"/>
      <c r="S152" s="106">
        <v>6.0</v>
      </c>
      <c r="T152" s="89"/>
      <c r="U152" s="106">
        <v>6.0</v>
      </c>
      <c r="V152" s="91"/>
      <c r="W152" s="107"/>
      <c r="X152" s="112"/>
      <c r="Y152" s="107"/>
      <c r="Z152" s="112"/>
      <c r="AA152" s="107"/>
      <c r="AB152" s="112"/>
      <c r="AC152" s="107"/>
      <c r="AD152" s="112"/>
      <c r="AE152" s="108"/>
      <c r="AF152" s="96"/>
      <c r="AG152" s="113">
        <f t="shared" ref="AG152:AG160" si="397">IFERROR(W152/M152,0)*100</f>
        <v>0</v>
      </c>
      <c r="AH152" s="98"/>
      <c r="AI152" s="113"/>
      <c r="AJ152" s="98"/>
      <c r="AK152" s="113"/>
      <c r="AL152" s="98"/>
      <c r="AM152" s="113"/>
      <c r="AN152" s="98"/>
      <c r="AO152" s="297"/>
      <c r="AP152" s="218"/>
      <c r="AQ152" s="124">
        <v>6.0</v>
      </c>
      <c r="AR152" s="108"/>
      <c r="AS152" s="108"/>
      <c r="AT152" s="108"/>
      <c r="AU152" s="115"/>
      <c r="AV152" s="116"/>
      <c r="AW152" s="117"/>
      <c r="AX152" s="118"/>
      <c r="AY152" s="118"/>
      <c r="AZ152" s="117"/>
    </row>
    <row r="153" ht="15.75" customHeight="1">
      <c r="A153" s="105"/>
      <c r="B153" s="106"/>
      <c r="C153" s="108"/>
      <c r="D153" s="106"/>
      <c r="E153" s="108"/>
      <c r="F153" s="106">
        <v>6.0</v>
      </c>
      <c r="G153" s="108" t="s">
        <v>327</v>
      </c>
      <c r="H153" s="86" t="s">
        <v>328</v>
      </c>
      <c r="I153" s="86" t="s">
        <v>120</v>
      </c>
      <c r="J153" s="106">
        <v>2.0</v>
      </c>
      <c r="K153" s="106">
        <v>2.0</v>
      </c>
      <c r="L153" s="110">
        <f t="shared" ref="L153:L156" si="401">N153+P153+R153+T153+V153</f>
        <v>57078</v>
      </c>
      <c r="M153" s="106">
        <v>2.0</v>
      </c>
      <c r="N153" s="89">
        <v>11380.0</v>
      </c>
      <c r="O153" s="106">
        <v>2.0</v>
      </c>
      <c r="P153" s="89">
        <v>12104.0</v>
      </c>
      <c r="Q153" s="111">
        <v>2.0</v>
      </c>
      <c r="R153" s="89">
        <v>12611.0</v>
      </c>
      <c r="S153" s="106">
        <v>2.0</v>
      </c>
      <c r="T153" s="89">
        <v>10238.0</v>
      </c>
      <c r="U153" s="106">
        <v>2.0</v>
      </c>
      <c r="V153" s="91">
        <v>10745.0</v>
      </c>
      <c r="W153" s="111">
        <v>2.0</v>
      </c>
      <c r="X153" s="112">
        <f>71.224+3585.751</f>
        <v>3656.975</v>
      </c>
      <c r="Y153" s="111">
        <v>2.0</v>
      </c>
      <c r="Z153" s="112">
        <f>71.224+4555.304</f>
        <v>4626.528</v>
      </c>
      <c r="AA153" s="111">
        <v>2.0</v>
      </c>
      <c r="AB153" s="112">
        <f>54.428+4146.113</f>
        <v>4200.541</v>
      </c>
      <c r="AC153" s="111">
        <v>2.0</v>
      </c>
      <c r="AD153" s="112">
        <v>1419.517</v>
      </c>
      <c r="AE153" s="108"/>
      <c r="AF153" s="96"/>
      <c r="AG153" s="113">
        <f t="shared" si="397"/>
        <v>100</v>
      </c>
      <c r="AH153" s="98">
        <f t="shared" ref="AH153:AP153" si="398">IFERROR(X153/N153,0)*100</f>
        <v>32.13510545</v>
      </c>
      <c r="AI153" s="113">
        <f t="shared" si="398"/>
        <v>100</v>
      </c>
      <c r="AJ153" s="98">
        <f t="shared" si="398"/>
        <v>38.22313285</v>
      </c>
      <c r="AK153" s="113">
        <f t="shared" si="398"/>
        <v>100</v>
      </c>
      <c r="AL153" s="98">
        <f t="shared" si="398"/>
        <v>33.30854809</v>
      </c>
      <c r="AM153" s="113">
        <f t="shared" si="398"/>
        <v>100</v>
      </c>
      <c r="AN153" s="98">
        <f t="shared" si="398"/>
        <v>13.86517875</v>
      </c>
      <c r="AO153" s="297">
        <f t="shared" si="398"/>
        <v>0</v>
      </c>
      <c r="AP153" s="218">
        <f t="shared" si="398"/>
        <v>0</v>
      </c>
      <c r="AQ153" s="124">
        <v>2.0</v>
      </c>
      <c r="AR153" s="114">
        <f>X153+Z153+AB153+AD153+AF153</f>
        <v>13903.561</v>
      </c>
      <c r="AS153" s="114">
        <f t="shared" ref="AS153:AT153" si="399">AQ153/K153*100</f>
        <v>100</v>
      </c>
      <c r="AT153" s="114">
        <f t="shared" si="399"/>
        <v>24.35887908</v>
      </c>
      <c r="AU153" s="115" t="s">
        <v>298</v>
      </c>
      <c r="AV153" s="116" t="s">
        <v>329</v>
      </c>
      <c r="AW153" s="117"/>
      <c r="AX153" s="118">
        <f t="shared" ref="AX153:AY153" si="400">AG153+AI153+AK153+AM153+AO153</f>
        <v>400</v>
      </c>
      <c r="AY153" s="118">
        <f t="shared" si="400"/>
        <v>117.5319651</v>
      </c>
      <c r="AZ153" s="117"/>
    </row>
    <row r="154" ht="15.75" customHeight="1">
      <c r="A154" s="105"/>
      <c r="B154" s="106"/>
      <c r="C154" s="108"/>
      <c r="D154" s="106"/>
      <c r="E154" s="108"/>
      <c r="F154" s="106">
        <v>7.0</v>
      </c>
      <c r="G154" s="108" t="s">
        <v>330</v>
      </c>
      <c r="H154" s="86" t="s">
        <v>331</v>
      </c>
      <c r="I154" s="86" t="s">
        <v>211</v>
      </c>
      <c r="J154" s="106">
        <v>0.0</v>
      </c>
      <c r="K154" s="109">
        <f t="shared" ref="K154:K156" si="406">M154+O154+Q154+S154+U154+J154</f>
        <v>7</v>
      </c>
      <c r="L154" s="110">
        <f t="shared" si="401"/>
        <v>2694</v>
      </c>
      <c r="M154" s="106">
        <v>3.0</v>
      </c>
      <c r="N154" s="89">
        <v>350.0</v>
      </c>
      <c r="O154" s="106">
        <v>1.0</v>
      </c>
      <c r="P154" s="89">
        <v>560.0</v>
      </c>
      <c r="Q154" s="111">
        <v>1.0</v>
      </c>
      <c r="R154" s="89">
        <v>577.0</v>
      </c>
      <c r="S154" s="106">
        <v>1.0</v>
      </c>
      <c r="T154" s="89">
        <v>595.0</v>
      </c>
      <c r="U154" s="106">
        <v>1.0</v>
      </c>
      <c r="V154" s="91">
        <v>612.0</v>
      </c>
      <c r="W154" s="111">
        <v>3.0</v>
      </c>
      <c r="X154" s="112">
        <v>120.343</v>
      </c>
      <c r="Y154" s="111"/>
      <c r="Z154" s="112">
        <v>0.0</v>
      </c>
      <c r="AA154" s="111"/>
      <c r="AB154" s="112"/>
      <c r="AC154" s="111"/>
      <c r="AD154" s="112"/>
      <c r="AE154" s="108"/>
      <c r="AF154" s="96"/>
      <c r="AG154" s="113">
        <f t="shared" si="397"/>
        <v>100</v>
      </c>
      <c r="AH154" s="98">
        <f t="shared" ref="AH154:AP154" si="402">IFERROR(X154/N154,0)*100</f>
        <v>34.38371429</v>
      </c>
      <c r="AI154" s="113">
        <f t="shared" si="402"/>
        <v>0</v>
      </c>
      <c r="AJ154" s="98">
        <f t="shared" si="402"/>
        <v>0</v>
      </c>
      <c r="AK154" s="113">
        <f t="shared" si="402"/>
        <v>0</v>
      </c>
      <c r="AL154" s="98">
        <f t="shared" si="402"/>
        <v>0</v>
      </c>
      <c r="AM154" s="113">
        <f t="shared" si="402"/>
        <v>0</v>
      </c>
      <c r="AN154" s="98">
        <f t="shared" si="402"/>
        <v>0</v>
      </c>
      <c r="AO154" s="297">
        <f t="shared" si="402"/>
        <v>0</v>
      </c>
      <c r="AP154" s="218">
        <f t="shared" si="402"/>
        <v>0</v>
      </c>
      <c r="AQ154" s="113">
        <f t="shared" ref="AQ154:AR154" si="403">W154+Y154+AA154+AC154+AE154</f>
        <v>3</v>
      </c>
      <c r="AR154" s="114">
        <f t="shared" si="403"/>
        <v>120.343</v>
      </c>
      <c r="AS154" s="114">
        <f t="shared" ref="AS154:AT154" si="404">AQ154/K154*100</f>
        <v>42.85714286</v>
      </c>
      <c r="AT154" s="114">
        <f t="shared" si="404"/>
        <v>4.467074981</v>
      </c>
      <c r="AU154" s="115" t="s">
        <v>298</v>
      </c>
      <c r="AV154" s="116"/>
      <c r="AW154" s="117"/>
      <c r="AX154" s="118">
        <f t="shared" ref="AX154:AY154" si="405">AG154+AI154+AK154+AM154+AO154</f>
        <v>100</v>
      </c>
      <c r="AY154" s="118">
        <f t="shared" si="405"/>
        <v>34.38371429</v>
      </c>
      <c r="AZ154" s="117"/>
    </row>
    <row r="155" ht="15.75" customHeight="1">
      <c r="A155" s="105"/>
      <c r="B155" s="106"/>
      <c r="C155" s="108"/>
      <c r="D155" s="106"/>
      <c r="E155" s="108"/>
      <c r="F155" s="106"/>
      <c r="G155" s="108"/>
      <c r="H155" s="86" t="s">
        <v>332</v>
      </c>
      <c r="I155" s="86" t="s">
        <v>211</v>
      </c>
      <c r="J155" s="106">
        <v>0.0</v>
      </c>
      <c r="K155" s="109">
        <f t="shared" si="406"/>
        <v>8</v>
      </c>
      <c r="L155" s="110">
        <f t="shared" si="401"/>
        <v>0</v>
      </c>
      <c r="M155" s="106">
        <v>2.0</v>
      </c>
      <c r="N155" s="89"/>
      <c r="O155" s="106">
        <v>2.0</v>
      </c>
      <c r="P155" s="89"/>
      <c r="Q155" s="111">
        <v>2.0</v>
      </c>
      <c r="R155" s="89"/>
      <c r="S155" s="106">
        <v>1.0</v>
      </c>
      <c r="T155" s="89"/>
      <c r="U155" s="106">
        <v>1.0</v>
      </c>
      <c r="V155" s="129"/>
      <c r="W155" s="111">
        <v>0.0</v>
      </c>
      <c r="X155" s="112"/>
      <c r="Y155" s="111">
        <v>2.0</v>
      </c>
      <c r="Z155" s="112"/>
      <c r="AA155" s="111">
        <v>1.0</v>
      </c>
      <c r="AB155" s="112"/>
      <c r="AC155" s="111">
        <v>0.0</v>
      </c>
      <c r="AD155" s="112"/>
      <c r="AE155" s="108"/>
      <c r="AF155" s="96"/>
      <c r="AG155" s="113">
        <f t="shared" si="397"/>
        <v>0</v>
      </c>
      <c r="AH155" s="98">
        <f t="shared" ref="AH155:AP155" si="407">IFERROR(X155/N155,0)*100</f>
        <v>0</v>
      </c>
      <c r="AI155" s="113">
        <f t="shared" si="407"/>
        <v>100</v>
      </c>
      <c r="AJ155" s="98">
        <f t="shared" si="407"/>
        <v>0</v>
      </c>
      <c r="AK155" s="113">
        <f t="shared" si="407"/>
        <v>50</v>
      </c>
      <c r="AL155" s="98">
        <f t="shared" si="407"/>
        <v>0</v>
      </c>
      <c r="AM155" s="113">
        <f t="shared" si="407"/>
        <v>0</v>
      </c>
      <c r="AN155" s="98">
        <f t="shared" si="407"/>
        <v>0</v>
      </c>
      <c r="AO155" s="297">
        <f t="shared" si="407"/>
        <v>0</v>
      </c>
      <c r="AP155" s="218">
        <f t="shared" si="407"/>
        <v>0</v>
      </c>
      <c r="AQ155" s="113">
        <f t="shared" ref="AQ155:AR155" si="408">W155+Y155+AA155+AC155+AE155</f>
        <v>3</v>
      </c>
      <c r="AR155" s="114">
        <f t="shared" si="408"/>
        <v>0</v>
      </c>
      <c r="AS155" s="114">
        <f t="shared" ref="AS155:AS157" si="412">AQ155/K155*100</f>
        <v>37.5</v>
      </c>
      <c r="AT155" s="128" t="s">
        <v>89</v>
      </c>
      <c r="AU155" s="115"/>
      <c r="AV155" s="116"/>
      <c r="AW155" s="117"/>
      <c r="AX155" s="118">
        <f t="shared" ref="AX155:AY155" si="409">AG155+AI155+AK155+AM155+AO155</f>
        <v>150</v>
      </c>
      <c r="AY155" s="118">
        <f t="shared" si="409"/>
        <v>0</v>
      </c>
      <c r="AZ155" s="117"/>
    </row>
    <row r="156" ht="15.75" customHeight="1">
      <c r="A156" s="119"/>
      <c r="B156" s="106"/>
      <c r="C156" s="108"/>
      <c r="D156" s="106"/>
      <c r="E156" s="108"/>
      <c r="F156" s="106">
        <v>8.0</v>
      </c>
      <c r="G156" s="86" t="s">
        <v>333</v>
      </c>
      <c r="H156" s="108" t="s">
        <v>334</v>
      </c>
      <c r="I156" s="108" t="s">
        <v>335</v>
      </c>
      <c r="J156" s="106">
        <v>2.0</v>
      </c>
      <c r="K156" s="109">
        <f t="shared" si="406"/>
        <v>12</v>
      </c>
      <c r="L156" s="110">
        <f t="shared" si="401"/>
        <v>3560</v>
      </c>
      <c r="M156" s="106">
        <v>2.0</v>
      </c>
      <c r="N156" s="89">
        <v>638.0</v>
      </c>
      <c r="O156" s="106">
        <v>2.0</v>
      </c>
      <c r="P156" s="89">
        <v>742.0</v>
      </c>
      <c r="Q156" s="111">
        <v>2.0</v>
      </c>
      <c r="R156" s="89">
        <v>677.0</v>
      </c>
      <c r="S156" s="106">
        <v>2.0</v>
      </c>
      <c r="T156" s="89">
        <v>785.0</v>
      </c>
      <c r="U156" s="106">
        <v>2.0</v>
      </c>
      <c r="V156" s="120">
        <v>718.0</v>
      </c>
      <c r="W156" s="111">
        <v>2.0</v>
      </c>
      <c r="X156" s="112">
        <v>5749.701</v>
      </c>
      <c r="Y156" s="111">
        <v>2.0</v>
      </c>
      <c r="Z156" s="112">
        <v>6300.536</v>
      </c>
      <c r="AA156" s="111">
        <v>2.0</v>
      </c>
      <c r="AB156" s="112">
        <v>8020.978</v>
      </c>
      <c r="AC156" s="111">
        <v>2.0</v>
      </c>
      <c r="AD156" s="112">
        <v>5490.321</v>
      </c>
      <c r="AE156" s="108"/>
      <c r="AF156" s="96"/>
      <c r="AG156" s="113">
        <f t="shared" si="397"/>
        <v>100</v>
      </c>
      <c r="AH156" s="98">
        <f t="shared" ref="AH156:AP156" si="410">IFERROR(X156/N156,0)*100</f>
        <v>901.2070533</v>
      </c>
      <c r="AI156" s="113">
        <f t="shared" si="410"/>
        <v>100</v>
      </c>
      <c r="AJ156" s="98">
        <f t="shared" si="410"/>
        <v>849.128841</v>
      </c>
      <c r="AK156" s="113">
        <f t="shared" si="410"/>
        <v>100</v>
      </c>
      <c r="AL156" s="120">
        <f t="shared" si="410"/>
        <v>1184.78257</v>
      </c>
      <c r="AM156" s="113">
        <f t="shared" si="410"/>
        <v>100</v>
      </c>
      <c r="AN156" s="98">
        <f t="shared" si="410"/>
        <v>699.403949</v>
      </c>
      <c r="AO156" s="297">
        <f t="shared" si="410"/>
        <v>0</v>
      </c>
      <c r="AP156" s="218">
        <f t="shared" si="410"/>
        <v>0</v>
      </c>
      <c r="AQ156" s="113">
        <f t="shared" ref="AQ156:AR156" si="411">W156+Y156+AA156+AC156+AE156</f>
        <v>8</v>
      </c>
      <c r="AR156" s="114">
        <f t="shared" si="411"/>
        <v>25561.536</v>
      </c>
      <c r="AS156" s="114">
        <f t="shared" si="412"/>
        <v>66.66666667</v>
      </c>
      <c r="AT156" s="114">
        <f>AR156/L156*100</f>
        <v>718.0206742</v>
      </c>
      <c r="AU156" s="115" t="s">
        <v>298</v>
      </c>
      <c r="AV156" s="116"/>
      <c r="AW156" s="117"/>
      <c r="AX156" s="118">
        <f t="shared" ref="AX156:AY156" si="413">AG156+AI156+AK156+AM156+AO156</f>
        <v>400</v>
      </c>
      <c r="AY156" s="118">
        <f t="shared" si="413"/>
        <v>3634.522413</v>
      </c>
      <c r="AZ156" s="117"/>
    </row>
    <row r="157" ht="15.75" customHeight="1">
      <c r="A157" s="119"/>
      <c r="B157" s="106"/>
      <c r="C157" s="108"/>
      <c r="D157" s="106"/>
      <c r="E157" s="108"/>
      <c r="F157" s="106"/>
      <c r="G157" s="86"/>
      <c r="H157" s="108" t="s">
        <v>336</v>
      </c>
      <c r="I157" s="108" t="s">
        <v>98</v>
      </c>
      <c r="J157" s="106" t="s">
        <v>89</v>
      </c>
      <c r="K157" s="109">
        <v>400.0</v>
      </c>
      <c r="L157" s="108"/>
      <c r="M157" s="106">
        <v>400.0</v>
      </c>
      <c r="N157" s="89"/>
      <c r="O157" s="106">
        <v>400.0</v>
      </c>
      <c r="P157" s="89"/>
      <c r="Q157" s="106">
        <v>400.0</v>
      </c>
      <c r="R157" s="89"/>
      <c r="S157" s="106">
        <v>400.0</v>
      </c>
      <c r="T157" s="89"/>
      <c r="U157" s="106">
        <v>400.0</v>
      </c>
      <c r="V157" s="157"/>
      <c r="W157" s="111"/>
      <c r="X157" s="112"/>
      <c r="Y157" s="111"/>
      <c r="Z157" s="112"/>
      <c r="AA157" s="111"/>
      <c r="AB157" s="112"/>
      <c r="AC157" s="111"/>
      <c r="AD157" s="112"/>
      <c r="AE157" s="108"/>
      <c r="AF157" s="96"/>
      <c r="AG157" s="113">
        <f t="shared" si="397"/>
        <v>0</v>
      </c>
      <c r="AH157" s="98">
        <f t="shared" ref="AH157:AP157" si="414">IFERROR(X157/N157,0)*100</f>
        <v>0</v>
      </c>
      <c r="AI157" s="113">
        <f t="shared" si="414"/>
        <v>0</v>
      </c>
      <c r="AJ157" s="98">
        <f t="shared" si="414"/>
        <v>0</v>
      </c>
      <c r="AK157" s="113">
        <f t="shared" si="414"/>
        <v>0</v>
      </c>
      <c r="AL157" s="98">
        <f t="shared" si="414"/>
        <v>0</v>
      </c>
      <c r="AM157" s="113">
        <f t="shared" si="414"/>
        <v>0</v>
      </c>
      <c r="AN157" s="98">
        <f t="shared" si="414"/>
        <v>0</v>
      </c>
      <c r="AO157" s="297">
        <f t="shared" si="414"/>
        <v>0</v>
      </c>
      <c r="AP157" s="218">
        <f t="shared" si="414"/>
        <v>0</v>
      </c>
      <c r="AQ157" s="124"/>
      <c r="AR157" s="114">
        <f>X157+Z157+AB157+AD157+AF157</f>
        <v>0</v>
      </c>
      <c r="AS157" s="114">
        <f t="shared" si="412"/>
        <v>0</v>
      </c>
      <c r="AT157" s="128" t="s">
        <v>89</v>
      </c>
      <c r="AU157" s="115"/>
      <c r="AV157" s="116"/>
      <c r="AW157" s="117"/>
      <c r="AX157" s="118">
        <f t="shared" ref="AX157:AY157" si="415">AG157+AI157+AK157+AM157+AO157</f>
        <v>0</v>
      </c>
      <c r="AY157" s="118">
        <f t="shared" si="415"/>
        <v>0</v>
      </c>
      <c r="AZ157" s="117"/>
    </row>
    <row r="158" ht="15.75" customHeight="1">
      <c r="A158" s="105"/>
      <c r="B158" s="106">
        <v>10.0</v>
      </c>
      <c r="C158" s="108" t="s">
        <v>337</v>
      </c>
      <c r="D158" s="106">
        <v>1.0</v>
      </c>
      <c r="E158" s="108" t="s">
        <v>338</v>
      </c>
      <c r="F158" s="106">
        <v>1.0</v>
      </c>
      <c r="G158" s="86" t="s">
        <v>339</v>
      </c>
      <c r="H158" s="86" t="s">
        <v>340</v>
      </c>
      <c r="I158" s="86"/>
      <c r="J158" s="106"/>
      <c r="K158" s="106"/>
      <c r="L158" s="110">
        <f>N158+P158+R158+T158+V158</f>
        <v>4973</v>
      </c>
      <c r="M158" s="106"/>
      <c r="N158" s="89">
        <v>690.0</v>
      </c>
      <c r="O158" s="106"/>
      <c r="P158" s="89">
        <v>1024.0</v>
      </c>
      <c r="Q158" s="111"/>
      <c r="R158" s="89">
        <v>1055.0</v>
      </c>
      <c r="S158" s="106"/>
      <c r="T158" s="89">
        <v>1086.0</v>
      </c>
      <c r="U158" s="106"/>
      <c r="V158" s="148">
        <v>1118.0</v>
      </c>
      <c r="W158" s="111"/>
      <c r="X158" s="112">
        <v>372.548</v>
      </c>
      <c r="Y158" s="111"/>
      <c r="Z158" s="112">
        <v>224.89</v>
      </c>
      <c r="AA158" s="111"/>
      <c r="AB158" s="112">
        <v>554.532</v>
      </c>
      <c r="AC158" s="111"/>
      <c r="AD158" s="112">
        <v>0.0</v>
      </c>
      <c r="AE158" s="108"/>
      <c r="AF158" s="96"/>
      <c r="AG158" s="113">
        <f t="shared" si="397"/>
        <v>0</v>
      </c>
      <c r="AH158" s="98">
        <f t="shared" ref="AH158:AP158" si="416">IFERROR(X158/N158,0)*100</f>
        <v>53.99246377</v>
      </c>
      <c r="AI158" s="113">
        <f t="shared" si="416"/>
        <v>0</v>
      </c>
      <c r="AJ158" s="98">
        <f t="shared" si="416"/>
        <v>21.96191406</v>
      </c>
      <c r="AK158" s="113">
        <f t="shared" si="416"/>
        <v>0</v>
      </c>
      <c r="AL158" s="98">
        <f t="shared" si="416"/>
        <v>52.56227488</v>
      </c>
      <c r="AM158" s="113">
        <f t="shared" si="416"/>
        <v>0</v>
      </c>
      <c r="AN158" s="98">
        <f t="shared" si="416"/>
        <v>0</v>
      </c>
      <c r="AO158" s="297">
        <f t="shared" si="416"/>
        <v>0</v>
      </c>
      <c r="AP158" s="218">
        <f t="shared" si="416"/>
        <v>0</v>
      </c>
      <c r="AQ158" s="113">
        <f t="shared" ref="AQ158:AR158" si="417">W158+Y158+AA158+AC158+AE158</f>
        <v>0</v>
      </c>
      <c r="AR158" s="114">
        <f t="shared" si="417"/>
        <v>1151.97</v>
      </c>
      <c r="AS158" s="128" t="s">
        <v>89</v>
      </c>
      <c r="AT158" s="114">
        <f>AR158/L158*100</f>
        <v>23.16448824</v>
      </c>
      <c r="AU158" s="115" t="s">
        <v>341</v>
      </c>
      <c r="AV158" s="116"/>
      <c r="AW158" s="117"/>
      <c r="AX158" s="118">
        <f t="shared" ref="AX158:AY158" si="418">AG158+AI158+AK158+AM158+AO158</f>
        <v>0</v>
      </c>
      <c r="AY158" s="118">
        <f t="shared" si="418"/>
        <v>128.5166527</v>
      </c>
      <c r="AZ158" s="117"/>
    </row>
    <row r="159" ht="15.75" customHeight="1">
      <c r="A159" s="105"/>
      <c r="B159" s="106"/>
      <c r="C159" s="108"/>
      <c r="D159" s="106"/>
      <c r="E159" s="108"/>
      <c r="F159" s="106"/>
      <c r="G159" s="86"/>
      <c r="H159" s="86" t="s">
        <v>342</v>
      </c>
      <c r="I159" s="86" t="s">
        <v>343</v>
      </c>
      <c r="J159" s="106">
        <v>7.0</v>
      </c>
      <c r="K159" s="106">
        <v>23.0</v>
      </c>
      <c r="L159" s="128"/>
      <c r="M159" s="106">
        <v>4.0</v>
      </c>
      <c r="N159" s="89"/>
      <c r="O159" s="106">
        <v>3.0</v>
      </c>
      <c r="P159" s="89"/>
      <c r="Q159" s="111">
        <v>3.0</v>
      </c>
      <c r="R159" s="89"/>
      <c r="S159" s="106">
        <v>3.0</v>
      </c>
      <c r="T159" s="89"/>
      <c r="U159" s="106">
        <v>3.0</v>
      </c>
      <c r="V159" s="129"/>
      <c r="W159" s="111">
        <v>4.0</v>
      </c>
      <c r="X159" s="112"/>
      <c r="Y159" s="111">
        <v>0.0</v>
      </c>
      <c r="Z159" s="112"/>
      <c r="AA159" s="111">
        <v>0.0</v>
      </c>
      <c r="AB159" s="112"/>
      <c r="AC159" s="111">
        <v>3.0</v>
      </c>
      <c r="AD159" s="112"/>
      <c r="AE159" s="108"/>
      <c r="AF159" s="96"/>
      <c r="AG159" s="113">
        <f t="shared" si="397"/>
        <v>100</v>
      </c>
      <c r="AH159" s="98">
        <f t="shared" ref="AH159:AP159" si="419">IFERROR(X159/N159,0)*100</f>
        <v>0</v>
      </c>
      <c r="AI159" s="113">
        <f t="shared" si="419"/>
        <v>0</v>
      </c>
      <c r="AJ159" s="98">
        <f t="shared" si="419"/>
        <v>0</v>
      </c>
      <c r="AK159" s="113">
        <f t="shared" si="419"/>
        <v>0</v>
      </c>
      <c r="AL159" s="98">
        <f t="shared" si="419"/>
        <v>0</v>
      </c>
      <c r="AM159" s="113">
        <f t="shared" si="419"/>
        <v>100</v>
      </c>
      <c r="AN159" s="98">
        <f t="shared" si="419"/>
        <v>0</v>
      </c>
      <c r="AO159" s="297">
        <f t="shared" si="419"/>
        <v>0</v>
      </c>
      <c r="AP159" s="218">
        <f t="shared" si="419"/>
        <v>0</v>
      </c>
      <c r="AQ159" s="113">
        <f t="shared" ref="AQ159:AR159" si="420">W159+Y159+AA159+AC159+AE159</f>
        <v>7</v>
      </c>
      <c r="AR159" s="114">
        <f t="shared" si="420"/>
        <v>0</v>
      </c>
      <c r="AS159" s="114">
        <f t="shared" ref="AS159:AS160" si="424">AQ159/K159*100</f>
        <v>30.43478261</v>
      </c>
      <c r="AT159" s="128" t="s">
        <v>89</v>
      </c>
      <c r="AU159" s="115"/>
      <c r="AV159" s="116"/>
      <c r="AW159" s="117" t="s">
        <v>344</v>
      </c>
      <c r="AX159" s="118">
        <f t="shared" ref="AX159:AY159" si="421">AG159+AI159+AK159+AM159+AO159</f>
        <v>200</v>
      </c>
      <c r="AY159" s="118">
        <f t="shared" si="421"/>
        <v>0</v>
      </c>
      <c r="AZ159" s="117"/>
    </row>
    <row r="160" ht="15.75" customHeight="1">
      <c r="A160" s="105"/>
      <c r="B160" s="106"/>
      <c r="C160" s="108"/>
      <c r="D160" s="106"/>
      <c r="E160" s="108"/>
      <c r="F160" s="106"/>
      <c r="G160" s="86"/>
      <c r="H160" s="86" t="s">
        <v>345</v>
      </c>
      <c r="I160" s="86" t="s">
        <v>346</v>
      </c>
      <c r="J160" s="106">
        <v>1.0</v>
      </c>
      <c r="K160" s="109">
        <f t="shared" ref="K160:K165" si="426">M160+O160+Q160+S160+U160+J160</f>
        <v>6</v>
      </c>
      <c r="L160" s="110">
        <f t="shared" ref="L160:L167" si="427">N160+P160+R160+T160+V160</f>
        <v>0</v>
      </c>
      <c r="M160" s="106">
        <v>1.0</v>
      </c>
      <c r="N160" s="89"/>
      <c r="O160" s="106">
        <v>1.0</v>
      </c>
      <c r="P160" s="89"/>
      <c r="Q160" s="111">
        <v>1.0</v>
      </c>
      <c r="R160" s="89"/>
      <c r="S160" s="106">
        <v>1.0</v>
      </c>
      <c r="T160" s="89"/>
      <c r="U160" s="106">
        <v>1.0</v>
      </c>
      <c r="V160" s="129"/>
      <c r="W160" s="111">
        <v>1.0</v>
      </c>
      <c r="X160" s="112"/>
      <c r="Y160" s="111">
        <v>1.0</v>
      </c>
      <c r="Z160" s="112"/>
      <c r="AA160" s="111">
        <v>1.0</v>
      </c>
      <c r="AB160" s="112"/>
      <c r="AC160" s="111">
        <v>1.0</v>
      </c>
      <c r="AD160" s="112"/>
      <c r="AE160" s="108"/>
      <c r="AF160" s="96"/>
      <c r="AG160" s="113">
        <f t="shared" si="397"/>
        <v>100</v>
      </c>
      <c r="AH160" s="98">
        <f t="shared" ref="AH160:AP160" si="422">IFERROR(X160/N160,0)*100</f>
        <v>0</v>
      </c>
      <c r="AI160" s="113">
        <f t="shared" si="422"/>
        <v>100</v>
      </c>
      <c r="AJ160" s="98">
        <f t="shared" si="422"/>
        <v>0</v>
      </c>
      <c r="AK160" s="113">
        <f t="shared" si="422"/>
        <v>100</v>
      </c>
      <c r="AL160" s="98">
        <f t="shared" si="422"/>
        <v>0</v>
      </c>
      <c r="AM160" s="113">
        <f t="shared" si="422"/>
        <v>100</v>
      </c>
      <c r="AN160" s="98">
        <f t="shared" si="422"/>
        <v>0</v>
      </c>
      <c r="AO160" s="297">
        <f t="shared" si="422"/>
        <v>0</v>
      </c>
      <c r="AP160" s="218">
        <f t="shared" si="422"/>
        <v>0</v>
      </c>
      <c r="AQ160" s="113">
        <f t="shared" ref="AQ160:AR160" si="423">W160+Y160+AA160+AC160+AE160</f>
        <v>4</v>
      </c>
      <c r="AR160" s="114">
        <f t="shared" si="423"/>
        <v>0</v>
      </c>
      <c r="AS160" s="114">
        <f t="shared" si="424"/>
        <v>66.66666667</v>
      </c>
      <c r="AT160" s="128" t="s">
        <v>89</v>
      </c>
      <c r="AU160" s="115"/>
      <c r="AV160" s="116"/>
      <c r="AW160" s="117"/>
      <c r="AX160" s="118">
        <f t="shared" ref="AX160:AY160" si="425">AG160+AI160+AK160+AM160+AO160</f>
        <v>400</v>
      </c>
      <c r="AY160" s="118">
        <f t="shared" si="425"/>
        <v>0</v>
      </c>
      <c r="AZ160" s="117"/>
    </row>
    <row r="161" ht="15.75" customHeight="1">
      <c r="A161" s="105"/>
      <c r="B161" s="106"/>
      <c r="C161" s="108"/>
      <c r="D161" s="106"/>
      <c r="E161" s="108"/>
      <c r="F161" s="106"/>
      <c r="G161" s="86"/>
      <c r="H161" s="86"/>
      <c r="I161" s="86" t="s">
        <v>347</v>
      </c>
      <c r="J161" s="106">
        <v>147.0</v>
      </c>
      <c r="K161" s="109">
        <f t="shared" si="426"/>
        <v>294</v>
      </c>
      <c r="L161" s="110">
        <f t="shared" si="427"/>
        <v>0</v>
      </c>
      <c r="M161" s="106"/>
      <c r="N161" s="89"/>
      <c r="O161" s="106"/>
      <c r="P161" s="89"/>
      <c r="Q161" s="111"/>
      <c r="R161" s="89"/>
      <c r="S161" s="106">
        <v>147.0</v>
      </c>
      <c r="T161" s="89"/>
      <c r="U161" s="106"/>
      <c r="V161" s="129"/>
      <c r="W161" s="107"/>
      <c r="X161" s="112"/>
      <c r="Y161" s="107"/>
      <c r="Z161" s="112"/>
      <c r="AA161" s="107">
        <v>192.0</v>
      </c>
      <c r="AB161" s="112"/>
      <c r="AC161" s="107">
        <v>145.0</v>
      </c>
      <c r="AD161" s="112"/>
      <c r="AE161" s="108"/>
      <c r="AF161" s="96"/>
      <c r="AG161" s="113"/>
      <c r="AH161" s="98"/>
      <c r="AI161" s="113"/>
      <c r="AJ161" s="98"/>
      <c r="AK161" s="113"/>
      <c r="AL161" s="98"/>
      <c r="AM161" s="113">
        <f>IFERROR(AC161/S161,0)*100</f>
        <v>98.63945578</v>
      </c>
      <c r="AN161" s="98"/>
      <c r="AO161" s="297"/>
      <c r="AP161" s="218"/>
      <c r="AQ161" s="113"/>
      <c r="AR161" s="108"/>
      <c r="AS161" s="108"/>
      <c r="AT161" s="108"/>
      <c r="AU161" s="115"/>
      <c r="AV161" s="116"/>
      <c r="AW161" s="117"/>
      <c r="AX161" s="118"/>
      <c r="AY161" s="118"/>
      <c r="AZ161" s="117"/>
    </row>
    <row r="162" ht="15.75" customHeight="1">
      <c r="A162" s="105"/>
      <c r="B162" s="106"/>
      <c r="C162" s="108"/>
      <c r="D162" s="106"/>
      <c r="E162" s="108"/>
      <c r="F162" s="106"/>
      <c r="G162" s="86"/>
      <c r="H162" s="86"/>
      <c r="I162" s="86" t="s">
        <v>348</v>
      </c>
      <c r="J162" s="106"/>
      <c r="K162" s="109">
        <f t="shared" si="426"/>
        <v>153</v>
      </c>
      <c r="L162" s="110">
        <f t="shared" si="427"/>
        <v>0</v>
      </c>
      <c r="M162" s="106">
        <v>153.0</v>
      </c>
      <c r="N162" s="89"/>
      <c r="O162" s="106"/>
      <c r="P162" s="89"/>
      <c r="Q162" s="111"/>
      <c r="R162" s="89"/>
      <c r="S162" s="106"/>
      <c r="T162" s="89"/>
      <c r="U162" s="106"/>
      <c r="V162" s="129"/>
      <c r="W162" s="107"/>
      <c r="X162" s="112"/>
      <c r="Y162" s="107"/>
      <c r="Z162" s="112"/>
      <c r="AA162" s="107"/>
      <c r="AB162" s="112"/>
      <c r="AC162" s="107"/>
      <c r="AD162" s="112"/>
      <c r="AE162" s="108"/>
      <c r="AF162" s="96"/>
      <c r="AG162" s="113"/>
      <c r="AH162" s="98"/>
      <c r="AI162" s="113"/>
      <c r="AJ162" s="98"/>
      <c r="AK162" s="113"/>
      <c r="AL162" s="98"/>
      <c r="AM162" s="113"/>
      <c r="AN162" s="98"/>
      <c r="AO162" s="297"/>
      <c r="AP162" s="218"/>
      <c r="AQ162" s="113"/>
      <c r="AR162" s="108"/>
      <c r="AS162" s="108"/>
      <c r="AT162" s="108"/>
      <c r="AU162" s="115"/>
      <c r="AV162" s="116"/>
      <c r="AW162" s="117"/>
      <c r="AX162" s="118"/>
      <c r="AY162" s="118"/>
      <c r="AZ162" s="117"/>
    </row>
    <row r="163" ht="15.75" customHeight="1">
      <c r="A163" s="105"/>
      <c r="B163" s="106"/>
      <c r="C163" s="108"/>
      <c r="D163" s="106"/>
      <c r="E163" s="108"/>
      <c r="F163" s="106"/>
      <c r="G163" s="86"/>
      <c r="H163" s="86"/>
      <c r="I163" s="86" t="s">
        <v>349</v>
      </c>
      <c r="J163" s="106"/>
      <c r="K163" s="109">
        <f t="shared" si="426"/>
        <v>5014</v>
      </c>
      <c r="L163" s="110">
        <f t="shared" si="427"/>
        <v>0</v>
      </c>
      <c r="M163" s="106"/>
      <c r="N163" s="89"/>
      <c r="O163" s="106">
        <v>2507.0</v>
      </c>
      <c r="P163" s="89"/>
      <c r="Q163" s="106">
        <v>2507.0</v>
      </c>
      <c r="R163" s="89"/>
      <c r="S163" s="106"/>
      <c r="T163" s="89"/>
      <c r="U163" s="106"/>
      <c r="V163" s="129"/>
      <c r="W163" s="107"/>
      <c r="X163" s="112"/>
      <c r="Y163" s="107">
        <v>2507.0</v>
      </c>
      <c r="Z163" s="112"/>
      <c r="AA163" s="107"/>
      <c r="AB163" s="112"/>
      <c r="AC163" s="107"/>
      <c r="AD163" s="112"/>
      <c r="AE163" s="108"/>
      <c r="AF163" s="96"/>
      <c r="AG163" s="113"/>
      <c r="AH163" s="98"/>
      <c r="AI163" s="113"/>
      <c r="AJ163" s="98"/>
      <c r="AK163" s="113"/>
      <c r="AL163" s="98"/>
      <c r="AM163" s="113"/>
      <c r="AN163" s="98"/>
      <c r="AO163" s="297"/>
      <c r="AP163" s="218"/>
      <c r="AQ163" s="113"/>
      <c r="AR163" s="108"/>
      <c r="AS163" s="108"/>
      <c r="AT163" s="108"/>
      <c r="AU163" s="115"/>
      <c r="AV163" s="116"/>
      <c r="AW163" s="117"/>
      <c r="AX163" s="118"/>
      <c r="AY163" s="118"/>
      <c r="AZ163" s="117"/>
    </row>
    <row r="164" ht="15.75" customHeight="1">
      <c r="A164" s="105"/>
      <c r="B164" s="106"/>
      <c r="C164" s="108"/>
      <c r="D164" s="106"/>
      <c r="E164" s="108"/>
      <c r="F164" s="106"/>
      <c r="G164" s="86"/>
      <c r="H164" s="86"/>
      <c r="I164" s="86" t="s">
        <v>350</v>
      </c>
      <c r="J164" s="106"/>
      <c r="K164" s="109">
        <f t="shared" si="426"/>
        <v>2010</v>
      </c>
      <c r="L164" s="110">
        <f t="shared" si="427"/>
        <v>0</v>
      </c>
      <c r="M164" s="106"/>
      <c r="N164" s="89"/>
      <c r="O164" s="106">
        <v>1005.0</v>
      </c>
      <c r="P164" s="89"/>
      <c r="Q164" s="106">
        <v>1005.0</v>
      </c>
      <c r="R164" s="89"/>
      <c r="S164" s="106"/>
      <c r="T164" s="89"/>
      <c r="U164" s="106"/>
      <c r="V164" s="129"/>
      <c r="W164" s="107"/>
      <c r="X164" s="112"/>
      <c r="Y164" s="107">
        <v>1005.0</v>
      </c>
      <c r="Z164" s="112"/>
      <c r="AA164" s="107"/>
      <c r="AB164" s="112"/>
      <c r="AC164" s="107"/>
      <c r="AD164" s="112"/>
      <c r="AE164" s="108"/>
      <c r="AF164" s="96"/>
      <c r="AG164" s="113"/>
      <c r="AH164" s="98"/>
      <c r="AI164" s="113"/>
      <c r="AJ164" s="98"/>
      <c r="AK164" s="113"/>
      <c r="AL164" s="98"/>
      <c r="AM164" s="113"/>
      <c r="AN164" s="98"/>
      <c r="AO164" s="297"/>
      <c r="AP164" s="218"/>
      <c r="AQ164" s="113"/>
      <c r="AR164" s="108"/>
      <c r="AS164" s="108"/>
      <c r="AT164" s="108"/>
      <c r="AU164" s="115"/>
      <c r="AV164" s="116"/>
      <c r="AW164" s="117"/>
      <c r="AX164" s="118"/>
      <c r="AY164" s="118"/>
      <c r="AZ164" s="117"/>
    </row>
    <row r="165" ht="15.75" customHeight="1">
      <c r="A165" s="105"/>
      <c r="B165" s="106"/>
      <c r="C165" s="108"/>
      <c r="D165" s="106"/>
      <c r="E165" s="108"/>
      <c r="F165" s="106"/>
      <c r="G165" s="86"/>
      <c r="H165" s="86"/>
      <c r="I165" s="86" t="s">
        <v>351</v>
      </c>
      <c r="J165" s="106"/>
      <c r="K165" s="109">
        <f t="shared" si="426"/>
        <v>147</v>
      </c>
      <c r="L165" s="110">
        <f t="shared" si="427"/>
        <v>0</v>
      </c>
      <c r="M165" s="106"/>
      <c r="N165" s="89"/>
      <c r="O165" s="106"/>
      <c r="P165" s="89"/>
      <c r="Q165" s="106"/>
      <c r="R165" s="89"/>
      <c r="S165" s="106"/>
      <c r="T165" s="89"/>
      <c r="U165" s="106">
        <v>147.0</v>
      </c>
      <c r="V165" s="129"/>
      <c r="W165" s="107"/>
      <c r="X165" s="112"/>
      <c r="Y165" s="107"/>
      <c r="Z165" s="112"/>
      <c r="AA165" s="107"/>
      <c r="AB165" s="112"/>
      <c r="AC165" s="107"/>
      <c r="AD165" s="112"/>
      <c r="AE165" s="108"/>
      <c r="AF165" s="96"/>
      <c r="AG165" s="113"/>
      <c r="AH165" s="98"/>
      <c r="AI165" s="113"/>
      <c r="AJ165" s="98"/>
      <c r="AK165" s="113"/>
      <c r="AL165" s="98"/>
      <c r="AM165" s="113"/>
      <c r="AN165" s="98"/>
      <c r="AO165" s="297"/>
      <c r="AP165" s="218"/>
      <c r="AQ165" s="113"/>
      <c r="AR165" s="108"/>
      <c r="AS165" s="108"/>
      <c r="AT165" s="108"/>
      <c r="AU165" s="115"/>
      <c r="AV165" s="116"/>
      <c r="AW165" s="117"/>
      <c r="AX165" s="118"/>
      <c r="AY165" s="118"/>
      <c r="AZ165" s="117"/>
    </row>
    <row r="166" ht="15.75" customHeight="1">
      <c r="A166" s="105"/>
      <c r="B166" s="106"/>
      <c r="C166" s="108"/>
      <c r="D166" s="106"/>
      <c r="E166" s="108"/>
      <c r="F166" s="106">
        <v>2.0</v>
      </c>
      <c r="G166" s="86" t="s">
        <v>352</v>
      </c>
      <c r="H166" s="86" t="s">
        <v>353</v>
      </c>
      <c r="I166" s="86" t="s">
        <v>354</v>
      </c>
      <c r="J166" s="106">
        <v>136.0</v>
      </c>
      <c r="K166" s="106">
        <v>147.0</v>
      </c>
      <c r="L166" s="110">
        <f t="shared" si="427"/>
        <v>9911</v>
      </c>
      <c r="M166" s="106">
        <v>136.0</v>
      </c>
      <c r="N166" s="89">
        <v>1760.0</v>
      </c>
      <c r="O166" s="106">
        <v>147.0</v>
      </c>
      <c r="P166" s="89">
        <v>2020.0</v>
      </c>
      <c r="Q166" s="106">
        <v>147.0</v>
      </c>
      <c r="R166" s="89">
        <v>2036.0</v>
      </c>
      <c r="S166" s="106">
        <v>147.0</v>
      </c>
      <c r="T166" s="89">
        <v>2050.0</v>
      </c>
      <c r="U166" s="106">
        <v>147.0</v>
      </c>
      <c r="V166" s="148">
        <v>2045.0</v>
      </c>
      <c r="W166" s="111">
        <v>147.0</v>
      </c>
      <c r="X166" s="112">
        <v>1745.839</v>
      </c>
      <c r="Y166" s="111">
        <v>147.0</v>
      </c>
      <c r="Z166" s="112">
        <v>1739.285</v>
      </c>
      <c r="AA166" s="111">
        <v>147.0</v>
      </c>
      <c r="AB166" s="112">
        <v>1631.523</v>
      </c>
      <c r="AC166" s="111">
        <v>147.0</v>
      </c>
      <c r="AD166" s="112">
        <v>1645.676</v>
      </c>
      <c r="AE166" s="108"/>
      <c r="AF166" s="96"/>
      <c r="AG166" s="113">
        <f t="shared" ref="AG166:AP166" si="428">IFERROR(W166/M166,0)*100</f>
        <v>108.0882353</v>
      </c>
      <c r="AH166" s="98">
        <f t="shared" si="428"/>
        <v>99.19539773</v>
      </c>
      <c r="AI166" s="113">
        <f t="shared" si="428"/>
        <v>100</v>
      </c>
      <c r="AJ166" s="98">
        <f t="shared" si="428"/>
        <v>86.10321782</v>
      </c>
      <c r="AK166" s="113">
        <f t="shared" si="428"/>
        <v>100</v>
      </c>
      <c r="AL166" s="98">
        <f t="shared" si="428"/>
        <v>80.13374263</v>
      </c>
      <c r="AM166" s="113">
        <f t="shared" si="428"/>
        <v>100</v>
      </c>
      <c r="AN166" s="98">
        <f t="shared" si="428"/>
        <v>80.27687805</v>
      </c>
      <c r="AO166" s="297">
        <f t="shared" si="428"/>
        <v>0</v>
      </c>
      <c r="AP166" s="218">
        <f t="shared" si="428"/>
        <v>0</v>
      </c>
      <c r="AQ166" s="124">
        <v>147.0</v>
      </c>
      <c r="AR166" s="114">
        <f>X166+Z166+AB166+AD166+AF166</f>
        <v>6762.323</v>
      </c>
      <c r="AS166" s="114">
        <f t="shared" ref="AS166:AT166" si="429">AQ166/K166*100</f>
        <v>100</v>
      </c>
      <c r="AT166" s="114">
        <f t="shared" si="429"/>
        <v>68.23048128</v>
      </c>
      <c r="AU166" s="115" t="s">
        <v>341</v>
      </c>
      <c r="AV166" s="116"/>
      <c r="AW166" s="117"/>
      <c r="AX166" s="118">
        <f t="shared" ref="AX166:AY166" si="430">AG166+AI166+AK166+AM166+AO166</f>
        <v>408.0882353</v>
      </c>
      <c r="AY166" s="118">
        <f t="shared" si="430"/>
        <v>345.7092362</v>
      </c>
      <c r="AZ166" s="117"/>
    </row>
    <row r="167" ht="15.75" customHeight="1">
      <c r="A167" s="105"/>
      <c r="B167" s="106"/>
      <c r="C167" s="108"/>
      <c r="D167" s="106"/>
      <c r="E167" s="108"/>
      <c r="F167" s="106">
        <v>3.0</v>
      </c>
      <c r="G167" s="86" t="s">
        <v>355</v>
      </c>
      <c r="H167" s="86" t="s">
        <v>356</v>
      </c>
      <c r="I167" s="86"/>
      <c r="J167" s="106"/>
      <c r="K167" s="106"/>
      <c r="L167" s="110">
        <f t="shared" si="427"/>
        <v>1874</v>
      </c>
      <c r="M167" s="106"/>
      <c r="N167" s="89">
        <v>353.0</v>
      </c>
      <c r="O167" s="106"/>
      <c r="P167" s="89">
        <v>364.0</v>
      </c>
      <c r="Q167" s="111"/>
      <c r="R167" s="89">
        <v>374.0</v>
      </c>
      <c r="S167" s="106"/>
      <c r="T167" s="89">
        <v>386.0</v>
      </c>
      <c r="U167" s="106"/>
      <c r="V167" s="129">
        <v>397.0</v>
      </c>
      <c r="W167" s="111"/>
      <c r="X167" s="112">
        <v>238.606</v>
      </c>
      <c r="Y167" s="111"/>
      <c r="Z167" s="112">
        <v>181.004</v>
      </c>
      <c r="AA167" s="111"/>
      <c r="AB167" s="112">
        <v>0.0</v>
      </c>
      <c r="AC167" s="111"/>
      <c r="AD167" s="112">
        <v>0.0</v>
      </c>
      <c r="AE167" s="108"/>
      <c r="AF167" s="96"/>
      <c r="AG167" s="113">
        <f t="shared" ref="AG167:AP167" si="431">IFERROR(W167/M167,0)*100</f>
        <v>0</v>
      </c>
      <c r="AH167" s="98">
        <f t="shared" si="431"/>
        <v>67.59376771</v>
      </c>
      <c r="AI167" s="113">
        <f t="shared" si="431"/>
        <v>0</v>
      </c>
      <c r="AJ167" s="98">
        <f t="shared" si="431"/>
        <v>49.72637363</v>
      </c>
      <c r="AK167" s="113">
        <f t="shared" si="431"/>
        <v>0</v>
      </c>
      <c r="AL167" s="98">
        <f t="shared" si="431"/>
        <v>0</v>
      </c>
      <c r="AM167" s="113">
        <f t="shared" si="431"/>
        <v>0</v>
      </c>
      <c r="AN167" s="98">
        <f t="shared" si="431"/>
        <v>0</v>
      </c>
      <c r="AO167" s="297">
        <f t="shared" si="431"/>
        <v>0</v>
      </c>
      <c r="AP167" s="218">
        <f t="shared" si="431"/>
        <v>0</v>
      </c>
      <c r="AQ167" s="113">
        <f t="shared" ref="AQ167:AR167" si="432">W167+Y167+AA167+AC167+AE167</f>
        <v>0</v>
      </c>
      <c r="AR167" s="114">
        <f t="shared" si="432"/>
        <v>419.61</v>
      </c>
      <c r="AS167" s="128" t="s">
        <v>89</v>
      </c>
      <c r="AT167" s="114">
        <f>AR167/L167*100</f>
        <v>22.39114194</v>
      </c>
      <c r="AU167" s="115" t="s">
        <v>341</v>
      </c>
      <c r="AV167" s="116"/>
      <c r="AW167" s="117"/>
      <c r="AX167" s="118">
        <f t="shared" ref="AX167:AY167" si="433">AG167+AI167+AK167+AM167+AO167</f>
        <v>0</v>
      </c>
      <c r="AY167" s="118">
        <f t="shared" si="433"/>
        <v>117.3201413</v>
      </c>
      <c r="AZ167" s="117"/>
    </row>
    <row r="168" ht="15.75" customHeight="1">
      <c r="A168" s="105"/>
      <c r="B168" s="106"/>
      <c r="C168" s="108"/>
      <c r="D168" s="106"/>
      <c r="E168" s="108"/>
      <c r="F168" s="106"/>
      <c r="G168" s="86"/>
      <c r="H168" s="86" t="s">
        <v>357</v>
      </c>
      <c r="I168" s="86" t="s">
        <v>358</v>
      </c>
      <c r="J168" s="106">
        <v>587.0</v>
      </c>
      <c r="K168" s="109">
        <f t="shared" ref="K168:K171" si="437">M168+O168+Q168+S168+U168+J168</f>
        <v>1174</v>
      </c>
      <c r="L168" s="128"/>
      <c r="M168" s="106">
        <v>117.0</v>
      </c>
      <c r="N168" s="89"/>
      <c r="O168" s="106">
        <v>117.0</v>
      </c>
      <c r="P168" s="89"/>
      <c r="Q168" s="106">
        <v>117.0</v>
      </c>
      <c r="R168" s="89"/>
      <c r="S168" s="106">
        <v>118.0</v>
      </c>
      <c r="T168" s="89"/>
      <c r="U168" s="106">
        <v>118.0</v>
      </c>
      <c r="V168" s="129"/>
      <c r="W168" s="111">
        <v>74.0</v>
      </c>
      <c r="X168" s="112"/>
      <c r="Y168" s="111">
        <v>177.0</v>
      </c>
      <c r="Z168" s="112"/>
      <c r="AA168" s="111">
        <v>306.0</v>
      </c>
      <c r="AB168" s="112"/>
      <c r="AC168" s="111">
        <v>514.0</v>
      </c>
      <c r="AD168" s="112"/>
      <c r="AE168" s="108"/>
      <c r="AF168" s="96"/>
      <c r="AG168" s="113">
        <f t="shared" ref="AG168:AP168" si="434">IFERROR(W168/M168,0)*100</f>
        <v>63.24786325</v>
      </c>
      <c r="AH168" s="98">
        <f t="shared" si="434"/>
        <v>0</v>
      </c>
      <c r="AI168" s="113">
        <f t="shared" si="434"/>
        <v>151.2820513</v>
      </c>
      <c r="AJ168" s="98">
        <f t="shared" si="434"/>
        <v>0</v>
      </c>
      <c r="AK168" s="113">
        <f t="shared" si="434"/>
        <v>261.5384615</v>
      </c>
      <c r="AL168" s="98">
        <f t="shared" si="434"/>
        <v>0</v>
      </c>
      <c r="AM168" s="113">
        <f t="shared" si="434"/>
        <v>435.5932203</v>
      </c>
      <c r="AN168" s="98">
        <f t="shared" si="434"/>
        <v>0</v>
      </c>
      <c r="AO168" s="297">
        <f t="shared" si="434"/>
        <v>0</v>
      </c>
      <c r="AP168" s="218">
        <f t="shared" si="434"/>
        <v>0</v>
      </c>
      <c r="AQ168" s="113">
        <f t="shared" ref="AQ168:AR168" si="435">W168+Y168+AA168+AC168+AE168</f>
        <v>1071</v>
      </c>
      <c r="AR168" s="114">
        <f t="shared" si="435"/>
        <v>0</v>
      </c>
      <c r="AS168" s="114">
        <f t="shared" ref="AS168:AS172" si="440">AQ168/K168*100</f>
        <v>91.22657581</v>
      </c>
      <c r="AT168" s="128" t="s">
        <v>89</v>
      </c>
      <c r="AU168" s="115"/>
      <c r="AV168" s="116"/>
      <c r="AW168" s="117"/>
      <c r="AX168" s="118">
        <f t="shared" ref="AX168:AY168" si="436">AG168+AI168+AK168+AM168+AO168</f>
        <v>911.6615964</v>
      </c>
      <c r="AY168" s="118">
        <f t="shared" si="436"/>
        <v>0</v>
      </c>
      <c r="AZ168" s="117"/>
    </row>
    <row r="169" ht="15.75" customHeight="1">
      <c r="A169" s="105"/>
      <c r="B169" s="106"/>
      <c r="C169" s="108"/>
      <c r="D169" s="106"/>
      <c r="E169" s="108"/>
      <c r="F169" s="106"/>
      <c r="G169" s="86"/>
      <c r="H169" s="86" t="s">
        <v>357</v>
      </c>
      <c r="I169" s="86" t="s">
        <v>359</v>
      </c>
      <c r="J169" s="106">
        <v>84.0</v>
      </c>
      <c r="K169" s="109">
        <f t="shared" si="437"/>
        <v>188</v>
      </c>
      <c r="L169" s="165"/>
      <c r="M169" s="106">
        <v>24.0</v>
      </c>
      <c r="N169" s="89"/>
      <c r="O169" s="106">
        <v>20.0</v>
      </c>
      <c r="P169" s="89"/>
      <c r="Q169" s="111">
        <v>20.0</v>
      </c>
      <c r="R169" s="89"/>
      <c r="S169" s="106">
        <v>20.0</v>
      </c>
      <c r="T169" s="89"/>
      <c r="U169" s="106">
        <v>20.0</v>
      </c>
      <c r="V169" s="129"/>
      <c r="W169" s="111">
        <v>25.0</v>
      </c>
      <c r="X169" s="112"/>
      <c r="Y169" s="111">
        <v>25.0</v>
      </c>
      <c r="Z169" s="112"/>
      <c r="AA169" s="111">
        <v>0.0</v>
      </c>
      <c r="AB169" s="112"/>
      <c r="AC169" s="111">
        <v>0.0</v>
      </c>
      <c r="AD169" s="112"/>
      <c r="AE169" s="108"/>
      <c r="AF169" s="96"/>
      <c r="AG169" s="113">
        <f t="shared" ref="AG169:AP169" si="438">IFERROR(W169/M169,0)*100</f>
        <v>104.1666667</v>
      </c>
      <c r="AH169" s="98">
        <f t="shared" si="438"/>
        <v>0</v>
      </c>
      <c r="AI169" s="113">
        <f t="shared" si="438"/>
        <v>125</v>
      </c>
      <c r="AJ169" s="98">
        <f t="shared" si="438"/>
        <v>0</v>
      </c>
      <c r="AK169" s="113">
        <f t="shared" si="438"/>
        <v>0</v>
      </c>
      <c r="AL169" s="98">
        <f t="shared" si="438"/>
        <v>0</v>
      </c>
      <c r="AM169" s="113">
        <f t="shared" si="438"/>
        <v>0</v>
      </c>
      <c r="AN169" s="98">
        <f t="shared" si="438"/>
        <v>0</v>
      </c>
      <c r="AO169" s="297">
        <f t="shared" si="438"/>
        <v>0</v>
      </c>
      <c r="AP169" s="218">
        <f t="shared" si="438"/>
        <v>0</v>
      </c>
      <c r="AQ169" s="113">
        <f t="shared" ref="AQ169:AR169" si="439">W169+Y169+AA169+AC169+AE169</f>
        <v>50</v>
      </c>
      <c r="AR169" s="114">
        <f t="shared" si="439"/>
        <v>0</v>
      </c>
      <c r="AS169" s="114">
        <f t="shared" si="440"/>
        <v>26.59574468</v>
      </c>
      <c r="AT169" s="128" t="s">
        <v>89</v>
      </c>
      <c r="AU169" s="115"/>
      <c r="AV169" s="116"/>
      <c r="AW169" s="117"/>
      <c r="AX169" s="118">
        <f t="shared" ref="AX169:AY169" si="441">AG169+AI169+AK169+AM169+AO169</f>
        <v>229.1666667</v>
      </c>
      <c r="AY169" s="118">
        <f t="shared" si="441"/>
        <v>0</v>
      </c>
      <c r="AZ169" s="117"/>
    </row>
    <row r="170" ht="15.75" customHeight="1">
      <c r="A170" s="105"/>
      <c r="B170" s="106"/>
      <c r="C170" s="108"/>
      <c r="D170" s="106"/>
      <c r="E170" s="108"/>
      <c r="F170" s="106"/>
      <c r="G170" s="86"/>
      <c r="H170" s="86"/>
      <c r="I170" s="86" t="s">
        <v>360</v>
      </c>
      <c r="J170" s="106">
        <v>84.0</v>
      </c>
      <c r="K170" s="109">
        <f t="shared" si="437"/>
        <v>604</v>
      </c>
      <c r="L170" s="165"/>
      <c r="M170" s="106">
        <v>120.0</v>
      </c>
      <c r="N170" s="89"/>
      <c r="O170" s="106">
        <v>100.0</v>
      </c>
      <c r="P170" s="89"/>
      <c r="Q170" s="111">
        <v>100.0</v>
      </c>
      <c r="R170" s="89"/>
      <c r="S170" s="106">
        <v>100.0</v>
      </c>
      <c r="T170" s="89"/>
      <c r="U170" s="106">
        <v>100.0</v>
      </c>
      <c r="V170" s="129"/>
      <c r="W170" s="107"/>
      <c r="X170" s="112"/>
      <c r="Y170" s="107"/>
      <c r="Z170" s="112"/>
      <c r="AA170" s="107"/>
      <c r="AB170" s="112"/>
      <c r="AC170" s="107"/>
      <c r="AD170" s="112"/>
      <c r="AE170" s="108"/>
      <c r="AF170" s="96"/>
      <c r="AG170" s="113"/>
      <c r="AH170" s="98"/>
      <c r="AI170" s="113"/>
      <c r="AJ170" s="98"/>
      <c r="AK170" s="113"/>
      <c r="AL170" s="98"/>
      <c r="AM170" s="113"/>
      <c r="AN170" s="98"/>
      <c r="AO170" s="297"/>
      <c r="AP170" s="218"/>
      <c r="AQ170" s="113">
        <f t="shared" ref="AQ170:AR170" si="442">W170+Y170+AA170+AC170+AE170</f>
        <v>0</v>
      </c>
      <c r="AR170" s="114">
        <f t="shared" si="442"/>
        <v>0</v>
      </c>
      <c r="AS170" s="114">
        <f t="shared" si="440"/>
        <v>0</v>
      </c>
      <c r="AT170" s="128" t="s">
        <v>89</v>
      </c>
      <c r="AU170" s="115"/>
      <c r="AV170" s="116"/>
      <c r="AW170" s="117"/>
      <c r="AX170" s="118"/>
      <c r="AY170" s="118"/>
      <c r="AZ170" s="117"/>
    </row>
    <row r="171" ht="15.75" customHeight="1">
      <c r="A171" s="105"/>
      <c r="B171" s="106"/>
      <c r="C171" s="108"/>
      <c r="D171" s="106"/>
      <c r="E171" s="108"/>
      <c r="F171" s="106"/>
      <c r="G171" s="86"/>
      <c r="H171" s="86"/>
      <c r="I171" s="86" t="s">
        <v>361</v>
      </c>
      <c r="J171" s="106"/>
      <c r="K171" s="109">
        <f t="shared" si="437"/>
        <v>270</v>
      </c>
      <c r="L171" s="128"/>
      <c r="M171" s="106">
        <v>90.0</v>
      </c>
      <c r="N171" s="89"/>
      <c r="O171" s="106"/>
      <c r="P171" s="89"/>
      <c r="Q171" s="111">
        <v>90.0</v>
      </c>
      <c r="R171" s="89"/>
      <c r="S171" s="106"/>
      <c r="T171" s="89"/>
      <c r="U171" s="106">
        <v>90.0</v>
      </c>
      <c r="V171" s="129"/>
      <c r="W171" s="107"/>
      <c r="X171" s="112"/>
      <c r="Y171" s="107"/>
      <c r="Z171" s="112"/>
      <c r="AA171" s="107"/>
      <c r="AB171" s="112"/>
      <c r="AC171" s="107"/>
      <c r="AD171" s="112"/>
      <c r="AE171" s="108"/>
      <c r="AF171" s="96"/>
      <c r="AG171" s="113"/>
      <c r="AH171" s="98"/>
      <c r="AI171" s="113"/>
      <c r="AJ171" s="98"/>
      <c r="AK171" s="113"/>
      <c r="AL171" s="98"/>
      <c r="AM171" s="113"/>
      <c r="AN171" s="98"/>
      <c r="AO171" s="297"/>
      <c r="AP171" s="218"/>
      <c r="AQ171" s="113">
        <f t="shared" ref="AQ171:AR171" si="443">W171+Y171+AA171+AC171+AE171</f>
        <v>0</v>
      </c>
      <c r="AR171" s="114">
        <f t="shared" si="443"/>
        <v>0</v>
      </c>
      <c r="AS171" s="114">
        <f t="shared" si="440"/>
        <v>0</v>
      </c>
      <c r="AT171" s="128" t="s">
        <v>89</v>
      </c>
      <c r="AU171" s="115"/>
      <c r="AV171" s="116"/>
      <c r="AW171" s="117"/>
      <c r="AX171" s="118"/>
      <c r="AY171" s="118"/>
      <c r="AZ171" s="117"/>
    </row>
    <row r="172" ht="15.75" customHeight="1">
      <c r="A172" s="105"/>
      <c r="B172" s="106"/>
      <c r="C172" s="108"/>
      <c r="D172" s="106"/>
      <c r="E172" s="108"/>
      <c r="F172" s="106"/>
      <c r="G172" s="86"/>
      <c r="H172" s="86"/>
      <c r="I172" s="86" t="s">
        <v>362</v>
      </c>
      <c r="J172" s="106"/>
      <c r="K172" s="106">
        <v>10.0</v>
      </c>
      <c r="L172" s="128"/>
      <c r="M172" s="106"/>
      <c r="N172" s="89"/>
      <c r="O172" s="106"/>
      <c r="P172" s="89"/>
      <c r="Q172" s="111">
        <f>294*5</f>
        <v>1470</v>
      </c>
      <c r="R172" s="89"/>
      <c r="S172" s="106">
        <v>10.0</v>
      </c>
      <c r="T172" s="89"/>
      <c r="U172" s="106"/>
      <c r="V172" s="129"/>
      <c r="W172" s="107"/>
      <c r="X172" s="112"/>
      <c r="Y172" s="107"/>
      <c r="Z172" s="112"/>
      <c r="AA172" s="107"/>
      <c r="AB172" s="112"/>
      <c r="AC172" s="107"/>
      <c r="AD172" s="112"/>
      <c r="AE172" s="108"/>
      <c r="AF172" s="96"/>
      <c r="AG172" s="113"/>
      <c r="AH172" s="98"/>
      <c r="AI172" s="113"/>
      <c r="AJ172" s="98"/>
      <c r="AK172" s="113"/>
      <c r="AL172" s="98"/>
      <c r="AM172" s="113"/>
      <c r="AN172" s="98"/>
      <c r="AO172" s="297"/>
      <c r="AP172" s="218"/>
      <c r="AQ172" s="113">
        <f t="shared" ref="AQ172:AR172" si="444">W172+Y172+AA172+AC172+AE172</f>
        <v>0</v>
      </c>
      <c r="AR172" s="114">
        <f t="shared" si="444"/>
        <v>0</v>
      </c>
      <c r="AS172" s="114">
        <f t="shared" si="440"/>
        <v>0</v>
      </c>
      <c r="AT172" s="128" t="s">
        <v>89</v>
      </c>
      <c r="AU172" s="115"/>
      <c r="AV172" s="116"/>
      <c r="AW172" s="117"/>
      <c r="AX172" s="118"/>
      <c r="AY172" s="118"/>
      <c r="AZ172" s="117"/>
    </row>
    <row r="173" ht="15.75" customHeight="1">
      <c r="A173" s="119"/>
      <c r="B173" s="106"/>
      <c r="C173" s="108"/>
      <c r="D173" s="106"/>
      <c r="E173" s="108"/>
      <c r="F173" s="106">
        <v>4.0</v>
      </c>
      <c r="G173" s="86" t="s">
        <v>363</v>
      </c>
      <c r="H173" s="108" t="s">
        <v>364</v>
      </c>
      <c r="I173" s="106" t="s">
        <v>43</v>
      </c>
      <c r="J173" s="106"/>
      <c r="K173" s="109"/>
      <c r="L173" s="110">
        <f>N173+P173+R173+T173+V173</f>
        <v>11982</v>
      </c>
      <c r="M173" s="106"/>
      <c r="N173" s="89">
        <v>528.0</v>
      </c>
      <c r="O173" s="106"/>
      <c r="P173" s="89">
        <v>3997.0</v>
      </c>
      <c r="Q173" s="106"/>
      <c r="R173" s="89">
        <v>1936.0</v>
      </c>
      <c r="S173" s="106"/>
      <c r="T173" s="89">
        <v>3417.0</v>
      </c>
      <c r="U173" s="106"/>
      <c r="V173" s="166">
        <v>2104.0</v>
      </c>
      <c r="W173" s="111"/>
      <c r="X173" s="112">
        <v>133.982</v>
      </c>
      <c r="Y173" s="111"/>
      <c r="Z173" s="112">
        <v>812.748</v>
      </c>
      <c r="AA173" s="111"/>
      <c r="AB173" s="112">
        <v>86.939</v>
      </c>
      <c r="AC173" s="111"/>
      <c r="AD173" s="112">
        <v>0.0</v>
      </c>
      <c r="AE173" s="108"/>
      <c r="AF173" s="96"/>
      <c r="AG173" s="113">
        <f t="shared" ref="AG173:AP173" si="445">IFERROR(W173/M173,0)*100</f>
        <v>0</v>
      </c>
      <c r="AH173" s="98">
        <f t="shared" si="445"/>
        <v>25.37537879</v>
      </c>
      <c r="AI173" s="113">
        <f t="shared" si="445"/>
        <v>0</v>
      </c>
      <c r="AJ173" s="98">
        <f t="shared" si="445"/>
        <v>20.33395046</v>
      </c>
      <c r="AK173" s="113">
        <f t="shared" si="445"/>
        <v>0</v>
      </c>
      <c r="AL173" s="98">
        <f t="shared" si="445"/>
        <v>4.490650826</v>
      </c>
      <c r="AM173" s="113">
        <f t="shared" si="445"/>
        <v>0</v>
      </c>
      <c r="AN173" s="98">
        <f t="shared" si="445"/>
        <v>0</v>
      </c>
      <c r="AO173" s="297">
        <f t="shared" si="445"/>
        <v>0</v>
      </c>
      <c r="AP173" s="218">
        <f t="shared" si="445"/>
        <v>0</v>
      </c>
      <c r="AQ173" s="113">
        <f>IFERROR(AX173/K173,0)*100</f>
        <v>0</v>
      </c>
      <c r="AR173" s="108"/>
      <c r="AS173" s="108"/>
      <c r="AT173" s="108"/>
      <c r="AU173" s="115" t="s">
        <v>341</v>
      </c>
      <c r="AV173" s="116"/>
      <c r="AW173" s="117"/>
      <c r="AX173" s="118">
        <f t="shared" ref="AX173:AY173" si="446">AG173+AI173+AK173+AM173+AO173</f>
        <v>0</v>
      </c>
      <c r="AY173" s="118">
        <f t="shared" si="446"/>
        <v>50.19998008</v>
      </c>
      <c r="AZ173" s="117"/>
    </row>
    <row r="174" ht="15.75" customHeight="1">
      <c r="A174" s="119"/>
      <c r="B174" s="106"/>
      <c r="C174" s="108"/>
      <c r="D174" s="106"/>
      <c r="E174" s="108"/>
      <c r="F174" s="106"/>
      <c r="G174" s="86"/>
      <c r="H174" s="108" t="s">
        <v>365</v>
      </c>
      <c r="I174" s="108" t="s">
        <v>366</v>
      </c>
      <c r="J174" s="106">
        <v>0.0</v>
      </c>
      <c r="K174" s="109">
        <f>M174+O174+Q174+S174+U174+J174</f>
        <v>2205</v>
      </c>
      <c r="L174" s="108"/>
      <c r="M174" s="106">
        <v>441.0</v>
      </c>
      <c r="N174" s="89"/>
      <c r="O174" s="106">
        <v>441.0</v>
      </c>
      <c r="P174" s="89"/>
      <c r="Q174" s="106">
        <v>441.0</v>
      </c>
      <c r="R174" s="89"/>
      <c r="S174" s="106">
        <v>441.0</v>
      </c>
      <c r="T174" s="89"/>
      <c r="U174" s="106">
        <v>441.0</v>
      </c>
      <c r="V174" s="157"/>
      <c r="W174" s="111">
        <v>441.0</v>
      </c>
      <c r="X174" s="112"/>
      <c r="Y174" s="111">
        <v>441.0</v>
      </c>
      <c r="Z174" s="112"/>
      <c r="AA174" s="111">
        <v>441.0</v>
      </c>
      <c r="AB174" s="112"/>
      <c r="AC174" s="111">
        <v>441.0</v>
      </c>
      <c r="AD174" s="112"/>
      <c r="AE174" s="108"/>
      <c r="AF174" s="96"/>
      <c r="AG174" s="113">
        <f t="shared" ref="AG174:AP174" si="447">IFERROR(W174/M174,0)*100</f>
        <v>100</v>
      </c>
      <c r="AH174" s="98">
        <f t="shared" si="447"/>
        <v>0</v>
      </c>
      <c r="AI174" s="113">
        <f t="shared" si="447"/>
        <v>100</v>
      </c>
      <c r="AJ174" s="98">
        <f t="shared" si="447"/>
        <v>0</v>
      </c>
      <c r="AK174" s="113">
        <f t="shared" si="447"/>
        <v>100</v>
      </c>
      <c r="AL174" s="98">
        <f t="shared" si="447"/>
        <v>0</v>
      </c>
      <c r="AM174" s="113">
        <f t="shared" si="447"/>
        <v>100</v>
      </c>
      <c r="AN174" s="98">
        <f t="shared" si="447"/>
        <v>0</v>
      </c>
      <c r="AO174" s="297">
        <f t="shared" si="447"/>
        <v>0</v>
      </c>
      <c r="AP174" s="218">
        <f t="shared" si="447"/>
        <v>0</v>
      </c>
      <c r="AQ174" s="113">
        <f t="shared" ref="AQ174:AR174" si="448">W174+Y174+AA174+AC174+AE174</f>
        <v>1764</v>
      </c>
      <c r="AR174" s="114">
        <f t="shared" si="448"/>
        <v>0</v>
      </c>
      <c r="AS174" s="114">
        <f t="shared" ref="AS174:AS176" si="452">AQ174/K174*100</f>
        <v>80</v>
      </c>
      <c r="AT174" s="128" t="s">
        <v>89</v>
      </c>
      <c r="AU174" s="115"/>
      <c r="AV174" s="116"/>
      <c r="AW174" s="117"/>
      <c r="AX174" s="118">
        <f t="shared" ref="AX174:AY174" si="449">AG174+AI174+AK174+AM174+AO174</f>
        <v>400</v>
      </c>
      <c r="AY174" s="118">
        <f t="shared" si="449"/>
        <v>0</v>
      </c>
      <c r="AZ174" s="117"/>
    </row>
    <row r="175" ht="15.75" customHeight="1">
      <c r="A175" s="119"/>
      <c r="B175" s="106"/>
      <c r="C175" s="108"/>
      <c r="D175" s="106"/>
      <c r="E175" s="108"/>
      <c r="F175" s="106"/>
      <c r="G175" s="86"/>
      <c r="H175" s="108" t="s">
        <v>367</v>
      </c>
      <c r="I175" s="108" t="s">
        <v>366</v>
      </c>
      <c r="J175" s="106">
        <v>0.0</v>
      </c>
      <c r="K175" s="109">
        <v>147.0</v>
      </c>
      <c r="L175" s="108"/>
      <c r="M175" s="106">
        <v>144.0</v>
      </c>
      <c r="N175" s="89"/>
      <c r="O175" s="106">
        <v>49.0</v>
      </c>
      <c r="P175" s="89"/>
      <c r="Q175" s="111"/>
      <c r="R175" s="89"/>
      <c r="S175" s="106">
        <v>22.0</v>
      </c>
      <c r="T175" s="89"/>
      <c r="U175" s="106"/>
      <c r="V175" s="157"/>
      <c r="W175" s="111"/>
      <c r="X175" s="112"/>
      <c r="Y175" s="111">
        <v>49.0</v>
      </c>
      <c r="Z175" s="112"/>
      <c r="AA175" s="111"/>
      <c r="AB175" s="112"/>
      <c r="AC175" s="111">
        <v>22.0</v>
      </c>
      <c r="AD175" s="112"/>
      <c r="AE175" s="108"/>
      <c r="AF175" s="96"/>
      <c r="AG175" s="113">
        <f t="shared" ref="AG175:AP175" si="450">IFERROR(W175/M175,0)*100</f>
        <v>0</v>
      </c>
      <c r="AH175" s="98">
        <f t="shared" si="450"/>
        <v>0</v>
      </c>
      <c r="AI175" s="113">
        <f t="shared" si="450"/>
        <v>100</v>
      </c>
      <c r="AJ175" s="98">
        <f t="shared" si="450"/>
        <v>0</v>
      </c>
      <c r="AK175" s="113">
        <f t="shared" si="450"/>
        <v>0</v>
      </c>
      <c r="AL175" s="98">
        <f t="shared" si="450"/>
        <v>0</v>
      </c>
      <c r="AM175" s="113">
        <f t="shared" si="450"/>
        <v>100</v>
      </c>
      <c r="AN175" s="98">
        <f t="shared" si="450"/>
        <v>0</v>
      </c>
      <c r="AO175" s="297">
        <f t="shared" si="450"/>
        <v>0</v>
      </c>
      <c r="AP175" s="218">
        <f t="shared" si="450"/>
        <v>0</v>
      </c>
      <c r="AQ175" s="113">
        <f t="shared" ref="AQ175:AR175" si="451">W175+Y175+AA175+AC175+AE175</f>
        <v>71</v>
      </c>
      <c r="AR175" s="114">
        <f t="shared" si="451"/>
        <v>0</v>
      </c>
      <c r="AS175" s="114">
        <f t="shared" si="452"/>
        <v>48.29931973</v>
      </c>
      <c r="AT175" s="128" t="s">
        <v>89</v>
      </c>
      <c r="AU175" s="115"/>
      <c r="AV175" s="116"/>
      <c r="AW175" s="117"/>
      <c r="AX175" s="118">
        <f t="shared" ref="AX175:AY175" si="453">AG175+AI175+AK175+AM175+AO175</f>
        <v>200</v>
      </c>
      <c r="AY175" s="118">
        <f t="shared" si="453"/>
        <v>0</v>
      </c>
      <c r="AZ175" s="117"/>
    </row>
    <row r="176" ht="15.75" customHeight="1">
      <c r="A176" s="119"/>
      <c r="B176" s="106"/>
      <c r="C176" s="108"/>
      <c r="D176" s="106"/>
      <c r="E176" s="108"/>
      <c r="F176" s="106"/>
      <c r="G176" s="86"/>
      <c r="H176" s="108" t="s">
        <v>368</v>
      </c>
      <c r="I176" s="108" t="s">
        <v>366</v>
      </c>
      <c r="J176" s="106">
        <v>70.0</v>
      </c>
      <c r="K176" s="109">
        <v>147.0</v>
      </c>
      <c r="L176" s="108"/>
      <c r="M176" s="106">
        <v>70.0</v>
      </c>
      <c r="N176" s="89"/>
      <c r="O176" s="106">
        <v>49.0</v>
      </c>
      <c r="P176" s="89"/>
      <c r="Q176" s="111"/>
      <c r="R176" s="89"/>
      <c r="S176" s="106">
        <v>22.0</v>
      </c>
      <c r="T176" s="89"/>
      <c r="U176" s="106"/>
      <c r="V176" s="157"/>
      <c r="W176" s="111"/>
      <c r="X176" s="112"/>
      <c r="Y176" s="111">
        <v>51.0</v>
      </c>
      <c r="Z176" s="112"/>
      <c r="AA176" s="111">
        <v>0.0</v>
      </c>
      <c r="AB176" s="112"/>
      <c r="AC176" s="111">
        <v>0.0</v>
      </c>
      <c r="AD176" s="112"/>
      <c r="AE176" s="108"/>
      <c r="AF176" s="96"/>
      <c r="AG176" s="113">
        <f t="shared" ref="AG176:AP176" si="454">IFERROR(W176/M176,0)*100</f>
        <v>0</v>
      </c>
      <c r="AH176" s="98">
        <f t="shared" si="454"/>
        <v>0</v>
      </c>
      <c r="AI176" s="113">
        <f t="shared" si="454"/>
        <v>104.0816327</v>
      </c>
      <c r="AJ176" s="98">
        <f t="shared" si="454"/>
        <v>0</v>
      </c>
      <c r="AK176" s="113">
        <f t="shared" si="454"/>
        <v>0</v>
      </c>
      <c r="AL176" s="98">
        <f t="shared" si="454"/>
        <v>0</v>
      </c>
      <c r="AM176" s="113">
        <f t="shared" si="454"/>
        <v>0</v>
      </c>
      <c r="AN176" s="98">
        <f t="shared" si="454"/>
        <v>0</v>
      </c>
      <c r="AO176" s="297">
        <f t="shared" si="454"/>
        <v>0</v>
      </c>
      <c r="AP176" s="218">
        <f t="shared" si="454"/>
        <v>0</v>
      </c>
      <c r="AQ176" s="113">
        <f t="shared" ref="AQ176:AR176" si="455">W176+Y176+AA176+AC176+AE176</f>
        <v>51</v>
      </c>
      <c r="AR176" s="114">
        <f t="shared" si="455"/>
        <v>0</v>
      </c>
      <c r="AS176" s="114">
        <f t="shared" si="452"/>
        <v>34.69387755</v>
      </c>
      <c r="AT176" s="128" t="s">
        <v>89</v>
      </c>
      <c r="AU176" s="115"/>
      <c r="AV176" s="116"/>
      <c r="AW176" s="117"/>
      <c r="AX176" s="118">
        <f t="shared" ref="AX176:AY176" si="456">AG176+AI176+AK176+AM176+AO176</f>
        <v>104.0816327</v>
      </c>
      <c r="AY176" s="118">
        <f t="shared" si="456"/>
        <v>0</v>
      </c>
      <c r="AZ176" s="117"/>
    </row>
    <row r="177" ht="15.75" customHeight="1">
      <c r="A177" s="105"/>
      <c r="B177" s="106"/>
      <c r="C177" s="108"/>
      <c r="D177" s="106"/>
      <c r="E177" s="108"/>
      <c r="F177" s="106">
        <v>5.0</v>
      </c>
      <c r="G177" s="86" t="s">
        <v>369</v>
      </c>
      <c r="H177" s="86" t="s">
        <v>370</v>
      </c>
      <c r="I177" s="86"/>
      <c r="J177" s="106"/>
      <c r="K177" s="106"/>
      <c r="L177" s="110">
        <f>N177+P177+R177+T177+V177</f>
        <v>5582</v>
      </c>
      <c r="M177" s="106"/>
      <c r="N177" s="89">
        <v>127.0</v>
      </c>
      <c r="O177" s="106"/>
      <c r="P177" s="89">
        <v>1120.0</v>
      </c>
      <c r="Q177" s="111"/>
      <c r="R177" s="89">
        <v>1300.0</v>
      </c>
      <c r="S177" s="106"/>
      <c r="T177" s="89">
        <v>1490.0</v>
      </c>
      <c r="U177" s="106"/>
      <c r="V177" s="148">
        <v>1545.0</v>
      </c>
      <c r="W177" s="111"/>
      <c r="X177" s="112">
        <v>0.0</v>
      </c>
      <c r="Y177" s="111"/>
      <c r="Z177" s="112">
        <v>82.188</v>
      </c>
      <c r="AA177" s="111"/>
      <c r="AB177" s="112">
        <v>112.667</v>
      </c>
      <c r="AC177" s="111"/>
      <c r="AD177" s="112">
        <v>51.99</v>
      </c>
      <c r="AE177" s="108"/>
      <c r="AF177" s="96"/>
      <c r="AG177" s="113">
        <f t="shared" ref="AG177:AP177" si="457">IFERROR(W177/M177,0)*100</f>
        <v>0</v>
      </c>
      <c r="AH177" s="98">
        <f t="shared" si="457"/>
        <v>0</v>
      </c>
      <c r="AI177" s="113">
        <f t="shared" si="457"/>
        <v>0</v>
      </c>
      <c r="AJ177" s="98">
        <f t="shared" si="457"/>
        <v>7.338214286</v>
      </c>
      <c r="AK177" s="113">
        <f t="shared" si="457"/>
        <v>0</v>
      </c>
      <c r="AL177" s="98">
        <f t="shared" si="457"/>
        <v>8.666692308</v>
      </c>
      <c r="AM177" s="113">
        <f t="shared" si="457"/>
        <v>0</v>
      </c>
      <c r="AN177" s="98">
        <f t="shared" si="457"/>
        <v>3.489261745</v>
      </c>
      <c r="AO177" s="297">
        <f t="shared" si="457"/>
        <v>0</v>
      </c>
      <c r="AP177" s="218">
        <f t="shared" si="457"/>
        <v>0</v>
      </c>
      <c r="AQ177" s="113">
        <f>IFERROR(AX177/K177,0)*100</f>
        <v>0</v>
      </c>
      <c r="AR177" s="108"/>
      <c r="AS177" s="108"/>
      <c r="AT177" s="108"/>
      <c r="AU177" s="115" t="s">
        <v>341</v>
      </c>
      <c r="AV177" s="116"/>
      <c r="AW177" s="117"/>
      <c r="AX177" s="118">
        <f t="shared" ref="AX177:AY177" si="458">AG177+AI177+AK177+AM177+AO177</f>
        <v>0</v>
      </c>
      <c r="AY177" s="118">
        <f t="shared" si="458"/>
        <v>19.49416834</v>
      </c>
      <c r="AZ177" s="117"/>
    </row>
    <row r="178" ht="15.75" customHeight="1">
      <c r="A178" s="105"/>
      <c r="B178" s="106"/>
      <c r="C178" s="108"/>
      <c r="D178" s="106"/>
      <c r="E178" s="108"/>
      <c r="F178" s="106"/>
      <c r="G178" s="86"/>
      <c r="H178" s="86" t="s">
        <v>371</v>
      </c>
      <c r="I178" s="106" t="s">
        <v>43</v>
      </c>
      <c r="J178" s="106">
        <v>294.0</v>
      </c>
      <c r="K178" s="109">
        <f t="shared" ref="K178:K182" si="462">M178+O178+Q178+S178+U178+J178</f>
        <v>1764</v>
      </c>
      <c r="L178" s="128"/>
      <c r="M178" s="106">
        <v>294.0</v>
      </c>
      <c r="N178" s="89"/>
      <c r="O178" s="106">
        <v>294.0</v>
      </c>
      <c r="P178" s="89"/>
      <c r="Q178" s="106">
        <v>294.0</v>
      </c>
      <c r="R178" s="89"/>
      <c r="S178" s="106">
        <v>294.0</v>
      </c>
      <c r="T178" s="89"/>
      <c r="U178" s="106">
        <v>294.0</v>
      </c>
      <c r="V178" s="129"/>
      <c r="W178" s="111">
        <v>0.0</v>
      </c>
      <c r="X178" s="112"/>
      <c r="Y178" s="111">
        <v>294.0</v>
      </c>
      <c r="Z178" s="112"/>
      <c r="AA178" s="111">
        <v>294.0</v>
      </c>
      <c r="AB178" s="112"/>
      <c r="AC178" s="111">
        <v>294.0</v>
      </c>
      <c r="AD178" s="112"/>
      <c r="AE178" s="108"/>
      <c r="AF178" s="96"/>
      <c r="AG178" s="113">
        <f t="shared" ref="AG178:AP178" si="459">IFERROR(W178/M178,0)*100</f>
        <v>0</v>
      </c>
      <c r="AH178" s="98">
        <f t="shared" si="459"/>
        <v>0</v>
      </c>
      <c r="AI178" s="113">
        <f t="shared" si="459"/>
        <v>100</v>
      </c>
      <c r="AJ178" s="98">
        <f t="shared" si="459"/>
        <v>0</v>
      </c>
      <c r="AK178" s="113">
        <f t="shared" si="459"/>
        <v>100</v>
      </c>
      <c r="AL178" s="98">
        <f t="shared" si="459"/>
        <v>0</v>
      </c>
      <c r="AM178" s="113">
        <f t="shared" si="459"/>
        <v>100</v>
      </c>
      <c r="AN178" s="98">
        <f t="shared" si="459"/>
        <v>0</v>
      </c>
      <c r="AO178" s="297">
        <f t="shared" si="459"/>
        <v>0</v>
      </c>
      <c r="AP178" s="218">
        <f t="shared" si="459"/>
        <v>0</v>
      </c>
      <c r="AQ178" s="113">
        <f t="shared" ref="AQ178:AR178" si="460">W178+Y178+AA178+AC178+AE178</f>
        <v>882</v>
      </c>
      <c r="AR178" s="114">
        <f t="shared" si="460"/>
        <v>0</v>
      </c>
      <c r="AS178" s="114">
        <f>AQ178/K178*100</f>
        <v>50</v>
      </c>
      <c r="AT178" s="128" t="s">
        <v>89</v>
      </c>
      <c r="AU178" s="115"/>
      <c r="AV178" s="116"/>
      <c r="AW178" s="117"/>
      <c r="AX178" s="118">
        <f t="shared" ref="AX178:AY178" si="461">AG178+AI178+AK178+AM178+AO178</f>
        <v>300</v>
      </c>
      <c r="AY178" s="118">
        <f t="shared" si="461"/>
        <v>0</v>
      </c>
      <c r="AZ178" s="117"/>
    </row>
    <row r="179" ht="15.75" customHeight="1">
      <c r="A179" s="105"/>
      <c r="B179" s="106"/>
      <c r="C179" s="108"/>
      <c r="D179" s="106"/>
      <c r="E179" s="108"/>
      <c r="F179" s="106"/>
      <c r="G179" s="86"/>
      <c r="H179" s="86" t="s">
        <v>372</v>
      </c>
      <c r="I179" s="108" t="s">
        <v>366</v>
      </c>
      <c r="J179" s="106">
        <v>0.0</v>
      </c>
      <c r="K179" s="109">
        <f t="shared" si="462"/>
        <v>147</v>
      </c>
      <c r="L179" s="128"/>
      <c r="M179" s="106"/>
      <c r="N179" s="89"/>
      <c r="O179" s="106">
        <v>16.0</v>
      </c>
      <c r="P179" s="89"/>
      <c r="Q179" s="106">
        <v>30.0</v>
      </c>
      <c r="R179" s="89"/>
      <c r="S179" s="106">
        <v>50.0</v>
      </c>
      <c r="T179" s="89"/>
      <c r="U179" s="106">
        <v>51.0</v>
      </c>
      <c r="V179" s="129"/>
      <c r="W179" s="111">
        <v>0.0</v>
      </c>
      <c r="X179" s="112"/>
      <c r="Y179" s="111">
        <v>0.0</v>
      </c>
      <c r="Z179" s="112"/>
      <c r="AA179" s="111">
        <v>0.0</v>
      </c>
      <c r="AB179" s="112"/>
      <c r="AC179" s="111">
        <v>0.0</v>
      </c>
      <c r="AD179" s="112"/>
      <c r="AE179" s="108"/>
      <c r="AF179" s="96"/>
      <c r="AG179" s="113">
        <f t="shared" ref="AG179:AP179" si="463">IFERROR(W179/M179,0)*100</f>
        <v>0</v>
      </c>
      <c r="AH179" s="98">
        <f t="shared" si="463"/>
        <v>0</v>
      </c>
      <c r="AI179" s="113">
        <f t="shared" si="463"/>
        <v>0</v>
      </c>
      <c r="AJ179" s="98">
        <f t="shared" si="463"/>
        <v>0</v>
      </c>
      <c r="AK179" s="113">
        <f t="shared" si="463"/>
        <v>0</v>
      </c>
      <c r="AL179" s="98">
        <f t="shared" si="463"/>
        <v>0</v>
      </c>
      <c r="AM179" s="113">
        <f t="shared" si="463"/>
        <v>0</v>
      </c>
      <c r="AN179" s="98">
        <f t="shared" si="463"/>
        <v>0</v>
      </c>
      <c r="AO179" s="297">
        <f t="shared" si="463"/>
        <v>0</v>
      </c>
      <c r="AP179" s="218">
        <f t="shared" si="463"/>
        <v>0</v>
      </c>
      <c r="AQ179" s="113">
        <f>IFERROR(AX179/K179,0)*100</f>
        <v>0</v>
      </c>
      <c r="AR179" s="108"/>
      <c r="AS179" s="108"/>
      <c r="AT179" s="108"/>
      <c r="AU179" s="115"/>
      <c r="AV179" s="116"/>
      <c r="AW179" s="117"/>
      <c r="AX179" s="118">
        <f t="shared" ref="AX179:AY179" si="464">AG179+AI179+AK179+AM179+AO179</f>
        <v>0</v>
      </c>
      <c r="AY179" s="118">
        <f t="shared" si="464"/>
        <v>0</v>
      </c>
      <c r="AZ179" s="117"/>
    </row>
    <row r="180" ht="15.75" customHeight="1">
      <c r="A180" s="105"/>
      <c r="B180" s="106"/>
      <c r="C180" s="108"/>
      <c r="D180" s="106"/>
      <c r="E180" s="108"/>
      <c r="F180" s="106"/>
      <c r="G180" s="86"/>
      <c r="H180" s="86" t="s">
        <v>373</v>
      </c>
      <c r="I180" s="108" t="s">
        <v>366</v>
      </c>
      <c r="J180" s="106">
        <v>0.0</v>
      </c>
      <c r="K180" s="109">
        <f t="shared" si="462"/>
        <v>147</v>
      </c>
      <c r="L180" s="128"/>
      <c r="M180" s="106"/>
      <c r="N180" s="89"/>
      <c r="O180" s="106">
        <v>30.0</v>
      </c>
      <c r="P180" s="89"/>
      <c r="Q180" s="106">
        <v>30.0</v>
      </c>
      <c r="R180" s="89"/>
      <c r="S180" s="106">
        <v>36.0</v>
      </c>
      <c r="T180" s="89"/>
      <c r="U180" s="106">
        <v>51.0</v>
      </c>
      <c r="V180" s="129"/>
      <c r="W180" s="111">
        <v>0.0</v>
      </c>
      <c r="X180" s="112"/>
      <c r="Y180" s="111">
        <v>0.0</v>
      </c>
      <c r="Z180" s="112"/>
      <c r="AA180" s="111">
        <v>36.0</v>
      </c>
      <c r="AB180" s="112"/>
      <c r="AC180" s="111">
        <v>36.0</v>
      </c>
      <c r="AD180" s="112"/>
      <c r="AE180" s="108"/>
      <c r="AF180" s="96"/>
      <c r="AG180" s="113">
        <f t="shared" ref="AG180:AP180" si="465">IFERROR(W180/M180,0)*100</f>
        <v>0</v>
      </c>
      <c r="AH180" s="98">
        <f t="shared" si="465"/>
        <v>0</v>
      </c>
      <c r="AI180" s="113">
        <f t="shared" si="465"/>
        <v>0</v>
      </c>
      <c r="AJ180" s="98">
        <f t="shared" si="465"/>
        <v>0</v>
      </c>
      <c r="AK180" s="113">
        <f t="shared" si="465"/>
        <v>120</v>
      </c>
      <c r="AL180" s="98">
        <f t="shared" si="465"/>
        <v>0</v>
      </c>
      <c r="AM180" s="113">
        <f t="shared" si="465"/>
        <v>100</v>
      </c>
      <c r="AN180" s="98">
        <f t="shared" si="465"/>
        <v>0</v>
      </c>
      <c r="AO180" s="297">
        <f t="shared" si="465"/>
        <v>0</v>
      </c>
      <c r="AP180" s="218">
        <f t="shared" si="465"/>
        <v>0</v>
      </c>
      <c r="AQ180" s="113">
        <f t="shared" ref="AQ180:AR180" si="466">W180+Y180+AA180+AC180+AE180</f>
        <v>72</v>
      </c>
      <c r="AR180" s="114">
        <f t="shared" si="466"/>
        <v>0</v>
      </c>
      <c r="AS180" s="114">
        <f>AQ180/K180*100</f>
        <v>48.97959184</v>
      </c>
      <c r="AT180" s="128" t="s">
        <v>89</v>
      </c>
      <c r="AU180" s="115"/>
      <c r="AV180" s="116"/>
      <c r="AW180" s="117"/>
      <c r="AX180" s="118">
        <f t="shared" ref="AX180:AY180" si="467">AG180+AI180+AK180+AM180+AO180</f>
        <v>220</v>
      </c>
      <c r="AY180" s="118">
        <f t="shared" si="467"/>
        <v>0</v>
      </c>
      <c r="AZ180" s="117"/>
    </row>
    <row r="181" ht="15.75" customHeight="1">
      <c r="A181" s="105"/>
      <c r="B181" s="106"/>
      <c r="C181" s="108"/>
      <c r="D181" s="106"/>
      <c r="E181" s="108"/>
      <c r="F181" s="106"/>
      <c r="G181" s="86"/>
      <c r="H181" s="86" t="s">
        <v>374</v>
      </c>
      <c r="I181" s="108" t="s">
        <v>366</v>
      </c>
      <c r="J181" s="106">
        <v>0.0</v>
      </c>
      <c r="K181" s="109">
        <f t="shared" si="462"/>
        <v>147</v>
      </c>
      <c r="L181" s="128"/>
      <c r="M181" s="106"/>
      <c r="N181" s="89"/>
      <c r="O181" s="106">
        <v>30.0</v>
      </c>
      <c r="P181" s="89"/>
      <c r="Q181" s="106">
        <v>30.0</v>
      </c>
      <c r="R181" s="89"/>
      <c r="S181" s="106">
        <v>36.0</v>
      </c>
      <c r="T181" s="89"/>
      <c r="U181" s="106">
        <v>51.0</v>
      </c>
      <c r="V181" s="129"/>
      <c r="W181" s="111">
        <v>0.0</v>
      </c>
      <c r="X181" s="112"/>
      <c r="Y181" s="111">
        <v>0.0</v>
      </c>
      <c r="Z181" s="112"/>
      <c r="AA181" s="111">
        <v>0.0</v>
      </c>
      <c r="AB181" s="112"/>
      <c r="AC181" s="111">
        <v>0.0</v>
      </c>
      <c r="AD181" s="112"/>
      <c r="AE181" s="108"/>
      <c r="AF181" s="96"/>
      <c r="AG181" s="113">
        <f t="shared" ref="AG181:AP181" si="468">IFERROR(W181/M181,0)*100</f>
        <v>0</v>
      </c>
      <c r="AH181" s="98">
        <f t="shared" si="468"/>
        <v>0</v>
      </c>
      <c r="AI181" s="113">
        <f t="shared" si="468"/>
        <v>0</v>
      </c>
      <c r="AJ181" s="98">
        <f t="shared" si="468"/>
        <v>0</v>
      </c>
      <c r="AK181" s="113">
        <f t="shared" si="468"/>
        <v>0</v>
      </c>
      <c r="AL181" s="98">
        <f t="shared" si="468"/>
        <v>0</v>
      </c>
      <c r="AM181" s="113">
        <f t="shared" si="468"/>
        <v>0</v>
      </c>
      <c r="AN181" s="98">
        <f t="shared" si="468"/>
        <v>0</v>
      </c>
      <c r="AO181" s="297">
        <f t="shared" si="468"/>
        <v>0</v>
      </c>
      <c r="AP181" s="218">
        <f t="shared" si="468"/>
        <v>0</v>
      </c>
      <c r="AQ181" s="113">
        <f>IFERROR(AX181/K181,0)*100</f>
        <v>0</v>
      </c>
      <c r="AR181" s="108"/>
      <c r="AS181" s="108"/>
      <c r="AT181" s="108"/>
      <c r="AU181" s="115"/>
      <c r="AV181" s="116"/>
      <c r="AW181" s="117"/>
      <c r="AX181" s="118">
        <f t="shared" ref="AX181:AY181" si="469">AG181+AI181+AK181+AM181+AO181</f>
        <v>0</v>
      </c>
      <c r="AY181" s="118">
        <f t="shared" si="469"/>
        <v>0</v>
      </c>
      <c r="AZ181" s="117"/>
    </row>
    <row r="182" ht="15.75" customHeight="1">
      <c r="A182" s="105"/>
      <c r="B182" s="106">
        <v>11.0</v>
      </c>
      <c r="C182" s="108" t="s">
        <v>375</v>
      </c>
      <c r="D182" s="106">
        <v>1.0</v>
      </c>
      <c r="E182" s="108" t="s">
        <v>376</v>
      </c>
      <c r="F182" s="106">
        <v>1.0</v>
      </c>
      <c r="G182" s="86" t="s">
        <v>377</v>
      </c>
      <c r="H182" s="86" t="s">
        <v>378</v>
      </c>
      <c r="I182" s="86" t="s">
        <v>379</v>
      </c>
      <c r="J182" s="106">
        <v>48.0</v>
      </c>
      <c r="K182" s="109">
        <f t="shared" si="462"/>
        <v>103</v>
      </c>
      <c r="L182" s="110">
        <f>N182+P182+R182+T182+V182</f>
        <v>2780</v>
      </c>
      <c r="M182" s="106">
        <v>3.0</v>
      </c>
      <c r="N182" s="89">
        <v>173.0</v>
      </c>
      <c r="O182" s="106">
        <v>22.0</v>
      </c>
      <c r="P182" s="89">
        <v>1483.0</v>
      </c>
      <c r="Q182" s="111">
        <v>10.0</v>
      </c>
      <c r="R182" s="89">
        <v>364.0</v>
      </c>
      <c r="S182" s="106">
        <v>10.0</v>
      </c>
      <c r="T182" s="89">
        <v>374.0</v>
      </c>
      <c r="U182" s="106">
        <v>10.0</v>
      </c>
      <c r="V182" s="91">
        <v>386.0</v>
      </c>
      <c r="W182" s="111">
        <v>3.0</v>
      </c>
      <c r="X182" s="112">
        <v>111.922</v>
      </c>
      <c r="Y182" s="146">
        <v>22.0</v>
      </c>
      <c r="Z182" s="112">
        <v>612.347</v>
      </c>
      <c r="AA182" s="111">
        <v>33.0</v>
      </c>
      <c r="AB182" s="112">
        <v>0.0</v>
      </c>
      <c r="AC182" s="111"/>
      <c r="AD182" s="112">
        <v>0.0</v>
      </c>
      <c r="AE182" s="108"/>
      <c r="AF182" s="96"/>
      <c r="AG182" s="113">
        <f t="shared" ref="AG182:AP182" si="470">IFERROR(W182/M182,0)*100</f>
        <v>100</v>
      </c>
      <c r="AH182" s="98">
        <f t="shared" si="470"/>
        <v>64.69479769</v>
      </c>
      <c r="AI182" s="113">
        <f t="shared" si="470"/>
        <v>100</v>
      </c>
      <c r="AJ182" s="98">
        <f t="shared" si="470"/>
        <v>41.29109912</v>
      </c>
      <c r="AK182" s="113">
        <f t="shared" si="470"/>
        <v>330</v>
      </c>
      <c r="AL182" s="98">
        <f t="shared" si="470"/>
        <v>0</v>
      </c>
      <c r="AM182" s="113">
        <f t="shared" si="470"/>
        <v>0</v>
      </c>
      <c r="AN182" s="98">
        <f t="shared" si="470"/>
        <v>0</v>
      </c>
      <c r="AO182" s="297">
        <f t="shared" si="470"/>
        <v>0</v>
      </c>
      <c r="AP182" s="218">
        <f t="shared" si="470"/>
        <v>0</v>
      </c>
      <c r="AQ182" s="113">
        <f t="shared" ref="AQ182:AR182" si="471">W182+Y182+AA182+AC182+AE182</f>
        <v>58</v>
      </c>
      <c r="AR182" s="114">
        <f t="shared" si="471"/>
        <v>724.269</v>
      </c>
      <c r="AS182" s="114">
        <f t="shared" ref="AS182:AT182" si="472">AQ182/K182*100</f>
        <v>56.31067961</v>
      </c>
      <c r="AT182" s="114">
        <f t="shared" si="472"/>
        <v>26.05284173</v>
      </c>
      <c r="AU182" s="115" t="s">
        <v>69</v>
      </c>
      <c r="AV182" s="116"/>
      <c r="AW182" s="117"/>
      <c r="AX182" s="118">
        <f t="shared" ref="AX182:AY182" si="473">AG182+AI182+AK182+AM182+AO182</f>
        <v>530</v>
      </c>
      <c r="AY182" s="118">
        <f t="shared" si="473"/>
        <v>105.9858968</v>
      </c>
      <c r="AZ182" s="117"/>
    </row>
    <row r="183" ht="32.25" customHeight="1">
      <c r="A183" s="167"/>
      <c r="B183" s="168" t="s">
        <v>380</v>
      </c>
      <c r="C183" s="71"/>
      <c r="D183" s="71"/>
      <c r="E183" s="71"/>
      <c r="F183" s="71"/>
      <c r="G183" s="71"/>
      <c r="H183" s="35"/>
      <c r="I183" s="72"/>
      <c r="J183" s="169"/>
      <c r="K183" s="169"/>
      <c r="L183" s="170"/>
      <c r="M183" s="171"/>
      <c r="N183" s="172"/>
      <c r="O183" s="169"/>
      <c r="P183" s="172"/>
      <c r="Q183" s="173"/>
      <c r="R183" s="172"/>
      <c r="S183" s="169"/>
      <c r="T183" s="172"/>
      <c r="U183" s="169"/>
      <c r="V183" s="170"/>
      <c r="W183" s="173"/>
      <c r="X183" s="174"/>
      <c r="Y183" s="173"/>
      <c r="Z183" s="174"/>
      <c r="AA183" s="173"/>
      <c r="AB183" s="174"/>
      <c r="AC183" s="173"/>
      <c r="AD183" s="174"/>
      <c r="AE183" s="175"/>
      <c r="AF183" s="175"/>
      <c r="AG183" s="176"/>
      <c r="AH183" s="176"/>
      <c r="AI183" s="176"/>
      <c r="AJ183" s="176"/>
      <c r="AK183" s="176"/>
      <c r="AL183" s="176"/>
      <c r="AM183" s="176"/>
      <c r="AN183" s="176"/>
      <c r="AO183" s="177"/>
      <c r="AP183" s="177"/>
      <c r="AQ183" s="298">
        <f t="shared" ref="AQ183:AT183" si="474">SUM(AQ184:AQ274)/91</f>
        <v>14979.36956</v>
      </c>
      <c r="AR183" s="298">
        <f t="shared" si="474"/>
        <v>6302.454582</v>
      </c>
      <c r="AS183" s="298">
        <f t="shared" si="474"/>
        <v>58.55696313</v>
      </c>
      <c r="AT183" s="298">
        <f t="shared" si="474"/>
        <v>223.6570354</v>
      </c>
      <c r="AU183" s="299"/>
      <c r="AV183" s="300"/>
      <c r="AW183" s="4"/>
      <c r="AX183" s="103">
        <f t="shared" ref="AX183:AY183" si="475">AG183+AI183+AK183+AM183+AO183</f>
        <v>0</v>
      </c>
      <c r="AY183" s="103">
        <f t="shared" si="475"/>
        <v>0</v>
      </c>
      <c r="AZ183" s="104"/>
    </row>
    <row r="184" ht="15.75" customHeight="1">
      <c r="A184" s="105"/>
      <c r="B184" s="106"/>
      <c r="C184" s="108"/>
      <c r="D184" s="106"/>
      <c r="E184" s="108"/>
      <c r="F184" s="106">
        <v>1.0</v>
      </c>
      <c r="G184" s="108" t="s">
        <v>381</v>
      </c>
      <c r="H184" s="86" t="s">
        <v>382</v>
      </c>
      <c r="I184" s="86" t="s">
        <v>98</v>
      </c>
      <c r="J184" s="106">
        <v>21.0</v>
      </c>
      <c r="K184" s="109">
        <f t="shared" ref="K184:K186" si="480">M184+O184+Q184+S184+U184+J184</f>
        <v>31</v>
      </c>
      <c r="L184" s="110">
        <f t="shared" ref="L184:L187" si="481">N184+P184+R184+T184+V184</f>
        <v>15941</v>
      </c>
      <c r="M184" s="106">
        <v>2.0</v>
      </c>
      <c r="N184" s="89">
        <v>1677.0</v>
      </c>
      <c r="O184" s="106">
        <v>2.0</v>
      </c>
      <c r="P184" s="89">
        <v>3411.0</v>
      </c>
      <c r="Q184" s="111">
        <v>2.0</v>
      </c>
      <c r="R184" s="89">
        <v>3512.0</v>
      </c>
      <c r="S184" s="106">
        <v>2.0</v>
      </c>
      <c r="T184" s="89">
        <v>3617.0</v>
      </c>
      <c r="U184" s="106">
        <v>2.0</v>
      </c>
      <c r="V184" s="148">
        <v>3724.0</v>
      </c>
      <c r="W184" s="111">
        <v>2.0</v>
      </c>
      <c r="X184" s="112">
        <v>680.877</v>
      </c>
      <c r="Y184" s="111">
        <v>1.0</v>
      </c>
      <c r="Z184" s="112">
        <v>654.889</v>
      </c>
      <c r="AA184" s="111">
        <v>3.0</v>
      </c>
      <c r="AB184" s="112">
        <v>2862.579</v>
      </c>
      <c r="AC184" s="111">
        <v>2.0</v>
      </c>
      <c r="AD184" s="112">
        <v>2464.113</v>
      </c>
      <c r="AE184" s="108"/>
      <c r="AF184" s="96"/>
      <c r="AG184" s="113">
        <f t="shared" ref="AG184:AP184" si="476">IFERROR(W184/M184,0)*100</f>
        <v>100</v>
      </c>
      <c r="AH184" s="98">
        <f t="shared" si="476"/>
        <v>40.60089445</v>
      </c>
      <c r="AI184" s="113">
        <f t="shared" si="476"/>
        <v>50</v>
      </c>
      <c r="AJ184" s="98">
        <f t="shared" si="476"/>
        <v>19.19932571</v>
      </c>
      <c r="AK184" s="113">
        <f t="shared" si="476"/>
        <v>150</v>
      </c>
      <c r="AL184" s="98">
        <f t="shared" si="476"/>
        <v>81.50851367</v>
      </c>
      <c r="AM184" s="113">
        <f t="shared" si="476"/>
        <v>100</v>
      </c>
      <c r="AN184" s="98">
        <f t="shared" si="476"/>
        <v>68.1258778</v>
      </c>
      <c r="AO184" s="297">
        <f t="shared" si="476"/>
        <v>0</v>
      </c>
      <c r="AP184" s="218">
        <f t="shared" si="476"/>
        <v>0</v>
      </c>
      <c r="AQ184" s="113">
        <f t="shared" ref="AQ184:AR184" si="477">W184+Y184+AA184+AC184+AE184</f>
        <v>8</v>
      </c>
      <c r="AR184" s="114">
        <f t="shared" si="477"/>
        <v>6662.458</v>
      </c>
      <c r="AS184" s="114">
        <f t="shared" ref="AS184:AT184" si="478">AQ184/K184*100</f>
        <v>25.80645161</v>
      </c>
      <c r="AT184" s="114">
        <f t="shared" si="478"/>
        <v>41.79447964</v>
      </c>
      <c r="AU184" s="115" t="s">
        <v>383</v>
      </c>
      <c r="AV184" s="116"/>
      <c r="AW184" s="117"/>
      <c r="AX184" s="118">
        <f t="shared" ref="AX184:AY184" si="479">AG184+AI184+AK184+AM184+AO184</f>
        <v>400</v>
      </c>
      <c r="AY184" s="118">
        <f t="shared" si="479"/>
        <v>209.4346116</v>
      </c>
      <c r="AZ184" s="117"/>
    </row>
    <row r="185" ht="15.75" customHeight="1">
      <c r="A185" s="105"/>
      <c r="B185" s="106"/>
      <c r="C185" s="108"/>
      <c r="D185" s="106"/>
      <c r="E185" s="108"/>
      <c r="F185" s="106"/>
      <c r="G185" s="108"/>
      <c r="H185" s="86" t="s">
        <v>384</v>
      </c>
      <c r="I185" s="86" t="s">
        <v>385</v>
      </c>
      <c r="J185" s="106">
        <v>24.0</v>
      </c>
      <c r="K185" s="109">
        <f t="shared" si="480"/>
        <v>39</v>
      </c>
      <c r="L185" s="110">
        <f t="shared" si="481"/>
        <v>0</v>
      </c>
      <c r="M185" s="106">
        <v>3.0</v>
      </c>
      <c r="N185" s="89"/>
      <c r="O185" s="106">
        <v>3.0</v>
      </c>
      <c r="P185" s="89"/>
      <c r="Q185" s="111">
        <v>3.0</v>
      </c>
      <c r="R185" s="89"/>
      <c r="S185" s="106">
        <v>3.0</v>
      </c>
      <c r="T185" s="89"/>
      <c r="U185" s="106">
        <v>3.0</v>
      </c>
      <c r="V185" s="129"/>
      <c r="W185" s="111"/>
      <c r="X185" s="112"/>
      <c r="Y185" s="111">
        <v>0.0</v>
      </c>
      <c r="Z185" s="112"/>
      <c r="AA185" s="111">
        <v>0.0</v>
      </c>
      <c r="AB185" s="112"/>
      <c r="AC185" s="111">
        <v>0.0</v>
      </c>
      <c r="AD185" s="112"/>
      <c r="AE185" s="108"/>
      <c r="AF185" s="96"/>
      <c r="AG185" s="113">
        <f t="shared" ref="AG185:AP185" si="482">IFERROR(W185/M185,0)*100</f>
        <v>0</v>
      </c>
      <c r="AH185" s="98">
        <f t="shared" si="482"/>
        <v>0</v>
      </c>
      <c r="AI185" s="113">
        <f t="shared" si="482"/>
        <v>0</v>
      </c>
      <c r="AJ185" s="98">
        <f t="shared" si="482"/>
        <v>0</v>
      </c>
      <c r="AK185" s="113">
        <f t="shared" si="482"/>
        <v>0</v>
      </c>
      <c r="AL185" s="98">
        <f t="shared" si="482"/>
        <v>0</v>
      </c>
      <c r="AM185" s="113">
        <f t="shared" si="482"/>
        <v>0</v>
      </c>
      <c r="AN185" s="98">
        <f t="shared" si="482"/>
        <v>0</v>
      </c>
      <c r="AO185" s="297">
        <f t="shared" si="482"/>
        <v>0</v>
      </c>
      <c r="AP185" s="218">
        <f t="shared" si="482"/>
        <v>0</v>
      </c>
      <c r="AQ185" s="113">
        <f>IFERROR(AX185/K185,0)*100</f>
        <v>0</v>
      </c>
      <c r="AR185" s="108"/>
      <c r="AS185" s="108"/>
      <c r="AT185" s="108"/>
      <c r="AU185" s="115"/>
      <c r="AV185" s="116"/>
      <c r="AW185" s="117"/>
      <c r="AX185" s="118">
        <f t="shared" ref="AX185:AY185" si="483">AG185+AI185+AK185+AM185+AO185</f>
        <v>0</v>
      </c>
      <c r="AY185" s="118">
        <f t="shared" si="483"/>
        <v>0</v>
      </c>
      <c r="AZ185" s="117"/>
    </row>
    <row r="186" ht="15.75" customHeight="1">
      <c r="A186" s="105"/>
      <c r="B186" s="106"/>
      <c r="C186" s="108"/>
      <c r="D186" s="106"/>
      <c r="E186" s="108"/>
      <c r="F186" s="106"/>
      <c r="G186" s="108"/>
      <c r="H186" s="86" t="s">
        <v>386</v>
      </c>
      <c r="I186" s="86" t="s">
        <v>43</v>
      </c>
      <c r="J186" s="106">
        <v>0.0</v>
      </c>
      <c r="K186" s="109">
        <f t="shared" si="480"/>
        <v>2560</v>
      </c>
      <c r="L186" s="110">
        <f t="shared" si="481"/>
        <v>0</v>
      </c>
      <c r="M186" s="106">
        <v>512.0</v>
      </c>
      <c r="N186" s="89"/>
      <c r="O186" s="106">
        <v>512.0</v>
      </c>
      <c r="P186" s="89"/>
      <c r="Q186" s="106">
        <v>512.0</v>
      </c>
      <c r="R186" s="89"/>
      <c r="S186" s="106">
        <v>512.0</v>
      </c>
      <c r="T186" s="89"/>
      <c r="U186" s="106">
        <v>512.0</v>
      </c>
      <c r="V186" s="129"/>
      <c r="W186" s="111"/>
      <c r="X186" s="112"/>
      <c r="Y186" s="111">
        <v>512.0</v>
      </c>
      <c r="Z186" s="112"/>
      <c r="AA186" s="111">
        <v>200.0</v>
      </c>
      <c r="AB186" s="112"/>
      <c r="AC186" s="111">
        <v>1166.0</v>
      </c>
      <c r="AD186" s="112"/>
      <c r="AE186" s="108"/>
      <c r="AF186" s="96"/>
      <c r="AG186" s="113">
        <f t="shared" ref="AG186:AP186" si="484">IFERROR(W186/M186,0)*100</f>
        <v>0</v>
      </c>
      <c r="AH186" s="98">
        <f t="shared" si="484"/>
        <v>0</v>
      </c>
      <c r="AI186" s="113">
        <f t="shared" si="484"/>
        <v>100</v>
      </c>
      <c r="AJ186" s="98">
        <f t="shared" si="484"/>
        <v>0</v>
      </c>
      <c r="AK186" s="113">
        <f t="shared" si="484"/>
        <v>39.0625</v>
      </c>
      <c r="AL186" s="98">
        <f t="shared" si="484"/>
        <v>0</v>
      </c>
      <c r="AM186" s="113">
        <f t="shared" si="484"/>
        <v>227.734375</v>
      </c>
      <c r="AN186" s="98">
        <f t="shared" si="484"/>
        <v>0</v>
      </c>
      <c r="AO186" s="297">
        <f t="shared" si="484"/>
        <v>0</v>
      </c>
      <c r="AP186" s="218">
        <f t="shared" si="484"/>
        <v>0</v>
      </c>
      <c r="AQ186" s="113">
        <f t="shared" ref="AQ186:AR186" si="485">W186+Y186+AA186+AC186+AE186</f>
        <v>1878</v>
      </c>
      <c r="AR186" s="114">
        <f t="shared" si="485"/>
        <v>0</v>
      </c>
      <c r="AS186" s="114">
        <f>AQ186/K186*100</f>
        <v>73.359375</v>
      </c>
      <c r="AT186" s="128" t="s">
        <v>89</v>
      </c>
      <c r="AU186" s="115"/>
      <c r="AV186" s="116"/>
      <c r="AW186" s="117"/>
      <c r="AX186" s="118">
        <f t="shared" ref="AX186:AY186" si="486">AG186+AI186+AK186+AM186+AO186</f>
        <v>366.796875</v>
      </c>
      <c r="AY186" s="118">
        <f t="shared" si="486"/>
        <v>0</v>
      </c>
      <c r="AZ186" s="117"/>
    </row>
    <row r="187" ht="15.75" customHeight="1">
      <c r="A187" s="105"/>
      <c r="B187" s="106"/>
      <c r="C187" s="108"/>
      <c r="D187" s="106"/>
      <c r="E187" s="108"/>
      <c r="F187" s="106">
        <v>2.0</v>
      </c>
      <c r="G187" s="108" t="s">
        <v>387</v>
      </c>
      <c r="H187" s="86" t="s">
        <v>388</v>
      </c>
      <c r="I187" s="86"/>
      <c r="J187" s="106"/>
      <c r="K187" s="106"/>
      <c r="L187" s="110">
        <f t="shared" si="481"/>
        <v>1904</v>
      </c>
      <c r="M187" s="106"/>
      <c r="N187" s="89">
        <v>335.0</v>
      </c>
      <c r="O187" s="106"/>
      <c r="P187" s="89">
        <v>375.0</v>
      </c>
      <c r="Q187" s="111"/>
      <c r="R187" s="89">
        <v>386.0</v>
      </c>
      <c r="S187" s="106"/>
      <c r="T187" s="89">
        <v>398.0</v>
      </c>
      <c r="U187" s="106"/>
      <c r="V187" s="91">
        <v>410.0</v>
      </c>
      <c r="W187" s="111"/>
      <c r="X187" s="112">
        <v>223.18</v>
      </c>
      <c r="Y187" s="111"/>
      <c r="Z187" s="112">
        <v>251.688</v>
      </c>
      <c r="AA187" s="111"/>
      <c r="AB187" s="112">
        <v>2639.552</v>
      </c>
      <c r="AC187" s="111"/>
      <c r="AD187" s="112">
        <v>1901.043</v>
      </c>
      <c r="AE187" s="108"/>
      <c r="AF187" s="96"/>
      <c r="AG187" s="113">
        <f t="shared" ref="AG187:AP187" si="487">IFERROR(W187/M187,0)*100</f>
        <v>0</v>
      </c>
      <c r="AH187" s="98">
        <f t="shared" si="487"/>
        <v>66.62089552</v>
      </c>
      <c r="AI187" s="113">
        <f t="shared" si="487"/>
        <v>0</v>
      </c>
      <c r="AJ187" s="98">
        <f t="shared" si="487"/>
        <v>67.1168</v>
      </c>
      <c r="AK187" s="113">
        <f t="shared" si="487"/>
        <v>0</v>
      </c>
      <c r="AL187" s="98">
        <f t="shared" si="487"/>
        <v>683.8217617</v>
      </c>
      <c r="AM187" s="113">
        <f t="shared" si="487"/>
        <v>0</v>
      </c>
      <c r="AN187" s="98">
        <f t="shared" si="487"/>
        <v>477.648995</v>
      </c>
      <c r="AO187" s="297">
        <f t="shared" si="487"/>
        <v>0</v>
      </c>
      <c r="AP187" s="218">
        <f t="shared" si="487"/>
        <v>0</v>
      </c>
      <c r="AQ187" s="113">
        <f>IFERROR(AX187/K187,0)*100</f>
        <v>0</v>
      </c>
      <c r="AR187" s="108"/>
      <c r="AS187" s="108"/>
      <c r="AT187" s="108"/>
      <c r="AU187" s="115" t="s">
        <v>383</v>
      </c>
      <c r="AV187" s="116"/>
      <c r="AW187" s="117"/>
      <c r="AX187" s="118">
        <f t="shared" ref="AX187:AY187" si="488">AG187+AI187+AK187+AM187+AO187</f>
        <v>0</v>
      </c>
      <c r="AY187" s="118">
        <f t="shared" si="488"/>
        <v>1295.208452</v>
      </c>
      <c r="AZ187" s="117"/>
    </row>
    <row r="188" ht="15.75" customHeight="1">
      <c r="A188" s="105"/>
      <c r="B188" s="106"/>
      <c r="C188" s="108"/>
      <c r="D188" s="106"/>
      <c r="E188" s="108"/>
      <c r="F188" s="106"/>
      <c r="G188" s="108"/>
      <c r="H188" s="86" t="s">
        <v>389</v>
      </c>
      <c r="I188" s="86" t="s">
        <v>390</v>
      </c>
      <c r="J188" s="106">
        <v>21.0</v>
      </c>
      <c r="K188" s="106">
        <v>21.0</v>
      </c>
      <c r="L188" s="110"/>
      <c r="M188" s="106">
        <v>21.0</v>
      </c>
      <c r="N188" s="89"/>
      <c r="O188" s="106">
        <v>21.0</v>
      </c>
      <c r="P188" s="89"/>
      <c r="Q188" s="106">
        <v>21.0</v>
      </c>
      <c r="R188" s="89"/>
      <c r="S188" s="106">
        <v>21.0</v>
      </c>
      <c r="T188" s="89"/>
      <c r="U188" s="106">
        <v>21.0</v>
      </c>
      <c r="V188" s="129"/>
      <c r="W188" s="111">
        <v>11.0</v>
      </c>
      <c r="X188" s="112"/>
      <c r="Y188" s="111">
        <v>21.0</v>
      </c>
      <c r="Z188" s="112"/>
      <c r="AA188" s="111">
        <v>21.0</v>
      </c>
      <c r="AB188" s="112"/>
      <c r="AC188" s="111">
        <v>21.0</v>
      </c>
      <c r="AD188" s="112"/>
      <c r="AE188" s="108"/>
      <c r="AF188" s="96"/>
      <c r="AG188" s="113">
        <f t="shared" ref="AG188:AP188" si="489">IFERROR(W188/M188,0)*100</f>
        <v>52.38095238</v>
      </c>
      <c r="AH188" s="98">
        <f t="shared" si="489"/>
        <v>0</v>
      </c>
      <c r="AI188" s="113">
        <f t="shared" si="489"/>
        <v>100</v>
      </c>
      <c r="AJ188" s="98">
        <f t="shared" si="489"/>
        <v>0</v>
      </c>
      <c r="AK188" s="113">
        <f t="shared" si="489"/>
        <v>100</v>
      </c>
      <c r="AL188" s="98">
        <f t="shared" si="489"/>
        <v>0</v>
      </c>
      <c r="AM188" s="113">
        <f t="shared" si="489"/>
        <v>100</v>
      </c>
      <c r="AN188" s="98">
        <f t="shared" si="489"/>
        <v>0</v>
      </c>
      <c r="AO188" s="297">
        <f t="shared" si="489"/>
        <v>0</v>
      </c>
      <c r="AP188" s="218">
        <f t="shared" si="489"/>
        <v>0</v>
      </c>
      <c r="AQ188" s="113">
        <v>21.0</v>
      </c>
      <c r="AR188" s="114">
        <f t="shared" ref="AR188:AR189" si="492">X188+Z188+AB188+AD188+AF188</f>
        <v>0</v>
      </c>
      <c r="AS188" s="114">
        <f t="shared" ref="AS188:AS193" si="493">AQ188/K188*100</f>
        <v>100</v>
      </c>
      <c r="AT188" s="128" t="s">
        <v>89</v>
      </c>
      <c r="AU188" s="115"/>
      <c r="AV188" s="116"/>
      <c r="AW188" s="117"/>
      <c r="AX188" s="118">
        <f t="shared" ref="AX188:AY188" si="490">AG188+AI188+AK188+AM188+AO188</f>
        <v>352.3809524</v>
      </c>
      <c r="AY188" s="118">
        <f t="shared" si="490"/>
        <v>0</v>
      </c>
      <c r="AZ188" s="117"/>
    </row>
    <row r="189" ht="15.75" customHeight="1">
      <c r="A189" s="105"/>
      <c r="B189" s="106"/>
      <c r="C189" s="108"/>
      <c r="D189" s="106"/>
      <c r="E189" s="108"/>
      <c r="F189" s="106"/>
      <c r="G189" s="108"/>
      <c r="H189" s="86" t="s">
        <v>391</v>
      </c>
      <c r="I189" s="86" t="s">
        <v>390</v>
      </c>
      <c r="J189" s="106">
        <v>21.0</v>
      </c>
      <c r="K189" s="106">
        <v>21.0</v>
      </c>
      <c r="L189" s="128"/>
      <c r="M189" s="106">
        <v>21.0</v>
      </c>
      <c r="N189" s="89"/>
      <c r="O189" s="106">
        <v>21.0</v>
      </c>
      <c r="P189" s="89"/>
      <c r="Q189" s="106">
        <v>21.0</v>
      </c>
      <c r="R189" s="89"/>
      <c r="S189" s="106">
        <v>21.0</v>
      </c>
      <c r="T189" s="89"/>
      <c r="U189" s="106">
        <v>21.0</v>
      </c>
      <c r="V189" s="129"/>
      <c r="W189" s="111">
        <v>20.0</v>
      </c>
      <c r="X189" s="112"/>
      <c r="Y189" s="111">
        <v>21.0</v>
      </c>
      <c r="Z189" s="112"/>
      <c r="AA189" s="111">
        <v>21.0</v>
      </c>
      <c r="AB189" s="112"/>
      <c r="AC189" s="111">
        <v>21.0</v>
      </c>
      <c r="AD189" s="112"/>
      <c r="AE189" s="108"/>
      <c r="AF189" s="96"/>
      <c r="AG189" s="113">
        <f t="shared" ref="AG189:AP189" si="491">IFERROR(W189/M189,0)*100</f>
        <v>95.23809524</v>
      </c>
      <c r="AH189" s="98">
        <f t="shared" si="491"/>
        <v>0</v>
      </c>
      <c r="AI189" s="113">
        <f t="shared" si="491"/>
        <v>100</v>
      </c>
      <c r="AJ189" s="98">
        <f t="shared" si="491"/>
        <v>0</v>
      </c>
      <c r="AK189" s="113">
        <f t="shared" si="491"/>
        <v>100</v>
      </c>
      <c r="AL189" s="98">
        <f t="shared" si="491"/>
        <v>0</v>
      </c>
      <c r="AM189" s="113">
        <f t="shared" si="491"/>
        <v>100</v>
      </c>
      <c r="AN189" s="98">
        <f t="shared" si="491"/>
        <v>0</v>
      </c>
      <c r="AO189" s="297">
        <f t="shared" si="491"/>
        <v>0</v>
      </c>
      <c r="AP189" s="218">
        <f t="shared" si="491"/>
        <v>0</v>
      </c>
      <c r="AQ189" s="113">
        <v>21.0</v>
      </c>
      <c r="AR189" s="114">
        <f t="shared" si="492"/>
        <v>0</v>
      </c>
      <c r="AS189" s="114">
        <f t="shared" si="493"/>
        <v>100</v>
      </c>
      <c r="AT189" s="128" t="s">
        <v>89</v>
      </c>
      <c r="AU189" s="115"/>
      <c r="AV189" s="116"/>
      <c r="AW189" s="117"/>
      <c r="AX189" s="118">
        <f t="shared" ref="AX189:AY189" si="494">AG189+AI189+AK189+AM189+AO189</f>
        <v>395.2380952</v>
      </c>
      <c r="AY189" s="118">
        <f t="shared" si="494"/>
        <v>0</v>
      </c>
      <c r="AZ189" s="117"/>
    </row>
    <row r="190" ht="15.75" customHeight="1">
      <c r="A190" s="105"/>
      <c r="B190" s="106"/>
      <c r="C190" s="108"/>
      <c r="D190" s="106"/>
      <c r="E190" s="108"/>
      <c r="F190" s="106">
        <v>3.0</v>
      </c>
      <c r="G190" s="108" t="s">
        <v>392</v>
      </c>
      <c r="H190" s="86" t="s">
        <v>393</v>
      </c>
      <c r="I190" s="86" t="s">
        <v>43</v>
      </c>
      <c r="J190" s="109">
        <v>9976.0</v>
      </c>
      <c r="K190" s="109">
        <f t="shared" ref="K190:K193" si="498">M190+O190+Q190+S190+U190+J190</f>
        <v>68144</v>
      </c>
      <c r="L190" s="110">
        <f>N190+P190+R190+T190+V190</f>
        <v>5876</v>
      </c>
      <c r="M190" s="109">
        <v>10025.0</v>
      </c>
      <c r="N190" s="89">
        <v>760.0</v>
      </c>
      <c r="O190" s="106">
        <v>11070.0</v>
      </c>
      <c r="P190" s="89">
        <v>1254.0</v>
      </c>
      <c r="Q190" s="111">
        <v>11200.0</v>
      </c>
      <c r="R190" s="89">
        <v>1250.0</v>
      </c>
      <c r="S190" s="106">
        <v>12320.0</v>
      </c>
      <c r="T190" s="89">
        <v>1287.0</v>
      </c>
      <c r="U190" s="106">
        <v>13553.0</v>
      </c>
      <c r="V190" s="91">
        <v>1325.0</v>
      </c>
      <c r="W190" s="111">
        <v>4852.0</v>
      </c>
      <c r="X190" s="112">
        <v>670.769</v>
      </c>
      <c r="Y190" s="111">
        <v>8620.0</v>
      </c>
      <c r="Z190" s="112">
        <v>284.463</v>
      </c>
      <c r="AA190" s="111">
        <v>12990.0</v>
      </c>
      <c r="AB190" s="112">
        <v>0.0</v>
      </c>
      <c r="AC190" s="111">
        <v>2287.0</v>
      </c>
      <c r="AD190" s="112">
        <v>0.0</v>
      </c>
      <c r="AE190" s="108"/>
      <c r="AF190" s="96"/>
      <c r="AG190" s="113">
        <f t="shared" ref="AG190:AP190" si="495">IFERROR(W190/M190,0)*100</f>
        <v>48.39900249</v>
      </c>
      <c r="AH190" s="98">
        <f t="shared" si="495"/>
        <v>88.25907895</v>
      </c>
      <c r="AI190" s="113">
        <f t="shared" si="495"/>
        <v>77.86811201</v>
      </c>
      <c r="AJ190" s="98">
        <f t="shared" si="495"/>
        <v>22.68444976</v>
      </c>
      <c r="AK190" s="113">
        <f t="shared" si="495"/>
        <v>115.9821429</v>
      </c>
      <c r="AL190" s="98">
        <f t="shared" si="495"/>
        <v>0</v>
      </c>
      <c r="AM190" s="113">
        <f t="shared" si="495"/>
        <v>18.56331169</v>
      </c>
      <c r="AN190" s="98">
        <f t="shared" si="495"/>
        <v>0</v>
      </c>
      <c r="AO190" s="297">
        <f t="shared" si="495"/>
        <v>0</v>
      </c>
      <c r="AP190" s="218">
        <f t="shared" si="495"/>
        <v>0</v>
      </c>
      <c r="AQ190" s="113">
        <f t="shared" ref="AQ190:AR190" si="496">W190+Y190+AA190+AC190+AE190</f>
        <v>28749</v>
      </c>
      <c r="AR190" s="114">
        <f t="shared" si="496"/>
        <v>955.232</v>
      </c>
      <c r="AS190" s="114">
        <f t="shared" si="493"/>
        <v>42.18860061</v>
      </c>
      <c r="AT190" s="114">
        <f>AR190/L190*100</f>
        <v>16.25650102</v>
      </c>
      <c r="AU190" s="115" t="s">
        <v>394</v>
      </c>
      <c r="AV190" s="116"/>
      <c r="AW190" s="117"/>
      <c r="AX190" s="118">
        <f t="shared" ref="AX190:AY190" si="497">AG190+AI190+AK190+AM190+AO190</f>
        <v>260.8125691</v>
      </c>
      <c r="AY190" s="118">
        <f t="shared" si="497"/>
        <v>110.9435287</v>
      </c>
      <c r="AZ190" s="117"/>
    </row>
    <row r="191" ht="15.75" customHeight="1">
      <c r="A191" s="105"/>
      <c r="B191" s="106"/>
      <c r="C191" s="108"/>
      <c r="D191" s="106"/>
      <c r="E191" s="108"/>
      <c r="F191" s="106"/>
      <c r="G191" s="108"/>
      <c r="H191" s="86" t="s">
        <v>395</v>
      </c>
      <c r="I191" s="86" t="s">
        <v>396</v>
      </c>
      <c r="J191" s="109">
        <v>92089.0</v>
      </c>
      <c r="K191" s="109">
        <f t="shared" si="498"/>
        <v>342089</v>
      </c>
      <c r="L191" s="128"/>
      <c r="M191" s="109">
        <v>48000.0</v>
      </c>
      <c r="N191" s="89"/>
      <c r="O191" s="109">
        <v>49000.0</v>
      </c>
      <c r="P191" s="89"/>
      <c r="Q191" s="111">
        <v>50000.0</v>
      </c>
      <c r="R191" s="89"/>
      <c r="S191" s="109">
        <v>51000.0</v>
      </c>
      <c r="T191" s="89"/>
      <c r="U191" s="109">
        <v>52000.0</v>
      </c>
      <c r="V191" s="129"/>
      <c r="W191" s="111">
        <v>46755.0</v>
      </c>
      <c r="X191" s="112"/>
      <c r="Y191" s="111">
        <v>47405.0</v>
      </c>
      <c r="Z191" s="112"/>
      <c r="AA191" s="111">
        <v>47405.0</v>
      </c>
      <c r="AB191" s="112"/>
      <c r="AC191" s="111">
        <v>49319.0</v>
      </c>
      <c r="AD191" s="112"/>
      <c r="AE191" s="108"/>
      <c r="AF191" s="96"/>
      <c r="AG191" s="113">
        <f t="shared" ref="AG191:AP191" si="499">IFERROR(W191/M191,0)*100</f>
        <v>97.40625</v>
      </c>
      <c r="AH191" s="98">
        <f t="shared" si="499"/>
        <v>0</v>
      </c>
      <c r="AI191" s="113">
        <f t="shared" si="499"/>
        <v>96.74489796</v>
      </c>
      <c r="AJ191" s="98">
        <f t="shared" si="499"/>
        <v>0</v>
      </c>
      <c r="AK191" s="113">
        <f t="shared" si="499"/>
        <v>94.81</v>
      </c>
      <c r="AL191" s="98">
        <f t="shared" si="499"/>
        <v>0</v>
      </c>
      <c r="AM191" s="113">
        <f t="shared" si="499"/>
        <v>96.70392157</v>
      </c>
      <c r="AN191" s="98">
        <f t="shared" si="499"/>
        <v>0</v>
      </c>
      <c r="AO191" s="297">
        <f t="shared" si="499"/>
        <v>0</v>
      </c>
      <c r="AP191" s="218">
        <f t="shared" si="499"/>
        <v>0</v>
      </c>
      <c r="AQ191" s="113">
        <f t="shared" ref="AQ191:AR191" si="500">W191+Y191+AA191+AC191+AE191</f>
        <v>190884</v>
      </c>
      <c r="AR191" s="114">
        <f t="shared" si="500"/>
        <v>0</v>
      </c>
      <c r="AS191" s="114">
        <f t="shared" si="493"/>
        <v>55.79951416</v>
      </c>
      <c r="AT191" s="128" t="s">
        <v>89</v>
      </c>
      <c r="AU191" s="115"/>
      <c r="AV191" s="116"/>
      <c r="AW191" s="117"/>
      <c r="AX191" s="118">
        <f t="shared" ref="AX191:AY191" si="501">AG191+AI191+AK191+AM191+AO191</f>
        <v>385.6650695</v>
      </c>
      <c r="AY191" s="118">
        <f t="shared" si="501"/>
        <v>0</v>
      </c>
      <c r="AZ191" s="117"/>
    </row>
    <row r="192" ht="15.75" customHeight="1">
      <c r="A192" s="105"/>
      <c r="B192" s="106"/>
      <c r="C192" s="108"/>
      <c r="D192" s="106"/>
      <c r="E192" s="108"/>
      <c r="F192" s="106"/>
      <c r="G192" s="108"/>
      <c r="H192" s="86" t="s">
        <v>397</v>
      </c>
      <c r="I192" s="86" t="s">
        <v>43</v>
      </c>
      <c r="J192" s="106">
        <v>80.0</v>
      </c>
      <c r="K192" s="109">
        <f t="shared" si="498"/>
        <v>340</v>
      </c>
      <c r="L192" s="128"/>
      <c r="M192" s="106">
        <v>60.0</v>
      </c>
      <c r="N192" s="89"/>
      <c r="O192" s="106">
        <v>50.0</v>
      </c>
      <c r="P192" s="89"/>
      <c r="Q192" s="111">
        <v>50.0</v>
      </c>
      <c r="R192" s="89"/>
      <c r="S192" s="106">
        <v>50.0</v>
      </c>
      <c r="T192" s="89"/>
      <c r="U192" s="106">
        <v>50.0</v>
      </c>
      <c r="V192" s="129"/>
      <c r="W192" s="111">
        <v>60.0</v>
      </c>
      <c r="X192" s="112"/>
      <c r="Y192" s="111">
        <v>60.0</v>
      </c>
      <c r="Z192" s="112"/>
      <c r="AA192" s="111">
        <v>0.0</v>
      </c>
      <c r="AB192" s="112"/>
      <c r="AC192" s="111">
        <v>15.0</v>
      </c>
      <c r="AD192" s="112"/>
      <c r="AE192" s="108"/>
      <c r="AF192" s="96"/>
      <c r="AG192" s="113">
        <f t="shared" ref="AG192:AP192" si="502">IFERROR(W192/M192,0)*100</f>
        <v>100</v>
      </c>
      <c r="AH192" s="98">
        <f t="shared" si="502"/>
        <v>0</v>
      </c>
      <c r="AI192" s="113">
        <f t="shared" si="502"/>
        <v>120</v>
      </c>
      <c r="AJ192" s="98">
        <f t="shared" si="502"/>
        <v>0</v>
      </c>
      <c r="AK192" s="113">
        <f t="shared" si="502"/>
        <v>0</v>
      </c>
      <c r="AL192" s="98">
        <f t="shared" si="502"/>
        <v>0</v>
      </c>
      <c r="AM192" s="113">
        <f t="shared" si="502"/>
        <v>30</v>
      </c>
      <c r="AN192" s="98">
        <f t="shared" si="502"/>
        <v>0</v>
      </c>
      <c r="AO192" s="297">
        <f t="shared" si="502"/>
        <v>0</v>
      </c>
      <c r="AP192" s="218">
        <f t="shared" si="502"/>
        <v>0</v>
      </c>
      <c r="AQ192" s="113">
        <f t="shared" ref="AQ192:AR192" si="503">W192+Y192+AA192+AC192+AE192</f>
        <v>135</v>
      </c>
      <c r="AR192" s="114">
        <f t="shared" si="503"/>
        <v>0</v>
      </c>
      <c r="AS192" s="114">
        <f t="shared" si="493"/>
        <v>39.70588235</v>
      </c>
      <c r="AT192" s="128" t="s">
        <v>89</v>
      </c>
      <c r="AU192" s="115"/>
      <c r="AV192" s="116"/>
      <c r="AW192" s="117"/>
      <c r="AX192" s="118">
        <f t="shared" ref="AX192:AY192" si="504">AG192+AI192+AK192+AM192+AO192</f>
        <v>250</v>
      </c>
      <c r="AY192" s="118">
        <f t="shared" si="504"/>
        <v>0</v>
      </c>
      <c r="AZ192" s="117"/>
    </row>
    <row r="193" ht="15.75" customHeight="1">
      <c r="A193" s="105"/>
      <c r="B193" s="106"/>
      <c r="C193" s="108"/>
      <c r="D193" s="106"/>
      <c r="E193" s="108"/>
      <c r="F193" s="106"/>
      <c r="G193" s="108"/>
      <c r="H193" s="86" t="s">
        <v>398</v>
      </c>
      <c r="I193" s="86" t="s">
        <v>206</v>
      </c>
      <c r="J193" s="106">
        <v>400.0</v>
      </c>
      <c r="K193" s="109">
        <f t="shared" si="498"/>
        <v>850</v>
      </c>
      <c r="L193" s="128"/>
      <c r="M193" s="106">
        <v>70.0</v>
      </c>
      <c r="N193" s="89"/>
      <c r="O193" s="106">
        <v>80.0</v>
      </c>
      <c r="P193" s="89"/>
      <c r="Q193" s="111">
        <v>90.0</v>
      </c>
      <c r="R193" s="89"/>
      <c r="S193" s="106">
        <v>100.0</v>
      </c>
      <c r="T193" s="89"/>
      <c r="U193" s="106">
        <v>110.0</v>
      </c>
      <c r="V193" s="129"/>
      <c r="W193" s="111">
        <v>45.0</v>
      </c>
      <c r="X193" s="112"/>
      <c r="Y193" s="111">
        <v>54.0</v>
      </c>
      <c r="Z193" s="112"/>
      <c r="AA193" s="111">
        <v>54.0</v>
      </c>
      <c r="AB193" s="112"/>
      <c r="AC193" s="111">
        <v>0.0</v>
      </c>
      <c r="AD193" s="112"/>
      <c r="AE193" s="108"/>
      <c r="AF193" s="96"/>
      <c r="AG193" s="113">
        <f t="shared" ref="AG193:AP193" si="505">IFERROR(W193/M193,0)*100</f>
        <v>64.28571429</v>
      </c>
      <c r="AH193" s="98">
        <f t="shared" si="505"/>
        <v>0</v>
      </c>
      <c r="AI193" s="113">
        <f t="shared" si="505"/>
        <v>67.5</v>
      </c>
      <c r="AJ193" s="98">
        <f t="shared" si="505"/>
        <v>0</v>
      </c>
      <c r="AK193" s="113">
        <f t="shared" si="505"/>
        <v>60</v>
      </c>
      <c r="AL193" s="98">
        <f t="shared" si="505"/>
        <v>0</v>
      </c>
      <c r="AM193" s="113">
        <f t="shared" si="505"/>
        <v>0</v>
      </c>
      <c r="AN193" s="98">
        <f t="shared" si="505"/>
        <v>0</v>
      </c>
      <c r="AO193" s="297">
        <f t="shared" si="505"/>
        <v>0</v>
      </c>
      <c r="AP193" s="218">
        <f t="shared" si="505"/>
        <v>0</v>
      </c>
      <c r="AQ193" s="113">
        <f t="shared" ref="AQ193:AR193" si="506">W193+Y193+AA193+AC193+AE193</f>
        <v>153</v>
      </c>
      <c r="AR193" s="114">
        <f t="shared" si="506"/>
        <v>0</v>
      </c>
      <c r="AS193" s="114">
        <f t="shared" si="493"/>
        <v>18</v>
      </c>
      <c r="AT193" s="128" t="s">
        <v>89</v>
      </c>
      <c r="AU193" s="115"/>
      <c r="AV193" s="116"/>
      <c r="AW193" s="117"/>
      <c r="AX193" s="118">
        <f t="shared" ref="AX193:AY193" si="507">AG193+AI193+AK193+AM193+AO193</f>
        <v>191.7857143</v>
      </c>
      <c r="AY193" s="118">
        <f t="shared" si="507"/>
        <v>0</v>
      </c>
      <c r="AZ193" s="117"/>
    </row>
    <row r="194" ht="15.75" customHeight="1">
      <c r="A194" s="105"/>
      <c r="B194" s="106"/>
      <c r="C194" s="108"/>
      <c r="D194" s="106"/>
      <c r="E194" s="108"/>
      <c r="F194" s="106">
        <v>4.0</v>
      </c>
      <c r="G194" s="86" t="s">
        <v>399</v>
      </c>
      <c r="H194" s="86" t="s">
        <v>400</v>
      </c>
      <c r="I194" s="86" t="s">
        <v>72</v>
      </c>
      <c r="J194" s="106">
        <v>114.54</v>
      </c>
      <c r="K194" s="180"/>
      <c r="L194" s="159">
        <f>N194+P194+R194+T194+V194</f>
        <v>233712</v>
      </c>
      <c r="M194" s="106"/>
      <c r="N194" s="89">
        <v>48478.0</v>
      </c>
      <c r="O194" s="106"/>
      <c r="P194" s="89">
        <v>44278.0</v>
      </c>
      <c r="Q194" s="111"/>
      <c r="R194" s="89">
        <v>45605.0</v>
      </c>
      <c r="S194" s="106"/>
      <c r="T194" s="89">
        <v>46972.0</v>
      </c>
      <c r="U194" s="106"/>
      <c r="V194" s="148">
        <v>48379.0</v>
      </c>
      <c r="W194" s="111"/>
      <c r="X194" s="112">
        <v>48128.802</v>
      </c>
      <c r="Y194" s="111"/>
      <c r="Z194" s="112">
        <v>38738.514</v>
      </c>
      <c r="AA194" s="111"/>
      <c r="AB194" s="112">
        <v>55572.154</v>
      </c>
      <c r="AC194" s="111"/>
      <c r="AD194" s="112">
        <v>47408.466</v>
      </c>
      <c r="AE194" s="108"/>
      <c r="AF194" s="96"/>
      <c r="AG194" s="113">
        <f t="shared" ref="AG194:AP194" si="508">IFERROR(W194/M194,0)*100</f>
        <v>0</v>
      </c>
      <c r="AH194" s="98">
        <f t="shared" si="508"/>
        <v>99.27967738</v>
      </c>
      <c r="AI194" s="113">
        <f t="shared" si="508"/>
        <v>0</v>
      </c>
      <c r="AJ194" s="98">
        <f t="shared" si="508"/>
        <v>87.48930394</v>
      </c>
      <c r="AK194" s="113">
        <f t="shared" si="508"/>
        <v>0</v>
      </c>
      <c r="AL194" s="98">
        <f t="shared" si="508"/>
        <v>121.8553974</v>
      </c>
      <c r="AM194" s="113">
        <f t="shared" si="508"/>
        <v>0</v>
      </c>
      <c r="AN194" s="98">
        <f t="shared" si="508"/>
        <v>100.9292046</v>
      </c>
      <c r="AO194" s="297">
        <f t="shared" si="508"/>
        <v>0</v>
      </c>
      <c r="AP194" s="218">
        <f t="shared" si="508"/>
        <v>0</v>
      </c>
      <c r="AQ194" s="113">
        <f>IFERROR(AX194/K194,0)*100</f>
        <v>0</v>
      </c>
      <c r="AR194" s="108"/>
      <c r="AS194" s="108"/>
      <c r="AT194" s="108"/>
      <c r="AU194" s="115" t="s">
        <v>383</v>
      </c>
      <c r="AV194" s="116"/>
      <c r="AW194" s="117"/>
      <c r="AX194" s="118">
        <f t="shared" ref="AX194:AY194" si="509">AG194+AI194+AK194+AM194+AO194</f>
        <v>0</v>
      </c>
      <c r="AY194" s="118">
        <f t="shared" si="509"/>
        <v>409.5535834</v>
      </c>
      <c r="AZ194" s="117"/>
    </row>
    <row r="195" ht="15.75" customHeight="1">
      <c r="A195" s="105"/>
      <c r="B195" s="106"/>
      <c r="C195" s="108"/>
      <c r="D195" s="106"/>
      <c r="E195" s="108"/>
      <c r="F195" s="106"/>
      <c r="G195" s="86"/>
      <c r="H195" s="86" t="s">
        <v>400</v>
      </c>
      <c r="I195" s="86" t="s">
        <v>72</v>
      </c>
      <c r="J195" s="138">
        <v>114.5</v>
      </c>
      <c r="K195" s="138">
        <v>121.2</v>
      </c>
      <c r="L195" s="138"/>
      <c r="M195" s="138">
        <v>117.8</v>
      </c>
      <c r="N195" s="144"/>
      <c r="O195" s="138">
        <v>118.9</v>
      </c>
      <c r="P195" s="144"/>
      <c r="Q195" s="138">
        <v>119.1</v>
      </c>
      <c r="R195" s="144"/>
      <c r="S195" s="138">
        <v>120.1</v>
      </c>
      <c r="T195" s="144"/>
      <c r="U195" s="138">
        <v>121.2</v>
      </c>
      <c r="V195" s="148"/>
      <c r="W195" s="111">
        <v>113.8</v>
      </c>
      <c r="X195" s="112"/>
      <c r="Y195" s="111">
        <v>109.73</v>
      </c>
      <c r="Z195" s="112"/>
      <c r="AA195" s="111">
        <v>112.8</v>
      </c>
      <c r="AB195" s="112"/>
      <c r="AC195" s="111">
        <v>99.78</v>
      </c>
      <c r="AD195" s="112"/>
      <c r="AE195" s="108"/>
      <c r="AF195" s="96"/>
      <c r="AG195" s="113">
        <f t="shared" ref="AG195:AP195" si="510">IFERROR(W195/M195,0)*100</f>
        <v>96.60441426</v>
      </c>
      <c r="AH195" s="98">
        <f t="shared" si="510"/>
        <v>0</v>
      </c>
      <c r="AI195" s="113">
        <f t="shared" si="510"/>
        <v>92.28763667</v>
      </c>
      <c r="AJ195" s="98">
        <f t="shared" si="510"/>
        <v>0</v>
      </c>
      <c r="AK195" s="113">
        <f t="shared" si="510"/>
        <v>94.71032746</v>
      </c>
      <c r="AL195" s="98">
        <f t="shared" si="510"/>
        <v>0</v>
      </c>
      <c r="AM195" s="113">
        <f t="shared" si="510"/>
        <v>83.08076603</v>
      </c>
      <c r="AN195" s="98">
        <f t="shared" si="510"/>
        <v>0</v>
      </c>
      <c r="AO195" s="297">
        <f t="shared" si="510"/>
        <v>0</v>
      </c>
      <c r="AP195" s="218">
        <f t="shared" si="510"/>
        <v>0</v>
      </c>
      <c r="AQ195" s="124">
        <v>99.78</v>
      </c>
      <c r="AR195" s="114">
        <f t="shared" ref="AR195:AR200" si="513">X195+Z195+AB195+AD195+AF195</f>
        <v>0</v>
      </c>
      <c r="AS195" s="114">
        <f t="shared" ref="AS195:AS200" si="514">AQ195/K195*100</f>
        <v>82.32673267</v>
      </c>
      <c r="AT195" s="128" t="s">
        <v>89</v>
      </c>
      <c r="AU195" s="115"/>
      <c r="AV195" s="116"/>
      <c r="AW195" s="117"/>
      <c r="AX195" s="118">
        <f t="shared" ref="AX195:AY195" si="511">AG195+AI195+AK195+AM195+AO195</f>
        <v>366.6831444</v>
      </c>
      <c r="AY195" s="118">
        <f t="shared" si="511"/>
        <v>0</v>
      </c>
      <c r="AZ195" s="117"/>
    </row>
    <row r="196" ht="15.75" customHeight="1">
      <c r="A196" s="105"/>
      <c r="B196" s="106"/>
      <c r="C196" s="108"/>
      <c r="D196" s="106"/>
      <c r="E196" s="108"/>
      <c r="F196" s="106"/>
      <c r="G196" s="86"/>
      <c r="H196" s="86" t="s">
        <v>401</v>
      </c>
      <c r="I196" s="86" t="s">
        <v>72</v>
      </c>
      <c r="J196" s="138">
        <v>105.29</v>
      </c>
      <c r="K196" s="138">
        <v>111.0</v>
      </c>
      <c r="L196" s="138"/>
      <c r="M196" s="138">
        <v>107.0</v>
      </c>
      <c r="N196" s="144"/>
      <c r="O196" s="138">
        <v>108.0</v>
      </c>
      <c r="P196" s="144"/>
      <c r="Q196" s="138">
        <v>109.0</v>
      </c>
      <c r="R196" s="144"/>
      <c r="S196" s="138">
        <v>110.0</v>
      </c>
      <c r="T196" s="144"/>
      <c r="U196" s="138">
        <v>111.0</v>
      </c>
      <c r="V196" s="129"/>
      <c r="W196" s="111">
        <v>102.5</v>
      </c>
      <c r="X196" s="112"/>
      <c r="Y196" s="111">
        <v>101.96</v>
      </c>
      <c r="Z196" s="112"/>
      <c r="AA196" s="111">
        <v>102.7</v>
      </c>
      <c r="AB196" s="112"/>
      <c r="AC196" s="111">
        <v>85.92</v>
      </c>
      <c r="AD196" s="112"/>
      <c r="AE196" s="108"/>
      <c r="AF196" s="96"/>
      <c r="AG196" s="113">
        <f t="shared" ref="AG196:AP196" si="512">IFERROR(W196/M196,0)*100</f>
        <v>95.79439252</v>
      </c>
      <c r="AH196" s="98">
        <f t="shared" si="512"/>
        <v>0</v>
      </c>
      <c r="AI196" s="113">
        <f t="shared" si="512"/>
        <v>94.40740741</v>
      </c>
      <c r="AJ196" s="98">
        <f t="shared" si="512"/>
        <v>0</v>
      </c>
      <c r="AK196" s="113">
        <f t="shared" si="512"/>
        <v>94.22018349</v>
      </c>
      <c r="AL196" s="98">
        <f t="shared" si="512"/>
        <v>0</v>
      </c>
      <c r="AM196" s="113">
        <f t="shared" si="512"/>
        <v>78.10909091</v>
      </c>
      <c r="AN196" s="98">
        <f t="shared" si="512"/>
        <v>0</v>
      </c>
      <c r="AO196" s="297">
        <f t="shared" si="512"/>
        <v>0</v>
      </c>
      <c r="AP196" s="218">
        <f t="shared" si="512"/>
        <v>0</v>
      </c>
      <c r="AQ196" s="124">
        <v>85.92</v>
      </c>
      <c r="AR196" s="114">
        <f t="shared" si="513"/>
        <v>0</v>
      </c>
      <c r="AS196" s="114">
        <f t="shared" si="514"/>
        <v>77.40540541</v>
      </c>
      <c r="AT196" s="128" t="s">
        <v>89</v>
      </c>
      <c r="AU196" s="115"/>
      <c r="AV196" s="116"/>
      <c r="AW196" s="117"/>
      <c r="AX196" s="118">
        <f t="shared" ref="AX196:AY196" si="515">AG196+AI196+AK196+AM196+AO196</f>
        <v>362.5310743</v>
      </c>
      <c r="AY196" s="118">
        <f t="shared" si="515"/>
        <v>0</v>
      </c>
      <c r="AZ196" s="117"/>
    </row>
    <row r="197" ht="15.75" customHeight="1">
      <c r="A197" s="105"/>
      <c r="B197" s="106"/>
      <c r="C197" s="108"/>
      <c r="D197" s="106"/>
      <c r="E197" s="108"/>
      <c r="F197" s="106"/>
      <c r="G197" s="86"/>
      <c r="H197" s="86" t="s">
        <v>402</v>
      </c>
      <c r="I197" s="86" t="s">
        <v>72</v>
      </c>
      <c r="J197" s="138">
        <v>99.87</v>
      </c>
      <c r="K197" s="138">
        <v>100.0</v>
      </c>
      <c r="L197" s="138"/>
      <c r="M197" s="138">
        <v>99.88</v>
      </c>
      <c r="N197" s="144"/>
      <c r="O197" s="138">
        <v>99.89</v>
      </c>
      <c r="P197" s="144"/>
      <c r="Q197" s="138">
        <v>99.9</v>
      </c>
      <c r="R197" s="144"/>
      <c r="S197" s="138">
        <v>99.95</v>
      </c>
      <c r="T197" s="144"/>
      <c r="U197" s="138">
        <v>100.0</v>
      </c>
      <c r="V197" s="129"/>
      <c r="W197" s="111">
        <v>99.88</v>
      </c>
      <c r="X197" s="112"/>
      <c r="Y197" s="111">
        <v>94.52</v>
      </c>
      <c r="Z197" s="112"/>
      <c r="AA197" s="111">
        <v>95.53</v>
      </c>
      <c r="AB197" s="112"/>
      <c r="AC197" s="111">
        <v>90.28</v>
      </c>
      <c r="AD197" s="112"/>
      <c r="AE197" s="108"/>
      <c r="AF197" s="96"/>
      <c r="AG197" s="113">
        <f t="shared" ref="AG197:AP197" si="516">IFERROR(W197/M197,0)*100</f>
        <v>100</v>
      </c>
      <c r="AH197" s="98">
        <f t="shared" si="516"/>
        <v>0</v>
      </c>
      <c r="AI197" s="113">
        <f t="shared" si="516"/>
        <v>94.6240865</v>
      </c>
      <c r="AJ197" s="98">
        <f t="shared" si="516"/>
        <v>0</v>
      </c>
      <c r="AK197" s="113">
        <f t="shared" si="516"/>
        <v>95.62562563</v>
      </c>
      <c r="AL197" s="98">
        <f t="shared" si="516"/>
        <v>0</v>
      </c>
      <c r="AM197" s="113">
        <f t="shared" si="516"/>
        <v>90.32516258</v>
      </c>
      <c r="AN197" s="98">
        <f t="shared" si="516"/>
        <v>0</v>
      </c>
      <c r="AO197" s="297">
        <f t="shared" si="516"/>
        <v>0</v>
      </c>
      <c r="AP197" s="218">
        <f t="shared" si="516"/>
        <v>0</v>
      </c>
      <c r="AQ197" s="124">
        <v>90.28</v>
      </c>
      <c r="AR197" s="114">
        <f t="shared" si="513"/>
        <v>0</v>
      </c>
      <c r="AS197" s="114">
        <f t="shared" si="514"/>
        <v>90.28</v>
      </c>
      <c r="AT197" s="128" t="s">
        <v>89</v>
      </c>
      <c r="AU197" s="115"/>
      <c r="AV197" s="116"/>
      <c r="AW197" s="117"/>
      <c r="AX197" s="118">
        <f t="shared" ref="AX197:AY197" si="517">AG197+AI197+AK197+AM197+AO197</f>
        <v>380.5748747</v>
      </c>
      <c r="AY197" s="118">
        <f t="shared" si="517"/>
        <v>0</v>
      </c>
      <c r="AZ197" s="117"/>
    </row>
    <row r="198" ht="15.75" customHeight="1">
      <c r="A198" s="105"/>
      <c r="B198" s="106"/>
      <c r="C198" s="108"/>
      <c r="D198" s="106"/>
      <c r="E198" s="108"/>
      <c r="F198" s="106"/>
      <c r="G198" s="86"/>
      <c r="H198" s="86" t="s">
        <v>403</v>
      </c>
      <c r="I198" s="86" t="s">
        <v>72</v>
      </c>
      <c r="J198" s="138">
        <v>97.5</v>
      </c>
      <c r="K198" s="138">
        <v>100.0</v>
      </c>
      <c r="L198" s="138"/>
      <c r="M198" s="138">
        <v>97.8</v>
      </c>
      <c r="N198" s="144"/>
      <c r="O198" s="138">
        <v>98.3</v>
      </c>
      <c r="P198" s="144"/>
      <c r="Q198" s="138">
        <v>98.8</v>
      </c>
      <c r="R198" s="144"/>
      <c r="S198" s="138">
        <v>99.5</v>
      </c>
      <c r="T198" s="144"/>
      <c r="U198" s="138">
        <v>100.0</v>
      </c>
      <c r="V198" s="129"/>
      <c r="W198" s="111">
        <v>97.8</v>
      </c>
      <c r="X198" s="112"/>
      <c r="Y198" s="111">
        <v>96.57</v>
      </c>
      <c r="Z198" s="112"/>
      <c r="AA198" s="111">
        <v>96.58</v>
      </c>
      <c r="AB198" s="112"/>
      <c r="AC198" s="111">
        <v>79.68</v>
      </c>
      <c r="AD198" s="112"/>
      <c r="AE198" s="108"/>
      <c r="AF198" s="96"/>
      <c r="AG198" s="113">
        <f t="shared" ref="AG198:AP198" si="518">IFERROR(W198/M198,0)*100</f>
        <v>100</v>
      </c>
      <c r="AH198" s="98">
        <f t="shared" si="518"/>
        <v>0</v>
      </c>
      <c r="AI198" s="113">
        <f t="shared" si="518"/>
        <v>98.24008138</v>
      </c>
      <c r="AJ198" s="98">
        <f t="shared" si="518"/>
        <v>0</v>
      </c>
      <c r="AK198" s="113">
        <f t="shared" si="518"/>
        <v>97.75303644</v>
      </c>
      <c r="AL198" s="98">
        <f t="shared" si="518"/>
        <v>0</v>
      </c>
      <c r="AM198" s="113">
        <f t="shared" si="518"/>
        <v>80.08040201</v>
      </c>
      <c r="AN198" s="98">
        <f t="shared" si="518"/>
        <v>0</v>
      </c>
      <c r="AO198" s="297">
        <f t="shared" si="518"/>
        <v>0</v>
      </c>
      <c r="AP198" s="218">
        <f t="shared" si="518"/>
        <v>0</v>
      </c>
      <c r="AQ198" s="124">
        <v>79.68</v>
      </c>
      <c r="AR198" s="114">
        <f t="shared" si="513"/>
        <v>0</v>
      </c>
      <c r="AS198" s="114">
        <f t="shared" si="514"/>
        <v>79.68</v>
      </c>
      <c r="AT198" s="128" t="s">
        <v>89</v>
      </c>
      <c r="AU198" s="115"/>
      <c r="AV198" s="116"/>
      <c r="AW198" s="117"/>
      <c r="AX198" s="118">
        <f t="shared" ref="AX198:AY198" si="519">AG198+AI198+AK198+AM198+AO198</f>
        <v>376.0735198</v>
      </c>
      <c r="AY198" s="118">
        <f t="shared" si="519"/>
        <v>0</v>
      </c>
      <c r="AZ198" s="117"/>
    </row>
    <row r="199" ht="15.75" customHeight="1">
      <c r="A199" s="105"/>
      <c r="B199" s="106"/>
      <c r="C199" s="108"/>
      <c r="D199" s="106"/>
      <c r="E199" s="108"/>
      <c r="F199" s="106"/>
      <c r="G199" s="86"/>
      <c r="H199" s="86" t="s">
        <v>404</v>
      </c>
      <c r="I199" s="86" t="s">
        <v>72</v>
      </c>
      <c r="J199" s="138">
        <v>99.58</v>
      </c>
      <c r="K199" s="138">
        <v>118.4</v>
      </c>
      <c r="L199" s="138"/>
      <c r="M199" s="138">
        <v>100.5</v>
      </c>
      <c r="N199" s="144"/>
      <c r="O199" s="138">
        <v>108.2</v>
      </c>
      <c r="P199" s="144"/>
      <c r="Q199" s="138">
        <v>115.6</v>
      </c>
      <c r="R199" s="144"/>
      <c r="S199" s="138">
        <v>116.5</v>
      </c>
      <c r="T199" s="144"/>
      <c r="U199" s="138">
        <v>118.4</v>
      </c>
      <c r="V199" s="129"/>
      <c r="W199" s="111">
        <v>99.75</v>
      </c>
      <c r="X199" s="112"/>
      <c r="Y199" s="111">
        <v>100.0</v>
      </c>
      <c r="Z199" s="112"/>
      <c r="AA199" s="111">
        <v>100.0</v>
      </c>
      <c r="AB199" s="112"/>
      <c r="AC199" s="111">
        <v>94.55</v>
      </c>
      <c r="AD199" s="112"/>
      <c r="AE199" s="108"/>
      <c r="AF199" s="96"/>
      <c r="AG199" s="113">
        <f t="shared" ref="AG199:AP199" si="520">IFERROR(W199/M199,0)*100</f>
        <v>99.25373134</v>
      </c>
      <c r="AH199" s="98">
        <f t="shared" si="520"/>
        <v>0</v>
      </c>
      <c r="AI199" s="113">
        <f t="shared" si="520"/>
        <v>92.42144177</v>
      </c>
      <c r="AJ199" s="98">
        <f t="shared" si="520"/>
        <v>0</v>
      </c>
      <c r="AK199" s="113">
        <f t="shared" si="520"/>
        <v>86.50519031</v>
      </c>
      <c r="AL199" s="98">
        <f t="shared" si="520"/>
        <v>0</v>
      </c>
      <c r="AM199" s="113">
        <f t="shared" si="520"/>
        <v>81.15879828</v>
      </c>
      <c r="AN199" s="98">
        <f t="shared" si="520"/>
        <v>0</v>
      </c>
      <c r="AO199" s="297">
        <f t="shared" si="520"/>
        <v>0</v>
      </c>
      <c r="AP199" s="218">
        <f t="shared" si="520"/>
        <v>0</v>
      </c>
      <c r="AQ199" s="124">
        <v>94.55</v>
      </c>
      <c r="AR199" s="114">
        <f t="shared" si="513"/>
        <v>0</v>
      </c>
      <c r="AS199" s="114">
        <f t="shared" si="514"/>
        <v>79.85641892</v>
      </c>
      <c r="AT199" s="128" t="s">
        <v>89</v>
      </c>
      <c r="AU199" s="115"/>
      <c r="AV199" s="116"/>
      <c r="AW199" s="117"/>
      <c r="AX199" s="118">
        <f t="shared" ref="AX199:AY199" si="521">AG199+AI199+AK199+AM199+AO199</f>
        <v>359.3391617</v>
      </c>
      <c r="AY199" s="118">
        <f t="shared" si="521"/>
        <v>0</v>
      </c>
      <c r="AZ199" s="117"/>
    </row>
    <row r="200" ht="15.75" customHeight="1">
      <c r="A200" s="105"/>
      <c r="B200" s="106"/>
      <c r="C200" s="108"/>
      <c r="D200" s="106"/>
      <c r="E200" s="108"/>
      <c r="F200" s="106"/>
      <c r="G200" s="86"/>
      <c r="H200" s="86" t="s">
        <v>405</v>
      </c>
      <c r="I200" s="86" t="s">
        <v>72</v>
      </c>
      <c r="J200" s="138">
        <v>99.6</v>
      </c>
      <c r="K200" s="138">
        <v>103.0</v>
      </c>
      <c r="L200" s="138"/>
      <c r="M200" s="138">
        <v>98.4</v>
      </c>
      <c r="N200" s="144"/>
      <c r="O200" s="138">
        <v>99.8</v>
      </c>
      <c r="P200" s="144"/>
      <c r="Q200" s="138">
        <v>101.99</v>
      </c>
      <c r="R200" s="144"/>
      <c r="S200" s="138">
        <v>102.8</v>
      </c>
      <c r="T200" s="144"/>
      <c r="U200" s="138">
        <v>103.0</v>
      </c>
      <c r="V200" s="129"/>
      <c r="W200" s="111">
        <v>100.0</v>
      </c>
      <c r="X200" s="112"/>
      <c r="Y200" s="111">
        <v>99.9</v>
      </c>
      <c r="Z200" s="112"/>
      <c r="AA200" s="111">
        <v>99.9</v>
      </c>
      <c r="AB200" s="112"/>
      <c r="AC200" s="111">
        <v>82.48</v>
      </c>
      <c r="AD200" s="112"/>
      <c r="AE200" s="108"/>
      <c r="AF200" s="96"/>
      <c r="AG200" s="113">
        <f t="shared" ref="AG200:AP200" si="522">IFERROR(W200/M200,0)*100</f>
        <v>101.6260163</v>
      </c>
      <c r="AH200" s="98">
        <f t="shared" si="522"/>
        <v>0</v>
      </c>
      <c r="AI200" s="113">
        <f t="shared" si="522"/>
        <v>100.1002004</v>
      </c>
      <c r="AJ200" s="98">
        <f t="shared" si="522"/>
        <v>0</v>
      </c>
      <c r="AK200" s="113">
        <f t="shared" si="522"/>
        <v>97.95077949</v>
      </c>
      <c r="AL200" s="98">
        <f t="shared" si="522"/>
        <v>0</v>
      </c>
      <c r="AM200" s="113">
        <f t="shared" si="522"/>
        <v>80.23346304</v>
      </c>
      <c r="AN200" s="98">
        <f t="shared" si="522"/>
        <v>0</v>
      </c>
      <c r="AO200" s="297">
        <f t="shared" si="522"/>
        <v>0</v>
      </c>
      <c r="AP200" s="218">
        <f t="shared" si="522"/>
        <v>0</v>
      </c>
      <c r="AQ200" s="124">
        <v>82.48</v>
      </c>
      <c r="AR200" s="114">
        <f t="shared" si="513"/>
        <v>0</v>
      </c>
      <c r="AS200" s="114">
        <f t="shared" si="514"/>
        <v>80.0776699</v>
      </c>
      <c r="AT200" s="128" t="s">
        <v>89</v>
      </c>
      <c r="AU200" s="115"/>
      <c r="AV200" s="116"/>
      <c r="AW200" s="117"/>
      <c r="AX200" s="118">
        <f t="shared" ref="AX200:AY200" si="523">AG200+AI200+AK200+AM200+AO200</f>
        <v>379.9104592</v>
      </c>
      <c r="AY200" s="118">
        <f t="shared" si="523"/>
        <v>0</v>
      </c>
      <c r="AZ200" s="117"/>
    </row>
    <row r="201" ht="15.75" customHeight="1">
      <c r="A201" s="105"/>
      <c r="B201" s="106"/>
      <c r="C201" s="108"/>
      <c r="D201" s="106"/>
      <c r="E201" s="108"/>
      <c r="F201" s="106"/>
      <c r="G201" s="86"/>
      <c r="H201" s="86" t="s">
        <v>406</v>
      </c>
      <c r="I201" s="86"/>
      <c r="J201" s="106"/>
      <c r="K201" s="106"/>
      <c r="L201" s="128"/>
      <c r="M201" s="106"/>
      <c r="N201" s="89"/>
      <c r="O201" s="106"/>
      <c r="P201" s="89"/>
      <c r="Q201" s="106"/>
      <c r="R201" s="89"/>
      <c r="S201" s="106"/>
      <c r="T201" s="89"/>
      <c r="U201" s="106"/>
      <c r="V201" s="129"/>
      <c r="W201" s="111"/>
      <c r="X201" s="112"/>
      <c r="Y201" s="111"/>
      <c r="Z201" s="112"/>
      <c r="AA201" s="111"/>
      <c r="AB201" s="112"/>
      <c r="AC201" s="111"/>
      <c r="AD201" s="112"/>
      <c r="AE201" s="108"/>
      <c r="AF201" s="96"/>
      <c r="AG201" s="113">
        <f t="shared" ref="AG201:AP201" si="524">IFERROR(W201/M201,0)*100</f>
        <v>0</v>
      </c>
      <c r="AH201" s="98">
        <f t="shared" si="524"/>
        <v>0</v>
      </c>
      <c r="AI201" s="113">
        <f t="shared" si="524"/>
        <v>0</v>
      </c>
      <c r="AJ201" s="98">
        <f t="shared" si="524"/>
        <v>0</v>
      </c>
      <c r="AK201" s="113">
        <f t="shared" si="524"/>
        <v>0</v>
      </c>
      <c r="AL201" s="98">
        <f t="shared" si="524"/>
        <v>0</v>
      </c>
      <c r="AM201" s="113">
        <f t="shared" si="524"/>
        <v>0</v>
      </c>
      <c r="AN201" s="98">
        <f t="shared" si="524"/>
        <v>0</v>
      </c>
      <c r="AO201" s="297">
        <f t="shared" si="524"/>
        <v>0</v>
      </c>
      <c r="AP201" s="218">
        <f t="shared" si="524"/>
        <v>0</v>
      </c>
      <c r="AQ201" s="113">
        <f>IFERROR(AX201/K201,0)*100</f>
        <v>0</v>
      </c>
      <c r="AR201" s="108"/>
      <c r="AS201" s="108"/>
      <c r="AT201" s="108"/>
      <c r="AU201" s="115"/>
      <c r="AV201" s="116"/>
      <c r="AW201" s="117"/>
      <c r="AX201" s="118">
        <f t="shared" ref="AX201:AY201" si="525">AG201+AI201+AK201+AM201+AO201</f>
        <v>0</v>
      </c>
      <c r="AY201" s="118">
        <f t="shared" si="525"/>
        <v>0</v>
      </c>
      <c r="AZ201" s="117"/>
    </row>
    <row r="202" ht="15.75" customHeight="1">
      <c r="A202" s="105"/>
      <c r="B202" s="106"/>
      <c r="C202" s="108"/>
      <c r="D202" s="106"/>
      <c r="E202" s="108"/>
      <c r="F202" s="106"/>
      <c r="G202" s="86"/>
      <c r="H202" s="86" t="s">
        <v>407</v>
      </c>
      <c r="I202" s="86" t="s">
        <v>72</v>
      </c>
      <c r="J202" s="106">
        <v>100.0</v>
      </c>
      <c r="K202" s="106">
        <v>100.0</v>
      </c>
      <c r="L202" s="128"/>
      <c r="M202" s="106">
        <v>100.0</v>
      </c>
      <c r="N202" s="89"/>
      <c r="O202" s="106">
        <v>100.0</v>
      </c>
      <c r="P202" s="89"/>
      <c r="Q202" s="106">
        <v>100.0</v>
      </c>
      <c r="R202" s="89"/>
      <c r="S202" s="106">
        <v>100.0</v>
      </c>
      <c r="T202" s="89"/>
      <c r="U202" s="106">
        <v>100.0</v>
      </c>
      <c r="V202" s="129"/>
      <c r="W202" s="111">
        <v>96.04</v>
      </c>
      <c r="X202" s="112"/>
      <c r="Y202" s="111">
        <v>97.52</v>
      </c>
      <c r="Z202" s="112"/>
      <c r="AA202" s="111">
        <v>100.0</v>
      </c>
      <c r="AB202" s="112"/>
      <c r="AC202" s="111">
        <v>100.0</v>
      </c>
      <c r="AD202" s="112"/>
      <c r="AE202" s="108"/>
      <c r="AF202" s="96"/>
      <c r="AG202" s="113">
        <f t="shared" ref="AG202:AP202" si="526">IFERROR(W202/M202,0)*100</f>
        <v>96.04</v>
      </c>
      <c r="AH202" s="98">
        <f t="shared" si="526"/>
        <v>0</v>
      </c>
      <c r="AI202" s="113">
        <f t="shared" si="526"/>
        <v>97.52</v>
      </c>
      <c r="AJ202" s="98">
        <f t="shared" si="526"/>
        <v>0</v>
      </c>
      <c r="AK202" s="113">
        <f t="shared" si="526"/>
        <v>100</v>
      </c>
      <c r="AL202" s="98">
        <f t="shared" si="526"/>
        <v>0</v>
      </c>
      <c r="AM202" s="113">
        <f t="shared" si="526"/>
        <v>100</v>
      </c>
      <c r="AN202" s="98">
        <f t="shared" si="526"/>
        <v>0</v>
      </c>
      <c r="AO202" s="297">
        <f t="shared" si="526"/>
        <v>0</v>
      </c>
      <c r="AP202" s="218">
        <f t="shared" si="526"/>
        <v>0</v>
      </c>
      <c r="AQ202" s="124">
        <v>100.0</v>
      </c>
      <c r="AR202" s="114">
        <f t="shared" ref="AR202:AR203" si="529">X202+Z202+AB202+AD202+AF202</f>
        <v>0</v>
      </c>
      <c r="AS202" s="114">
        <f t="shared" ref="AS202:AS203" si="530">AQ202/K202*100</f>
        <v>100</v>
      </c>
      <c r="AT202" s="128" t="s">
        <v>89</v>
      </c>
      <c r="AU202" s="115"/>
      <c r="AV202" s="116"/>
      <c r="AW202" s="117"/>
      <c r="AX202" s="118">
        <f t="shared" ref="AX202:AY202" si="527">AG202+AI202+AK202+AM202+AO202</f>
        <v>393.56</v>
      </c>
      <c r="AY202" s="118">
        <f t="shared" si="527"/>
        <v>0</v>
      </c>
      <c r="AZ202" s="117"/>
    </row>
    <row r="203" ht="15.75" customHeight="1">
      <c r="A203" s="105"/>
      <c r="B203" s="106"/>
      <c r="C203" s="108"/>
      <c r="D203" s="106"/>
      <c r="E203" s="108"/>
      <c r="F203" s="106"/>
      <c r="G203" s="86"/>
      <c r="H203" s="86" t="s">
        <v>408</v>
      </c>
      <c r="I203" s="86" t="s">
        <v>72</v>
      </c>
      <c r="J203" s="106">
        <v>100.0</v>
      </c>
      <c r="K203" s="106">
        <v>100.0</v>
      </c>
      <c r="L203" s="128"/>
      <c r="M203" s="106">
        <v>100.0</v>
      </c>
      <c r="N203" s="89"/>
      <c r="O203" s="106">
        <v>100.0</v>
      </c>
      <c r="P203" s="89"/>
      <c r="Q203" s="106">
        <v>100.0</v>
      </c>
      <c r="R203" s="89"/>
      <c r="S203" s="106">
        <v>100.0</v>
      </c>
      <c r="T203" s="89"/>
      <c r="U203" s="106">
        <v>100.0</v>
      </c>
      <c r="V203" s="129"/>
      <c r="W203" s="111">
        <v>98.3</v>
      </c>
      <c r="X203" s="112"/>
      <c r="Y203" s="111">
        <v>98.0</v>
      </c>
      <c r="Z203" s="112"/>
      <c r="AA203" s="111">
        <v>100.0</v>
      </c>
      <c r="AB203" s="112"/>
      <c r="AC203" s="111">
        <v>100.0</v>
      </c>
      <c r="AD203" s="112"/>
      <c r="AE203" s="108"/>
      <c r="AF203" s="96"/>
      <c r="AG203" s="113">
        <f t="shared" ref="AG203:AP203" si="528">IFERROR(W203/M203,0)*100</f>
        <v>98.3</v>
      </c>
      <c r="AH203" s="98">
        <f t="shared" si="528"/>
        <v>0</v>
      </c>
      <c r="AI203" s="113">
        <f t="shared" si="528"/>
        <v>98</v>
      </c>
      <c r="AJ203" s="98">
        <f t="shared" si="528"/>
        <v>0</v>
      </c>
      <c r="AK203" s="113">
        <f t="shared" si="528"/>
        <v>100</v>
      </c>
      <c r="AL203" s="98">
        <f t="shared" si="528"/>
        <v>0</v>
      </c>
      <c r="AM203" s="113">
        <f t="shared" si="528"/>
        <v>100</v>
      </c>
      <c r="AN203" s="98">
        <f t="shared" si="528"/>
        <v>0</v>
      </c>
      <c r="AO203" s="297">
        <f t="shared" si="528"/>
        <v>0</v>
      </c>
      <c r="AP203" s="218">
        <f t="shared" si="528"/>
        <v>0</v>
      </c>
      <c r="AQ203" s="124">
        <v>100.0</v>
      </c>
      <c r="AR203" s="114">
        <f t="shared" si="529"/>
        <v>0</v>
      </c>
      <c r="AS203" s="114">
        <f t="shared" si="530"/>
        <v>100</v>
      </c>
      <c r="AT203" s="128" t="s">
        <v>89</v>
      </c>
      <c r="AU203" s="115"/>
      <c r="AV203" s="116"/>
      <c r="AW203" s="117"/>
      <c r="AX203" s="118">
        <f t="shared" ref="AX203:AY203" si="531">AG203+AI203+AK203+AM203+AO203</f>
        <v>396.3</v>
      </c>
      <c r="AY203" s="118">
        <f t="shared" si="531"/>
        <v>0</v>
      </c>
      <c r="AZ203" s="117"/>
    </row>
    <row r="204" ht="15.75" customHeight="1">
      <c r="A204" s="105"/>
      <c r="B204" s="106"/>
      <c r="C204" s="108"/>
      <c r="D204" s="106"/>
      <c r="E204" s="108"/>
      <c r="F204" s="106"/>
      <c r="G204" s="86"/>
      <c r="H204" s="86" t="s">
        <v>409</v>
      </c>
      <c r="I204" s="86"/>
      <c r="J204" s="106"/>
      <c r="K204" s="106"/>
      <c r="L204" s="128"/>
      <c r="M204" s="106"/>
      <c r="N204" s="89"/>
      <c r="O204" s="106"/>
      <c r="P204" s="89"/>
      <c r="Q204" s="106"/>
      <c r="R204" s="89"/>
      <c r="S204" s="106"/>
      <c r="T204" s="89"/>
      <c r="U204" s="106"/>
      <c r="V204" s="129"/>
      <c r="W204" s="111"/>
      <c r="X204" s="112"/>
      <c r="Y204" s="111"/>
      <c r="Z204" s="112"/>
      <c r="AA204" s="111"/>
      <c r="AB204" s="112"/>
      <c r="AC204" s="111"/>
      <c r="AD204" s="112"/>
      <c r="AE204" s="108"/>
      <c r="AF204" s="96"/>
      <c r="AG204" s="113">
        <f t="shared" ref="AG204:AP204" si="532">IFERROR(W204/M204,0)*100</f>
        <v>0</v>
      </c>
      <c r="AH204" s="98">
        <f t="shared" si="532"/>
        <v>0</v>
      </c>
      <c r="AI204" s="113">
        <f t="shared" si="532"/>
        <v>0</v>
      </c>
      <c r="AJ204" s="98">
        <f t="shared" si="532"/>
        <v>0</v>
      </c>
      <c r="AK204" s="113">
        <f t="shared" si="532"/>
        <v>0</v>
      </c>
      <c r="AL204" s="98">
        <f t="shared" si="532"/>
        <v>0</v>
      </c>
      <c r="AM204" s="113">
        <f t="shared" si="532"/>
        <v>0</v>
      </c>
      <c r="AN204" s="98">
        <f t="shared" si="532"/>
        <v>0</v>
      </c>
      <c r="AO204" s="297">
        <f t="shared" si="532"/>
        <v>0</v>
      </c>
      <c r="AP204" s="218">
        <f t="shared" si="532"/>
        <v>0</v>
      </c>
      <c r="AQ204" s="113">
        <f>IFERROR(AX204/K204,0)*100</f>
        <v>0</v>
      </c>
      <c r="AR204" s="108"/>
      <c r="AS204" s="108"/>
      <c r="AT204" s="108"/>
      <c r="AU204" s="115"/>
      <c r="AV204" s="116"/>
      <c r="AW204" s="117"/>
      <c r="AX204" s="118">
        <f t="shared" ref="AX204:AY204" si="533">AG204+AI204+AK204+AM204+AO204</f>
        <v>0</v>
      </c>
      <c r="AY204" s="118">
        <f t="shared" si="533"/>
        <v>0</v>
      </c>
      <c r="AZ204" s="117"/>
    </row>
    <row r="205" ht="15.75" customHeight="1">
      <c r="A205" s="105"/>
      <c r="B205" s="106"/>
      <c r="C205" s="108"/>
      <c r="D205" s="106"/>
      <c r="E205" s="108"/>
      <c r="F205" s="106"/>
      <c r="G205" s="86"/>
      <c r="H205" s="86" t="s">
        <v>407</v>
      </c>
      <c r="I205" s="86" t="s">
        <v>72</v>
      </c>
      <c r="J205" s="106">
        <v>0.07</v>
      </c>
      <c r="K205" s="106">
        <v>0.01</v>
      </c>
      <c r="L205" s="128"/>
      <c r="M205" s="106">
        <v>0.05</v>
      </c>
      <c r="N205" s="89"/>
      <c r="O205" s="106">
        <v>0.04</v>
      </c>
      <c r="P205" s="89"/>
      <c r="Q205" s="106">
        <v>0.03</v>
      </c>
      <c r="R205" s="89"/>
      <c r="S205" s="106">
        <v>0.02</v>
      </c>
      <c r="T205" s="89"/>
      <c r="U205" s="106">
        <v>0.01</v>
      </c>
      <c r="V205" s="129"/>
      <c r="W205" s="124">
        <v>0.0183</v>
      </c>
      <c r="X205" s="112"/>
      <c r="Y205" s="124">
        <v>0.0198</v>
      </c>
      <c r="Z205" s="112"/>
      <c r="AA205" s="124">
        <v>0.0197</v>
      </c>
      <c r="AB205" s="112"/>
      <c r="AC205" s="124">
        <v>0.02</v>
      </c>
      <c r="AD205" s="112"/>
      <c r="AE205" s="108"/>
      <c r="AF205" s="96"/>
      <c r="AG205" s="113">
        <f t="shared" ref="AG205:AP205" si="534">IFERROR(W205/M205,0)*100</f>
        <v>36.6</v>
      </c>
      <c r="AH205" s="98">
        <f t="shared" si="534"/>
        <v>0</v>
      </c>
      <c r="AI205" s="113">
        <f t="shared" si="534"/>
        <v>49.5</v>
      </c>
      <c r="AJ205" s="98">
        <f t="shared" si="534"/>
        <v>0</v>
      </c>
      <c r="AK205" s="113">
        <f t="shared" si="534"/>
        <v>65.66666667</v>
      </c>
      <c r="AL205" s="98">
        <f t="shared" si="534"/>
        <v>0</v>
      </c>
      <c r="AM205" s="113">
        <f t="shared" si="534"/>
        <v>100</v>
      </c>
      <c r="AN205" s="98">
        <f t="shared" si="534"/>
        <v>0</v>
      </c>
      <c r="AO205" s="297">
        <f t="shared" si="534"/>
        <v>0</v>
      </c>
      <c r="AP205" s="218">
        <f t="shared" si="534"/>
        <v>0</v>
      </c>
      <c r="AQ205" s="124">
        <v>0.02</v>
      </c>
      <c r="AR205" s="114">
        <f t="shared" ref="AR205:AR206" si="537">X205+Z205+AB205+AD205+AF205</f>
        <v>0</v>
      </c>
      <c r="AS205" s="114">
        <f t="shared" ref="AS205:AS206" si="538">K205/AQ205*100</f>
        <v>50</v>
      </c>
      <c r="AT205" s="128" t="s">
        <v>89</v>
      </c>
      <c r="AU205" s="115"/>
      <c r="AV205" s="116"/>
      <c r="AW205" s="117"/>
      <c r="AX205" s="118">
        <f t="shared" ref="AX205:AY205" si="535">AG205+AI205+AK205+AM205+AO205</f>
        <v>251.7666667</v>
      </c>
      <c r="AY205" s="118">
        <f t="shared" si="535"/>
        <v>0</v>
      </c>
      <c r="AZ205" s="117"/>
    </row>
    <row r="206" ht="15.75" customHeight="1">
      <c r="A206" s="105"/>
      <c r="B206" s="106"/>
      <c r="C206" s="108"/>
      <c r="D206" s="106"/>
      <c r="E206" s="108"/>
      <c r="F206" s="106"/>
      <c r="G206" s="86"/>
      <c r="H206" s="86" t="s">
        <v>408</v>
      </c>
      <c r="I206" s="86" t="s">
        <v>72</v>
      </c>
      <c r="J206" s="106">
        <v>0.1</v>
      </c>
      <c r="K206" s="106">
        <v>0.01</v>
      </c>
      <c r="L206" s="128"/>
      <c r="M206" s="106">
        <v>0.09</v>
      </c>
      <c r="N206" s="89"/>
      <c r="O206" s="106">
        <v>0.07</v>
      </c>
      <c r="P206" s="89"/>
      <c r="Q206" s="106">
        <v>0.05</v>
      </c>
      <c r="R206" s="89"/>
      <c r="S206" s="106">
        <v>0.02</v>
      </c>
      <c r="T206" s="89"/>
      <c r="U206" s="106">
        <v>0.01</v>
      </c>
      <c r="V206" s="129"/>
      <c r="W206" s="181">
        <v>0.0018</v>
      </c>
      <c r="X206" s="112"/>
      <c r="Y206" s="111">
        <v>0.0</v>
      </c>
      <c r="Z206" s="112"/>
      <c r="AA206" s="111">
        <v>0.0</v>
      </c>
      <c r="AB206" s="112"/>
      <c r="AC206" s="124">
        <v>0.02</v>
      </c>
      <c r="AD206" s="112"/>
      <c r="AE206" s="108"/>
      <c r="AF206" s="96"/>
      <c r="AG206" s="113">
        <f t="shared" ref="AG206:AP206" si="536">IFERROR(W206/M206,0)*100</f>
        <v>2</v>
      </c>
      <c r="AH206" s="98">
        <f t="shared" si="536"/>
        <v>0</v>
      </c>
      <c r="AI206" s="113">
        <f t="shared" si="536"/>
        <v>0</v>
      </c>
      <c r="AJ206" s="98">
        <f t="shared" si="536"/>
        <v>0</v>
      </c>
      <c r="AK206" s="113">
        <f t="shared" si="536"/>
        <v>0</v>
      </c>
      <c r="AL206" s="98">
        <f t="shared" si="536"/>
        <v>0</v>
      </c>
      <c r="AM206" s="113">
        <f t="shared" si="536"/>
        <v>100</v>
      </c>
      <c r="AN206" s="98">
        <f t="shared" si="536"/>
        <v>0</v>
      </c>
      <c r="AO206" s="297">
        <f t="shared" si="536"/>
        <v>0</v>
      </c>
      <c r="AP206" s="218">
        <f t="shared" si="536"/>
        <v>0</v>
      </c>
      <c r="AQ206" s="124">
        <f>AC206</f>
        <v>0.02</v>
      </c>
      <c r="AR206" s="114">
        <f t="shared" si="537"/>
        <v>0</v>
      </c>
      <c r="AS206" s="114">
        <f t="shared" si="538"/>
        <v>50</v>
      </c>
      <c r="AT206" s="128" t="s">
        <v>89</v>
      </c>
      <c r="AU206" s="115"/>
      <c r="AV206" s="116"/>
      <c r="AW206" s="117"/>
      <c r="AX206" s="118">
        <f t="shared" ref="AX206:AY206" si="539">AG206+AI206+AK206+AM206+AO206</f>
        <v>102</v>
      </c>
      <c r="AY206" s="118">
        <f t="shared" si="539"/>
        <v>0</v>
      </c>
      <c r="AZ206" s="117"/>
    </row>
    <row r="207" ht="34.5" customHeight="1">
      <c r="A207" s="105"/>
      <c r="B207" s="106"/>
      <c r="C207" s="108"/>
      <c r="D207" s="106"/>
      <c r="E207" s="108"/>
      <c r="F207" s="106"/>
      <c r="G207" s="86"/>
      <c r="H207" s="86" t="s">
        <v>410</v>
      </c>
      <c r="I207" s="86"/>
      <c r="J207" s="106"/>
      <c r="K207" s="106"/>
      <c r="L207" s="128"/>
      <c r="M207" s="106"/>
      <c r="N207" s="89"/>
      <c r="O207" s="106"/>
      <c r="P207" s="89"/>
      <c r="Q207" s="106"/>
      <c r="R207" s="89"/>
      <c r="S207" s="106"/>
      <c r="T207" s="89"/>
      <c r="U207" s="106"/>
      <c r="V207" s="129"/>
      <c r="W207" s="111"/>
      <c r="X207" s="112"/>
      <c r="Y207" s="111"/>
      <c r="Z207" s="112"/>
      <c r="AA207" s="111"/>
      <c r="AB207" s="112"/>
      <c r="AC207" s="111"/>
      <c r="AD207" s="112"/>
      <c r="AE207" s="108"/>
      <c r="AF207" s="96"/>
      <c r="AG207" s="113">
        <f t="shared" ref="AG207:AP207" si="540">IFERROR(W207/M207,0)*100</f>
        <v>0</v>
      </c>
      <c r="AH207" s="98">
        <f t="shared" si="540"/>
        <v>0</v>
      </c>
      <c r="AI207" s="113">
        <f t="shared" si="540"/>
        <v>0</v>
      </c>
      <c r="AJ207" s="98">
        <f t="shared" si="540"/>
        <v>0</v>
      </c>
      <c r="AK207" s="113">
        <f t="shared" si="540"/>
        <v>0</v>
      </c>
      <c r="AL207" s="98">
        <f t="shared" si="540"/>
        <v>0</v>
      </c>
      <c r="AM207" s="113">
        <f t="shared" si="540"/>
        <v>0</v>
      </c>
      <c r="AN207" s="98">
        <f t="shared" si="540"/>
        <v>0</v>
      </c>
      <c r="AO207" s="297">
        <f t="shared" si="540"/>
        <v>0</v>
      </c>
      <c r="AP207" s="218">
        <f t="shared" si="540"/>
        <v>0</v>
      </c>
      <c r="AQ207" s="113">
        <f>IFERROR(AX207/K207,0)*100</f>
        <v>0</v>
      </c>
      <c r="AR207" s="108"/>
      <c r="AS207" s="108"/>
      <c r="AT207" s="108"/>
      <c r="AU207" s="115"/>
      <c r="AV207" s="116"/>
      <c r="AW207" s="117"/>
      <c r="AX207" s="118">
        <f t="shared" ref="AX207:AY207" si="541">AG207+AI207+AK207+AM207+AO207</f>
        <v>0</v>
      </c>
      <c r="AY207" s="118">
        <f t="shared" si="541"/>
        <v>0</v>
      </c>
      <c r="AZ207" s="117"/>
    </row>
    <row r="208" ht="15.75" customHeight="1">
      <c r="A208" s="105"/>
      <c r="B208" s="106"/>
      <c r="C208" s="108"/>
      <c r="D208" s="106"/>
      <c r="E208" s="108"/>
      <c r="F208" s="106"/>
      <c r="G208" s="86"/>
      <c r="H208" s="86" t="s">
        <v>407</v>
      </c>
      <c r="I208" s="86" t="s">
        <v>72</v>
      </c>
      <c r="J208" s="106">
        <v>66.0</v>
      </c>
      <c r="K208" s="106">
        <v>100.0</v>
      </c>
      <c r="L208" s="128"/>
      <c r="M208" s="106">
        <v>68.0</v>
      </c>
      <c r="N208" s="89"/>
      <c r="O208" s="106">
        <v>70.0</v>
      </c>
      <c r="P208" s="89"/>
      <c r="Q208" s="106">
        <v>80.0</v>
      </c>
      <c r="R208" s="89"/>
      <c r="S208" s="106">
        <v>90.0</v>
      </c>
      <c r="T208" s="89"/>
      <c r="U208" s="106">
        <v>100.0</v>
      </c>
      <c r="V208" s="129"/>
      <c r="W208" s="111">
        <v>75.33</v>
      </c>
      <c r="X208" s="112"/>
      <c r="Y208" s="111">
        <v>70.0</v>
      </c>
      <c r="Z208" s="112"/>
      <c r="AA208" s="111">
        <v>80.0</v>
      </c>
      <c r="AB208" s="112"/>
      <c r="AC208" s="111">
        <v>80.0</v>
      </c>
      <c r="AD208" s="112"/>
      <c r="AE208" s="108"/>
      <c r="AF208" s="96"/>
      <c r="AG208" s="113">
        <f t="shared" ref="AG208:AP208" si="542">IFERROR(W208/M208,0)*100</f>
        <v>110.7794118</v>
      </c>
      <c r="AH208" s="98">
        <f t="shared" si="542"/>
        <v>0</v>
      </c>
      <c r="AI208" s="113">
        <f t="shared" si="542"/>
        <v>100</v>
      </c>
      <c r="AJ208" s="98">
        <f t="shared" si="542"/>
        <v>0</v>
      </c>
      <c r="AK208" s="113">
        <f t="shared" si="542"/>
        <v>100</v>
      </c>
      <c r="AL208" s="98">
        <f t="shared" si="542"/>
        <v>0</v>
      </c>
      <c r="AM208" s="113">
        <f t="shared" si="542"/>
        <v>88.88888889</v>
      </c>
      <c r="AN208" s="98">
        <f t="shared" si="542"/>
        <v>0</v>
      </c>
      <c r="AO208" s="297">
        <f t="shared" si="542"/>
        <v>0</v>
      </c>
      <c r="AP208" s="218">
        <f t="shared" si="542"/>
        <v>0</v>
      </c>
      <c r="AQ208" s="124">
        <v>80.0</v>
      </c>
      <c r="AR208" s="114">
        <f t="shared" ref="AR208:AR210" si="545">X208+Z208+AB208+AD208+AF208</f>
        <v>0</v>
      </c>
      <c r="AS208" s="114">
        <f t="shared" ref="AS208:AS210" si="546">AQ208/K208*100</f>
        <v>80</v>
      </c>
      <c r="AT208" s="128" t="s">
        <v>89</v>
      </c>
      <c r="AU208" s="115"/>
      <c r="AV208" s="116"/>
      <c r="AW208" s="117"/>
      <c r="AX208" s="118">
        <f t="shared" ref="AX208:AY208" si="543">AG208+AI208+AK208+AM208+AO208</f>
        <v>399.6683007</v>
      </c>
      <c r="AY208" s="118">
        <f t="shared" si="543"/>
        <v>0</v>
      </c>
      <c r="AZ208" s="117"/>
    </row>
    <row r="209" ht="15.75" customHeight="1">
      <c r="A209" s="105"/>
      <c r="B209" s="106"/>
      <c r="C209" s="108"/>
      <c r="D209" s="106"/>
      <c r="E209" s="108"/>
      <c r="F209" s="106"/>
      <c r="G209" s="86"/>
      <c r="H209" s="86" t="s">
        <v>408</v>
      </c>
      <c r="I209" s="86" t="s">
        <v>72</v>
      </c>
      <c r="J209" s="106">
        <v>60.0</v>
      </c>
      <c r="K209" s="106">
        <v>100.0</v>
      </c>
      <c r="L209" s="128"/>
      <c r="M209" s="106">
        <v>70.0</v>
      </c>
      <c r="N209" s="89"/>
      <c r="O209" s="106">
        <v>78.0</v>
      </c>
      <c r="P209" s="89"/>
      <c r="Q209" s="106">
        <v>87.0</v>
      </c>
      <c r="R209" s="89"/>
      <c r="S209" s="106">
        <v>95.0</v>
      </c>
      <c r="T209" s="89"/>
      <c r="U209" s="106">
        <v>100.0</v>
      </c>
      <c r="V209" s="129"/>
      <c r="W209" s="111">
        <v>67.65</v>
      </c>
      <c r="X209" s="112"/>
      <c r="Y209" s="111">
        <v>68.45</v>
      </c>
      <c r="Z209" s="112"/>
      <c r="AA209" s="111">
        <v>75.0</v>
      </c>
      <c r="AB209" s="112"/>
      <c r="AC209" s="111">
        <v>75.0</v>
      </c>
      <c r="AD209" s="112"/>
      <c r="AE209" s="108"/>
      <c r="AF209" s="96"/>
      <c r="AG209" s="113">
        <f t="shared" ref="AG209:AP209" si="544">IFERROR(W209/M209,0)*100</f>
        <v>96.64285714</v>
      </c>
      <c r="AH209" s="98">
        <f t="shared" si="544"/>
        <v>0</v>
      </c>
      <c r="AI209" s="113">
        <f t="shared" si="544"/>
        <v>87.75641026</v>
      </c>
      <c r="AJ209" s="98">
        <f t="shared" si="544"/>
        <v>0</v>
      </c>
      <c r="AK209" s="113">
        <f t="shared" si="544"/>
        <v>86.20689655</v>
      </c>
      <c r="AL209" s="98">
        <f t="shared" si="544"/>
        <v>0</v>
      </c>
      <c r="AM209" s="113">
        <f t="shared" si="544"/>
        <v>78.94736842</v>
      </c>
      <c r="AN209" s="98">
        <f t="shared" si="544"/>
        <v>0</v>
      </c>
      <c r="AO209" s="297">
        <f t="shared" si="544"/>
        <v>0</v>
      </c>
      <c r="AP209" s="218">
        <f t="shared" si="544"/>
        <v>0</v>
      </c>
      <c r="AQ209" s="124">
        <v>75.0</v>
      </c>
      <c r="AR209" s="114">
        <f t="shared" si="545"/>
        <v>0</v>
      </c>
      <c r="AS209" s="114">
        <f t="shared" si="546"/>
        <v>75</v>
      </c>
      <c r="AT209" s="128" t="s">
        <v>89</v>
      </c>
      <c r="AU209" s="115"/>
      <c r="AV209" s="116"/>
      <c r="AW209" s="117"/>
      <c r="AX209" s="118">
        <f t="shared" ref="AX209:AY209" si="547">AG209+AI209+AK209+AM209+AO209</f>
        <v>349.5535324</v>
      </c>
      <c r="AY209" s="118">
        <f t="shared" si="547"/>
        <v>0</v>
      </c>
      <c r="AZ209" s="117"/>
    </row>
    <row r="210" ht="15.75" customHeight="1">
      <c r="A210" s="105"/>
      <c r="B210" s="106"/>
      <c r="C210" s="108"/>
      <c r="D210" s="106"/>
      <c r="E210" s="108"/>
      <c r="F210" s="106"/>
      <c r="G210" s="86"/>
      <c r="H210" s="86" t="s">
        <v>411</v>
      </c>
      <c r="I210" s="86" t="s">
        <v>412</v>
      </c>
      <c r="J210" s="106" t="s">
        <v>413</v>
      </c>
      <c r="K210" s="138">
        <v>12.0</v>
      </c>
      <c r="L210" s="128"/>
      <c r="M210" s="106">
        <v>12.25</v>
      </c>
      <c r="N210" s="89"/>
      <c r="O210" s="106">
        <v>12.46</v>
      </c>
      <c r="P210" s="89"/>
      <c r="Q210" s="138">
        <v>12.1</v>
      </c>
      <c r="R210" s="89"/>
      <c r="S210" s="106">
        <v>12.05</v>
      </c>
      <c r="T210" s="89"/>
      <c r="U210" s="106" t="s">
        <v>414</v>
      </c>
      <c r="V210" s="129"/>
      <c r="W210" s="111"/>
      <c r="X210" s="112"/>
      <c r="Y210" s="124">
        <v>12.46</v>
      </c>
      <c r="Z210" s="112"/>
      <c r="AA210" s="124">
        <v>12.82</v>
      </c>
      <c r="AB210" s="112"/>
      <c r="AC210" s="124">
        <v>12.0</v>
      </c>
      <c r="AD210" s="112"/>
      <c r="AE210" s="108"/>
      <c r="AF210" s="96"/>
      <c r="AG210" s="113">
        <f t="shared" ref="AG210:AP210" si="548">IFERROR(W210/M210,0)*100</f>
        <v>0</v>
      </c>
      <c r="AH210" s="98">
        <f t="shared" si="548"/>
        <v>0</v>
      </c>
      <c r="AI210" s="113">
        <f t="shared" si="548"/>
        <v>100</v>
      </c>
      <c r="AJ210" s="98">
        <f t="shared" si="548"/>
        <v>0</v>
      </c>
      <c r="AK210" s="113">
        <f t="shared" si="548"/>
        <v>105.9504132</v>
      </c>
      <c r="AL210" s="98">
        <f t="shared" si="548"/>
        <v>0</v>
      </c>
      <c r="AM210" s="113">
        <f t="shared" si="548"/>
        <v>99.58506224</v>
      </c>
      <c r="AN210" s="98">
        <f t="shared" si="548"/>
        <v>0</v>
      </c>
      <c r="AO210" s="297">
        <f t="shared" si="548"/>
        <v>0</v>
      </c>
      <c r="AP210" s="218">
        <f t="shared" si="548"/>
        <v>0</v>
      </c>
      <c r="AQ210" s="124">
        <v>12.0</v>
      </c>
      <c r="AR210" s="114">
        <f t="shared" si="545"/>
        <v>0</v>
      </c>
      <c r="AS210" s="114">
        <f t="shared" si="546"/>
        <v>100</v>
      </c>
      <c r="AT210" s="128" t="s">
        <v>89</v>
      </c>
      <c r="AU210" s="115"/>
      <c r="AV210" s="116"/>
      <c r="AW210" s="117"/>
      <c r="AX210" s="118">
        <f t="shared" ref="AX210:AY210" si="549">AG210+AI210+AK210+AM210+AO210</f>
        <v>305.5354755</v>
      </c>
      <c r="AY210" s="118">
        <f t="shared" si="549"/>
        <v>0</v>
      </c>
      <c r="AZ210" s="117"/>
    </row>
    <row r="211" ht="15.75" customHeight="1">
      <c r="A211" s="105"/>
      <c r="B211" s="106"/>
      <c r="C211" s="108"/>
      <c r="D211" s="106"/>
      <c r="E211" s="108"/>
      <c r="F211" s="106"/>
      <c r="G211" s="86"/>
      <c r="H211" s="86" t="s">
        <v>415</v>
      </c>
      <c r="I211" s="86" t="s">
        <v>98</v>
      </c>
      <c r="J211" s="106">
        <v>17.0</v>
      </c>
      <c r="K211" s="106">
        <v>22.0</v>
      </c>
      <c r="L211" s="128"/>
      <c r="M211" s="106">
        <v>1.0</v>
      </c>
      <c r="N211" s="89"/>
      <c r="O211" s="106">
        <v>1.0</v>
      </c>
      <c r="P211" s="89"/>
      <c r="Q211" s="106">
        <v>1.0</v>
      </c>
      <c r="R211" s="89"/>
      <c r="S211" s="106">
        <v>1.0</v>
      </c>
      <c r="T211" s="89"/>
      <c r="U211" s="106">
        <v>1.0</v>
      </c>
      <c r="V211" s="129"/>
      <c r="W211" s="111"/>
      <c r="X211" s="112"/>
      <c r="Y211" s="111">
        <v>0.0</v>
      </c>
      <c r="Z211" s="112"/>
      <c r="AA211" s="111">
        <v>0.0</v>
      </c>
      <c r="AB211" s="112"/>
      <c r="AC211" s="111">
        <v>0.0</v>
      </c>
      <c r="AD211" s="112"/>
      <c r="AE211" s="108"/>
      <c r="AF211" s="96"/>
      <c r="AG211" s="113">
        <f t="shared" ref="AG211:AP211" si="550">IFERROR(W211/M211,0)*100</f>
        <v>0</v>
      </c>
      <c r="AH211" s="98">
        <f t="shared" si="550"/>
        <v>0</v>
      </c>
      <c r="AI211" s="113">
        <f t="shared" si="550"/>
        <v>0</v>
      </c>
      <c r="AJ211" s="98">
        <f t="shared" si="550"/>
        <v>0</v>
      </c>
      <c r="AK211" s="113">
        <f t="shared" si="550"/>
        <v>0</v>
      </c>
      <c r="AL211" s="98">
        <f t="shared" si="550"/>
        <v>0</v>
      </c>
      <c r="AM211" s="113">
        <f t="shared" si="550"/>
        <v>0</v>
      </c>
      <c r="AN211" s="98">
        <f t="shared" si="550"/>
        <v>0</v>
      </c>
      <c r="AO211" s="297">
        <f t="shared" si="550"/>
        <v>0</v>
      </c>
      <c r="AP211" s="218">
        <f t="shared" si="550"/>
        <v>0</v>
      </c>
      <c r="AQ211" s="113">
        <f>IFERROR(AX211/K211,0)*100</f>
        <v>0</v>
      </c>
      <c r="AR211" s="108"/>
      <c r="AS211" s="108"/>
      <c r="AT211" s="108"/>
      <c r="AU211" s="115"/>
      <c r="AV211" s="116"/>
      <c r="AW211" s="117"/>
      <c r="AX211" s="118">
        <f t="shared" ref="AX211:AY211" si="551">AG211+AI211+AK211+AM211+AO211</f>
        <v>0</v>
      </c>
      <c r="AY211" s="118">
        <f t="shared" si="551"/>
        <v>0</v>
      </c>
      <c r="AZ211" s="117"/>
    </row>
    <row r="212" ht="15.75" customHeight="1">
      <c r="A212" s="105"/>
      <c r="B212" s="106"/>
      <c r="C212" s="108"/>
      <c r="D212" s="106"/>
      <c r="E212" s="108"/>
      <c r="F212" s="106"/>
      <c r="G212" s="86"/>
      <c r="H212" s="86" t="s">
        <v>416</v>
      </c>
      <c r="I212" s="86" t="s">
        <v>385</v>
      </c>
      <c r="J212" s="106">
        <v>143.0</v>
      </c>
      <c r="K212" s="106">
        <v>191.0</v>
      </c>
      <c r="L212" s="128"/>
      <c r="M212" s="106">
        <v>8.0</v>
      </c>
      <c r="N212" s="89"/>
      <c r="O212" s="106">
        <v>10.0</v>
      </c>
      <c r="P212" s="89"/>
      <c r="Q212" s="106">
        <v>10.0</v>
      </c>
      <c r="R212" s="89"/>
      <c r="S212" s="106">
        <v>10.0</v>
      </c>
      <c r="T212" s="89"/>
      <c r="U212" s="106">
        <v>10.0</v>
      </c>
      <c r="V212" s="129"/>
      <c r="W212" s="111"/>
      <c r="X212" s="112"/>
      <c r="Y212" s="111">
        <v>27.0</v>
      </c>
      <c r="Z212" s="112"/>
      <c r="AA212" s="111">
        <v>36.0</v>
      </c>
      <c r="AB212" s="112"/>
      <c r="AC212" s="111">
        <v>13.0</v>
      </c>
      <c r="AD212" s="112"/>
      <c r="AE212" s="108"/>
      <c r="AF212" s="96"/>
      <c r="AG212" s="113">
        <f t="shared" ref="AG212:AP212" si="552">IFERROR(W212/M212,0)*100</f>
        <v>0</v>
      </c>
      <c r="AH212" s="98">
        <f t="shared" si="552"/>
        <v>0</v>
      </c>
      <c r="AI212" s="113">
        <f t="shared" si="552"/>
        <v>270</v>
      </c>
      <c r="AJ212" s="98">
        <f t="shared" si="552"/>
        <v>0</v>
      </c>
      <c r="AK212" s="113">
        <f t="shared" si="552"/>
        <v>360</v>
      </c>
      <c r="AL212" s="98">
        <f t="shared" si="552"/>
        <v>0</v>
      </c>
      <c r="AM212" s="113">
        <f t="shared" si="552"/>
        <v>130</v>
      </c>
      <c r="AN212" s="98">
        <f t="shared" si="552"/>
        <v>0</v>
      </c>
      <c r="AO212" s="297">
        <f t="shared" si="552"/>
        <v>0</v>
      </c>
      <c r="AP212" s="218">
        <f t="shared" si="552"/>
        <v>0</v>
      </c>
      <c r="AQ212" s="113">
        <f t="shared" ref="AQ212:AR212" si="553">W212+Y212+AA212+AC212+AE212</f>
        <v>76</v>
      </c>
      <c r="AR212" s="114">
        <f t="shared" si="553"/>
        <v>0</v>
      </c>
      <c r="AS212" s="114">
        <f t="shared" ref="AS212:AS222" si="557">AQ212/K212*100</f>
        <v>39.79057592</v>
      </c>
      <c r="AT212" s="128" t="s">
        <v>89</v>
      </c>
      <c r="AU212" s="115"/>
      <c r="AV212" s="116"/>
      <c r="AW212" s="117"/>
      <c r="AX212" s="118">
        <f t="shared" ref="AX212:AY212" si="554">AG212+AI212+AK212+AM212+AO212</f>
        <v>760</v>
      </c>
      <c r="AY212" s="118">
        <f t="shared" si="554"/>
        <v>0</v>
      </c>
      <c r="AZ212" s="117"/>
    </row>
    <row r="213" ht="15.75" customHeight="1">
      <c r="A213" s="105"/>
      <c r="B213" s="106"/>
      <c r="C213" s="108"/>
      <c r="D213" s="106"/>
      <c r="E213" s="108"/>
      <c r="F213" s="106"/>
      <c r="G213" s="86"/>
      <c r="H213" s="86" t="s">
        <v>417</v>
      </c>
      <c r="I213" s="86" t="s">
        <v>385</v>
      </c>
      <c r="J213" s="106">
        <v>67.0</v>
      </c>
      <c r="K213" s="106">
        <v>110.0</v>
      </c>
      <c r="L213" s="128"/>
      <c r="M213" s="106">
        <v>21.0</v>
      </c>
      <c r="N213" s="89"/>
      <c r="O213" s="106">
        <v>4.0</v>
      </c>
      <c r="P213" s="89"/>
      <c r="Q213" s="106">
        <v>6.0</v>
      </c>
      <c r="R213" s="89"/>
      <c r="S213" s="106">
        <v>6.0</v>
      </c>
      <c r="T213" s="89"/>
      <c r="U213" s="106">
        <v>6.0</v>
      </c>
      <c r="V213" s="129"/>
      <c r="W213" s="111"/>
      <c r="X213" s="112"/>
      <c r="Y213" s="111">
        <v>9.0</v>
      </c>
      <c r="Z213" s="112"/>
      <c r="AA213" s="111">
        <v>10.0</v>
      </c>
      <c r="AB213" s="112"/>
      <c r="AC213" s="111">
        <v>2.0</v>
      </c>
      <c r="AD213" s="112"/>
      <c r="AE213" s="108"/>
      <c r="AF213" s="96"/>
      <c r="AG213" s="113">
        <f t="shared" ref="AG213:AP213" si="555">IFERROR(W213/M213,0)*100</f>
        <v>0</v>
      </c>
      <c r="AH213" s="98">
        <f t="shared" si="555"/>
        <v>0</v>
      </c>
      <c r="AI213" s="113">
        <f t="shared" si="555"/>
        <v>225</v>
      </c>
      <c r="AJ213" s="98">
        <f t="shared" si="555"/>
        <v>0</v>
      </c>
      <c r="AK213" s="113">
        <f t="shared" si="555"/>
        <v>166.6666667</v>
      </c>
      <c r="AL213" s="98">
        <f t="shared" si="555"/>
        <v>0</v>
      </c>
      <c r="AM213" s="113">
        <f t="shared" si="555"/>
        <v>33.33333333</v>
      </c>
      <c r="AN213" s="98">
        <f t="shared" si="555"/>
        <v>0</v>
      </c>
      <c r="AO213" s="297">
        <f t="shared" si="555"/>
        <v>0</v>
      </c>
      <c r="AP213" s="218">
        <f t="shared" si="555"/>
        <v>0</v>
      </c>
      <c r="AQ213" s="113">
        <f t="shared" ref="AQ213:AR213" si="556">W213+Y213+AA213+AC213+AE213</f>
        <v>21</v>
      </c>
      <c r="AR213" s="114">
        <f t="shared" si="556"/>
        <v>0</v>
      </c>
      <c r="AS213" s="114">
        <f t="shared" si="557"/>
        <v>19.09090909</v>
      </c>
      <c r="AT213" s="128" t="s">
        <v>89</v>
      </c>
      <c r="AU213" s="115"/>
      <c r="AV213" s="116"/>
      <c r="AW213" s="117"/>
      <c r="AX213" s="118">
        <f t="shared" ref="AX213:AY213" si="558">AG213+AI213+AK213+AM213+AO213</f>
        <v>425</v>
      </c>
      <c r="AY213" s="118">
        <f t="shared" si="558"/>
        <v>0</v>
      </c>
      <c r="AZ213" s="117"/>
    </row>
    <row r="214" ht="15.75" customHeight="1">
      <c r="A214" s="105"/>
      <c r="B214" s="106"/>
      <c r="C214" s="108"/>
      <c r="D214" s="106"/>
      <c r="E214" s="108"/>
      <c r="F214" s="106">
        <v>5.0</v>
      </c>
      <c r="G214" s="86" t="s">
        <v>418</v>
      </c>
      <c r="H214" s="86" t="s">
        <v>419</v>
      </c>
      <c r="I214" s="86" t="s">
        <v>43</v>
      </c>
      <c r="J214" s="109">
        <v>1525.0</v>
      </c>
      <c r="K214" s="109">
        <f t="shared" ref="K214:K215" si="562">M214+O214+Q214+S214+U214+J214</f>
        <v>4525</v>
      </c>
      <c r="L214" s="110">
        <f t="shared" ref="L214:L216" si="563">N214+P214+R214+T214+V214</f>
        <v>12196</v>
      </c>
      <c r="M214" s="106">
        <v>600.0</v>
      </c>
      <c r="N214" s="89">
        <v>1555.0</v>
      </c>
      <c r="O214" s="106">
        <v>600.0</v>
      </c>
      <c r="P214" s="89">
        <v>2544.0</v>
      </c>
      <c r="Q214" s="106">
        <v>600.0</v>
      </c>
      <c r="R214" s="89">
        <v>2620.0</v>
      </c>
      <c r="S214" s="106">
        <v>600.0</v>
      </c>
      <c r="T214" s="89">
        <v>2698.0</v>
      </c>
      <c r="U214" s="106">
        <v>600.0</v>
      </c>
      <c r="V214" s="148">
        <v>2779.0</v>
      </c>
      <c r="W214" s="111"/>
      <c r="X214" s="112">
        <v>1227.82</v>
      </c>
      <c r="Y214" s="111">
        <v>2135.0</v>
      </c>
      <c r="Z214" s="112">
        <v>1294.236</v>
      </c>
      <c r="AA214" s="111">
        <v>2141.0</v>
      </c>
      <c r="AB214" s="112">
        <v>719.458</v>
      </c>
      <c r="AC214" s="111">
        <v>2141.0</v>
      </c>
      <c r="AD214" s="112">
        <v>0.0</v>
      </c>
      <c r="AE214" s="108"/>
      <c r="AF214" s="96"/>
      <c r="AG214" s="113">
        <f t="shared" ref="AG214:AP214" si="559">IFERROR(W214/M214,0)*100</f>
        <v>0</v>
      </c>
      <c r="AH214" s="98">
        <f t="shared" si="559"/>
        <v>78.95948553</v>
      </c>
      <c r="AI214" s="113">
        <f t="shared" si="559"/>
        <v>355.8333333</v>
      </c>
      <c r="AJ214" s="98">
        <f t="shared" si="559"/>
        <v>50.8740566</v>
      </c>
      <c r="AK214" s="113">
        <f t="shared" si="559"/>
        <v>356.8333333</v>
      </c>
      <c r="AL214" s="98">
        <f t="shared" si="559"/>
        <v>27.46022901</v>
      </c>
      <c r="AM214" s="113">
        <f t="shared" si="559"/>
        <v>356.8333333</v>
      </c>
      <c r="AN214" s="98">
        <f t="shared" si="559"/>
        <v>0</v>
      </c>
      <c r="AO214" s="297">
        <f t="shared" si="559"/>
        <v>0</v>
      </c>
      <c r="AP214" s="218">
        <f t="shared" si="559"/>
        <v>0</v>
      </c>
      <c r="AQ214" s="113">
        <f t="shared" ref="AQ214:AR214" si="560">W214+Y214+AA214+AC214+AE214</f>
        <v>6417</v>
      </c>
      <c r="AR214" s="114">
        <f t="shared" si="560"/>
        <v>3241.514</v>
      </c>
      <c r="AS214" s="114">
        <f t="shared" si="557"/>
        <v>141.8121547</v>
      </c>
      <c r="AT214" s="114">
        <f>AR214/L214*100</f>
        <v>26.57850115</v>
      </c>
      <c r="AU214" s="115" t="s">
        <v>383</v>
      </c>
      <c r="AV214" s="116"/>
      <c r="AW214" s="117"/>
      <c r="AX214" s="118">
        <f t="shared" ref="AX214:AY214" si="561">AG214+AI214+AK214+AM214+AO214</f>
        <v>1069.5</v>
      </c>
      <c r="AY214" s="118">
        <f t="shared" si="561"/>
        <v>157.2937711</v>
      </c>
      <c r="AZ214" s="117"/>
    </row>
    <row r="215" ht="15.75" customHeight="1">
      <c r="A215" s="105"/>
      <c r="B215" s="106"/>
      <c r="C215" s="108"/>
      <c r="D215" s="106"/>
      <c r="E215" s="108"/>
      <c r="F215" s="106"/>
      <c r="G215" s="86"/>
      <c r="H215" s="86" t="s">
        <v>420</v>
      </c>
      <c r="I215" s="86" t="s">
        <v>68</v>
      </c>
      <c r="J215" s="106">
        <v>0.0</v>
      </c>
      <c r="K215" s="109">
        <f t="shared" si="562"/>
        <v>500</v>
      </c>
      <c r="L215" s="110">
        <f t="shared" si="563"/>
        <v>0</v>
      </c>
      <c r="M215" s="106">
        <v>100.0</v>
      </c>
      <c r="N215" s="89"/>
      <c r="O215" s="106">
        <v>100.0</v>
      </c>
      <c r="P215" s="89"/>
      <c r="Q215" s="106">
        <v>100.0</v>
      </c>
      <c r="R215" s="89"/>
      <c r="S215" s="106">
        <v>100.0</v>
      </c>
      <c r="T215" s="89"/>
      <c r="U215" s="106">
        <v>100.0</v>
      </c>
      <c r="V215" s="129"/>
      <c r="W215" s="111">
        <v>402.0</v>
      </c>
      <c r="X215" s="112"/>
      <c r="Y215" s="111"/>
      <c r="Z215" s="112"/>
      <c r="AA215" s="111">
        <v>580.0</v>
      </c>
      <c r="AB215" s="112"/>
      <c r="AC215" s="111">
        <v>1166.0</v>
      </c>
      <c r="AD215" s="112"/>
      <c r="AE215" s="108"/>
      <c r="AF215" s="96"/>
      <c r="AG215" s="113">
        <f t="shared" ref="AG215:AP215" si="564">IFERROR(W215/M215,0)*100</f>
        <v>402</v>
      </c>
      <c r="AH215" s="98">
        <f t="shared" si="564"/>
        <v>0</v>
      </c>
      <c r="AI215" s="113">
        <f t="shared" si="564"/>
        <v>0</v>
      </c>
      <c r="AJ215" s="98">
        <f t="shared" si="564"/>
        <v>0</v>
      </c>
      <c r="AK215" s="113">
        <f t="shared" si="564"/>
        <v>580</v>
      </c>
      <c r="AL215" s="98">
        <f t="shared" si="564"/>
        <v>0</v>
      </c>
      <c r="AM215" s="107">
        <f t="shared" si="564"/>
        <v>1166</v>
      </c>
      <c r="AN215" s="98">
        <f t="shared" si="564"/>
        <v>0</v>
      </c>
      <c r="AO215" s="297">
        <f t="shared" si="564"/>
        <v>0</v>
      </c>
      <c r="AP215" s="218">
        <f t="shared" si="564"/>
        <v>0</v>
      </c>
      <c r="AQ215" s="113">
        <f t="shared" ref="AQ215:AR215" si="565">W215+Y215+AA215+AC215+AE215</f>
        <v>2148</v>
      </c>
      <c r="AR215" s="114">
        <f t="shared" si="565"/>
        <v>0</v>
      </c>
      <c r="AS215" s="114">
        <f t="shared" si="557"/>
        <v>429.6</v>
      </c>
      <c r="AT215" s="128" t="s">
        <v>89</v>
      </c>
      <c r="AU215" s="115"/>
      <c r="AV215" s="116"/>
      <c r="AW215" s="117"/>
      <c r="AX215" s="118">
        <f t="shared" ref="AX215:AY215" si="566">AG215+AI215+AK215+AM215+AO215</f>
        <v>2148</v>
      </c>
      <c r="AY215" s="118">
        <f t="shared" si="566"/>
        <v>0</v>
      </c>
      <c r="AZ215" s="117"/>
    </row>
    <row r="216" ht="15.75" customHeight="1">
      <c r="A216" s="105"/>
      <c r="B216" s="106"/>
      <c r="C216" s="108"/>
      <c r="D216" s="106"/>
      <c r="E216" s="108"/>
      <c r="F216" s="106">
        <v>6.0</v>
      </c>
      <c r="G216" s="86" t="s">
        <v>421</v>
      </c>
      <c r="H216" s="86" t="s">
        <v>422</v>
      </c>
      <c r="I216" s="86" t="s">
        <v>72</v>
      </c>
      <c r="J216" s="106">
        <v>79.08</v>
      </c>
      <c r="K216" s="138">
        <v>90.0</v>
      </c>
      <c r="L216" s="110">
        <f t="shared" si="563"/>
        <v>10058</v>
      </c>
      <c r="M216" s="138">
        <v>80.0</v>
      </c>
      <c r="N216" s="89">
        <v>1895.0</v>
      </c>
      <c r="O216" s="138">
        <v>83.0</v>
      </c>
      <c r="P216" s="89">
        <v>1952.0</v>
      </c>
      <c r="Q216" s="124">
        <v>86.0</v>
      </c>
      <c r="R216" s="89">
        <v>2010.0</v>
      </c>
      <c r="S216" s="124">
        <v>88.0</v>
      </c>
      <c r="T216" s="89">
        <v>2070.0</v>
      </c>
      <c r="U216" s="124">
        <v>90.0</v>
      </c>
      <c r="V216" s="91">
        <v>2131.0</v>
      </c>
      <c r="W216" s="111">
        <v>82.8</v>
      </c>
      <c r="X216" s="112">
        <v>1330.99</v>
      </c>
      <c r="Y216" s="111">
        <v>84.4</v>
      </c>
      <c r="Z216" s="112">
        <v>2129.426</v>
      </c>
      <c r="AA216" s="111">
        <v>72.4</v>
      </c>
      <c r="AB216" s="112">
        <v>1546.78</v>
      </c>
      <c r="AC216" s="111">
        <v>72.4</v>
      </c>
      <c r="AD216" s="112">
        <v>7976.153</v>
      </c>
      <c r="AE216" s="108"/>
      <c r="AF216" s="96"/>
      <c r="AG216" s="113">
        <f t="shared" ref="AG216:AP216" si="567">IFERROR(W216/M216,0)*100</f>
        <v>103.5</v>
      </c>
      <c r="AH216" s="98">
        <f t="shared" si="567"/>
        <v>70.23693931</v>
      </c>
      <c r="AI216" s="113">
        <f t="shared" si="567"/>
        <v>101.686747</v>
      </c>
      <c r="AJ216" s="98">
        <f t="shared" si="567"/>
        <v>109.0894467</v>
      </c>
      <c r="AK216" s="113">
        <f t="shared" si="567"/>
        <v>84.18604651</v>
      </c>
      <c r="AL216" s="98">
        <f t="shared" si="567"/>
        <v>76.95422886</v>
      </c>
      <c r="AM216" s="113">
        <f t="shared" si="567"/>
        <v>82.27272727</v>
      </c>
      <c r="AN216" s="98">
        <f t="shared" si="567"/>
        <v>385.321401</v>
      </c>
      <c r="AO216" s="297">
        <f t="shared" si="567"/>
        <v>0</v>
      </c>
      <c r="AP216" s="218">
        <f t="shared" si="567"/>
        <v>0</v>
      </c>
      <c r="AQ216" s="124">
        <v>72.4</v>
      </c>
      <c r="AR216" s="114">
        <f t="shared" ref="AR216:AR227" si="570">X216+Z216+AB216+AD216+AF216</f>
        <v>12983.349</v>
      </c>
      <c r="AS216" s="114">
        <f t="shared" si="557"/>
        <v>80.44444444</v>
      </c>
      <c r="AT216" s="114">
        <f>AR216/L216*100</f>
        <v>129.0847982</v>
      </c>
      <c r="AU216" s="115" t="s">
        <v>423</v>
      </c>
      <c r="AV216" s="116"/>
      <c r="AW216" s="117"/>
      <c r="AX216" s="118">
        <f t="shared" ref="AX216:AY216" si="568">AG216+AI216+AK216+AM216+AO216</f>
        <v>371.6455208</v>
      </c>
      <c r="AY216" s="118">
        <f t="shared" si="568"/>
        <v>641.6020159</v>
      </c>
      <c r="AZ216" s="117"/>
    </row>
    <row r="217" ht="15.75" customHeight="1">
      <c r="A217" s="105"/>
      <c r="B217" s="106"/>
      <c r="C217" s="108"/>
      <c r="D217" s="106"/>
      <c r="E217" s="108"/>
      <c r="F217" s="106"/>
      <c r="G217" s="86"/>
      <c r="H217" s="86" t="s">
        <v>424</v>
      </c>
      <c r="I217" s="86" t="s">
        <v>72</v>
      </c>
      <c r="J217" s="138">
        <v>100.0</v>
      </c>
      <c r="K217" s="138">
        <v>100.0</v>
      </c>
      <c r="L217" s="128"/>
      <c r="M217" s="138">
        <v>100.0</v>
      </c>
      <c r="N217" s="89"/>
      <c r="O217" s="138">
        <v>100.0</v>
      </c>
      <c r="P217" s="89"/>
      <c r="Q217" s="138">
        <v>100.0</v>
      </c>
      <c r="R217" s="89"/>
      <c r="S217" s="138">
        <v>100.0</v>
      </c>
      <c r="T217" s="89"/>
      <c r="U217" s="138">
        <v>100.0</v>
      </c>
      <c r="V217" s="129"/>
      <c r="W217" s="111">
        <v>100.0</v>
      </c>
      <c r="X217" s="112"/>
      <c r="Y217" s="111">
        <v>100.0</v>
      </c>
      <c r="Z217" s="112"/>
      <c r="AA217" s="111">
        <v>100.0</v>
      </c>
      <c r="AB217" s="112"/>
      <c r="AC217" s="111">
        <v>100.0</v>
      </c>
      <c r="AD217" s="112"/>
      <c r="AE217" s="108"/>
      <c r="AF217" s="96"/>
      <c r="AG217" s="113">
        <f t="shared" ref="AG217:AP217" si="569">IFERROR(W217/M217,0)*100</f>
        <v>100</v>
      </c>
      <c r="AH217" s="98">
        <f t="shared" si="569"/>
        <v>0</v>
      </c>
      <c r="AI217" s="113">
        <f t="shared" si="569"/>
        <v>100</v>
      </c>
      <c r="AJ217" s="98">
        <f t="shared" si="569"/>
        <v>0</v>
      </c>
      <c r="AK217" s="113">
        <f t="shared" si="569"/>
        <v>100</v>
      </c>
      <c r="AL217" s="98">
        <f t="shared" si="569"/>
        <v>0</v>
      </c>
      <c r="AM217" s="113">
        <f t="shared" si="569"/>
        <v>100</v>
      </c>
      <c r="AN217" s="98">
        <f t="shared" si="569"/>
        <v>0</v>
      </c>
      <c r="AO217" s="297">
        <f t="shared" si="569"/>
        <v>0</v>
      </c>
      <c r="AP217" s="218">
        <f t="shared" si="569"/>
        <v>0</v>
      </c>
      <c r="AQ217" s="124">
        <v>100.0</v>
      </c>
      <c r="AR217" s="114">
        <f t="shared" si="570"/>
        <v>0</v>
      </c>
      <c r="AS217" s="114">
        <f t="shared" si="557"/>
        <v>100</v>
      </c>
      <c r="AT217" s="128" t="s">
        <v>89</v>
      </c>
      <c r="AU217" s="115"/>
      <c r="AV217" s="116"/>
      <c r="AW217" s="117"/>
      <c r="AX217" s="118">
        <f t="shared" ref="AX217:AY217" si="571">AG217+AI217+AK217+AM217+AO217</f>
        <v>400</v>
      </c>
      <c r="AY217" s="118">
        <f t="shared" si="571"/>
        <v>0</v>
      </c>
      <c r="AZ217" s="117"/>
    </row>
    <row r="218" ht="15.75" customHeight="1">
      <c r="A218" s="105"/>
      <c r="B218" s="106"/>
      <c r="C218" s="108"/>
      <c r="D218" s="106"/>
      <c r="E218" s="108"/>
      <c r="F218" s="106"/>
      <c r="G218" s="86"/>
      <c r="H218" s="86" t="s">
        <v>425</v>
      </c>
      <c r="I218" s="86" t="s">
        <v>426</v>
      </c>
      <c r="J218" s="138">
        <v>100.0</v>
      </c>
      <c r="K218" s="106">
        <v>90.0</v>
      </c>
      <c r="L218" s="128"/>
      <c r="M218" s="138">
        <v>84.0</v>
      </c>
      <c r="N218" s="89"/>
      <c r="O218" s="138">
        <v>87.0</v>
      </c>
      <c r="P218" s="89"/>
      <c r="Q218" s="138">
        <v>90.0</v>
      </c>
      <c r="R218" s="89"/>
      <c r="S218" s="138">
        <v>90.0</v>
      </c>
      <c r="T218" s="89"/>
      <c r="U218" s="138">
        <v>90.0</v>
      </c>
      <c r="V218" s="129"/>
      <c r="W218" s="111">
        <v>89.74</v>
      </c>
      <c r="X218" s="112"/>
      <c r="Y218" s="111">
        <v>62.32</v>
      </c>
      <c r="Z218" s="112"/>
      <c r="AA218" s="111">
        <v>90.43</v>
      </c>
      <c r="AB218" s="112"/>
      <c r="AC218" s="111">
        <v>90.0</v>
      </c>
      <c r="AD218" s="112"/>
      <c r="AE218" s="108"/>
      <c r="AF218" s="96"/>
      <c r="AG218" s="113">
        <f t="shared" ref="AG218:AP218" si="572">IFERROR(W218/M218,0)*100</f>
        <v>106.8333333</v>
      </c>
      <c r="AH218" s="98">
        <f t="shared" si="572"/>
        <v>0</v>
      </c>
      <c r="AI218" s="113">
        <f t="shared" si="572"/>
        <v>71.63218391</v>
      </c>
      <c r="AJ218" s="98">
        <f t="shared" si="572"/>
        <v>0</v>
      </c>
      <c r="AK218" s="113">
        <f t="shared" si="572"/>
        <v>100.4777778</v>
      </c>
      <c r="AL218" s="98">
        <f t="shared" si="572"/>
        <v>0</v>
      </c>
      <c r="AM218" s="113">
        <f t="shared" si="572"/>
        <v>100</v>
      </c>
      <c r="AN218" s="98">
        <f t="shared" si="572"/>
        <v>0</v>
      </c>
      <c r="AO218" s="297">
        <f t="shared" si="572"/>
        <v>0</v>
      </c>
      <c r="AP218" s="218">
        <f t="shared" si="572"/>
        <v>0</v>
      </c>
      <c r="AQ218" s="124">
        <v>90.0</v>
      </c>
      <c r="AR218" s="114">
        <f t="shared" si="570"/>
        <v>0</v>
      </c>
      <c r="AS218" s="114">
        <f t="shared" si="557"/>
        <v>100</v>
      </c>
      <c r="AT218" s="128" t="s">
        <v>89</v>
      </c>
      <c r="AU218" s="115"/>
      <c r="AV218" s="116"/>
      <c r="AW218" s="117"/>
      <c r="AX218" s="118">
        <f t="shared" ref="AX218:AY218" si="573">AG218+AI218+AK218+AM218+AO218</f>
        <v>378.943295</v>
      </c>
      <c r="AY218" s="118">
        <f t="shared" si="573"/>
        <v>0</v>
      </c>
      <c r="AZ218" s="117"/>
    </row>
    <row r="219" ht="15.75" customHeight="1">
      <c r="A219" s="105"/>
      <c r="B219" s="106"/>
      <c r="C219" s="108"/>
      <c r="D219" s="106"/>
      <c r="E219" s="108"/>
      <c r="F219" s="106"/>
      <c r="G219" s="86"/>
      <c r="H219" s="86" t="s">
        <v>427</v>
      </c>
      <c r="I219" s="86" t="s">
        <v>72</v>
      </c>
      <c r="J219" s="106">
        <v>92.83</v>
      </c>
      <c r="K219" s="138">
        <v>95.0</v>
      </c>
      <c r="L219" s="128"/>
      <c r="M219" s="138">
        <v>90.0</v>
      </c>
      <c r="N219" s="89"/>
      <c r="O219" s="138">
        <v>91.0</v>
      </c>
      <c r="P219" s="89"/>
      <c r="Q219" s="138">
        <v>93.0</v>
      </c>
      <c r="R219" s="89"/>
      <c r="S219" s="138">
        <v>94.0</v>
      </c>
      <c r="T219" s="89"/>
      <c r="U219" s="138">
        <v>95.0</v>
      </c>
      <c r="V219" s="129"/>
      <c r="W219" s="111">
        <v>86.1</v>
      </c>
      <c r="X219" s="112"/>
      <c r="Y219" s="111">
        <v>89.2</v>
      </c>
      <c r="Z219" s="112"/>
      <c r="AA219" s="111">
        <v>97.0</v>
      </c>
      <c r="AB219" s="112"/>
      <c r="AC219" s="111">
        <v>95.0</v>
      </c>
      <c r="AD219" s="112"/>
      <c r="AE219" s="108"/>
      <c r="AF219" s="96"/>
      <c r="AG219" s="113">
        <f t="shared" ref="AG219:AP219" si="574">IFERROR(W219/M219,0)*100</f>
        <v>95.66666667</v>
      </c>
      <c r="AH219" s="98">
        <f t="shared" si="574"/>
        <v>0</v>
      </c>
      <c r="AI219" s="113">
        <f t="shared" si="574"/>
        <v>98.02197802</v>
      </c>
      <c r="AJ219" s="98">
        <f t="shared" si="574"/>
        <v>0</v>
      </c>
      <c r="AK219" s="113">
        <f t="shared" si="574"/>
        <v>104.3010753</v>
      </c>
      <c r="AL219" s="98">
        <f t="shared" si="574"/>
        <v>0</v>
      </c>
      <c r="AM219" s="113">
        <f t="shared" si="574"/>
        <v>101.0638298</v>
      </c>
      <c r="AN219" s="98">
        <f t="shared" si="574"/>
        <v>0</v>
      </c>
      <c r="AO219" s="297">
        <f t="shared" si="574"/>
        <v>0</v>
      </c>
      <c r="AP219" s="218">
        <f t="shared" si="574"/>
        <v>0</v>
      </c>
      <c r="AQ219" s="124">
        <v>95.0</v>
      </c>
      <c r="AR219" s="114">
        <f t="shared" si="570"/>
        <v>0</v>
      </c>
      <c r="AS219" s="114">
        <f t="shared" si="557"/>
        <v>100</v>
      </c>
      <c r="AT219" s="128" t="s">
        <v>89</v>
      </c>
      <c r="AU219" s="115"/>
      <c r="AV219" s="116"/>
      <c r="AW219" s="117"/>
      <c r="AX219" s="118">
        <f t="shared" ref="AX219:AY219" si="575">AG219+AI219+AK219+AM219+AO219</f>
        <v>399.0535497</v>
      </c>
      <c r="AY219" s="118">
        <f t="shared" si="575"/>
        <v>0</v>
      </c>
      <c r="AZ219" s="117"/>
    </row>
    <row r="220" ht="15.75" customHeight="1">
      <c r="A220" s="105"/>
      <c r="B220" s="106"/>
      <c r="C220" s="108"/>
      <c r="D220" s="106"/>
      <c r="E220" s="108"/>
      <c r="F220" s="106"/>
      <c r="G220" s="86"/>
      <c r="H220" s="86" t="s">
        <v>428</v>
      </c>
      <c r="I220" s="86" t="s">
        <v>72</v>
      </c>
      <c r="J220" s="106" t="s">
        <v>429</v>
      </c>
      <c r="K220" s="106">
        <v>22.0</v>
      </c>
      <c r="L220" s="128"/>
      <c r="M220" s="106" t="s">
        <v>430</v>
      </c>
      <c r="N220" s="89"/>
      <c r="O220" s="106" t="s">
        <v>431</v>
      </c>
      <c r="P220" s="89"/>
      <c r="Q220" s="111" t="s">
        <v>432</v>
      </c>
      <c r="R220" s="89"/>
      <c r="S220" s="106" t="s">
        <v>433</v>
      </c>
      <c r="T220" s="89"/>
      <c r="U220" s="106" t="s">
        <v>434</v>
      </c>
      <c r="V220" s="129"/>
      <c r="W220" s="124">
        <v>58.0</v>
      </c>
      <c r="X220" s="182"/>
      <c r="Y220" s="124">
        <v>8.7</v>
      </c>
      <c r="Z220" s="182"/>
      <c r="AA220" s="124">
        <v>33.0</v>
      </c>
      <c r="AB220" s="182"/>
      <c r="AC220" s="124">
        <v>22.0</v>
      </c>
      <c r="AD220" s="112"/>
      <c r="AE220" s="108"/>
      <c r="AF220" s="96"/>
      <c r="AG220" s="113">
        <f t="shared" ref="AG220:AP220" si="576">IFERROR(W220/M220,0)*100</f>
        <v>0</v>
      </c>
      <c r="AH220" s="98">
        <f t="shared" si="576"/>
        <v>0</v>
      </c>
      <c r="AI220" s="113">
        <f t="shared" si="576"/>
        <v>0</v>
      </c>
      <c r="AJ220" s="98">
        <f t="shared" si="576"/>
        <v>0</v>
      </c>
      <c r="AK220" s="113">
        <f t="shared" si="576"/>
        <v>0</v>
      </c>
      <c r="AL220" s="98">
        <f t="shared" si="576"/>
        <v>0</v>
      </c>
      <c r="AM220" s="113">
        <f t="shared" si="576"/>
        <v>0</v>
      </c>
      <c r="AN220" s="98">
        <f t="shared" si="576"/>
        <v>0</v>
      </c>
      <c r="AO220" s="297">
        <f t="shared" si="576"/>
        <v>0</v>
      </c>
      <c r="AP220" s="218">
        <f t="shared" si="576"/>
        <v>0</v>
      </c>
      <c r="AQ220" s="124">
        <v>22.0</v>
      </c>
      <c r="AR220" s="114">
        <f t="shared" si="570"/>
        <v>0</v>
      </c>
      <c r="AS220" s="114">
        <f t="shared" si="557"/>
        <v>100</v>
      </c>
      <c r="AT220" s="128" t="s">
        <v>89</v>
      </c>
      <c r="AU220" s="115"/>
      <c r="AV220" s="116"/>
      <c r="AW220" s="117"/>
      <c r="AX220" s="118">
        <f t="shared" ref="AX220:AY220" si="577">AG220+AI220+AK220+AM220+AO220</f>
        <v>0</v>
      </c>
      <c r="AY220" s="118">
        <f t="shared" si="577"/>
        <v>0</v>
      </c>
      <c r="AZ220" s="117"/>
    </row>
    <row r="221" ht="15.75" customHeight="1">
      <c r="A221" s="105"/>
      <c r="B221" s="106"/>
      <c r="C221" s="108"/>
      <c r="D221" s="106"/>
      <c r="E221" s="108"/>
      <c r="F221" s="106"/>
      <c r="G221" s="86"/>
      <c r="H221" s="86" t="s">
        <v>435</v>
      </c>
      <c r="I221" s="106" t="s">
        <v>436</v>
      </c>
      <c r="J221" s="106">
        <v>1.0</v>
      </c>
      <c r="K221" s="106">
        <v>1.0</v>
      </c>
      <c r="L221" s="128"/>
      <c r="M221" s="106">
        <v>1.0</v>
      </c>
      <c r="N221" s="89"/>
      <c r="O221" s="106">
        <v>1.0</v>
      </c>
      <c r="P221" s="89"/>
      <c r="Q221" s="111">
        <v>1.0</v>
      </c>
      <c r="R221" s="89"/>
      <c r="S221" s="106">
        <v>1.0</v>
      </c>
      <c r="T221" s="89"/>
      <c r="U221" s="106">
        <v>1.0</v>
      </c>
      <c r="V221" s="129"/>
      <c r="W221" s="111">
        <v>0.0</v>
      </c>
      <c r="X221" s="112"/>
      <c r="Y221" s="111">
        <v>0.0</v>
      </c>
      <c r="Z221" s="112"/>
      <c r="AA221" s="111">
        <v>0.0</v>
      </c>
      <c r="AB221" s="112"/>
      <c r="AC221" s="111">
        <v>0.0</v>
      </c>
      <c r="AD221" s="112"/>
      <c r="AE221" s="108"/>
      <c r="AF221" s="96"/>
      <c r="AG221" s="113">
        <f t="shared" ref="AG221:AP221" si="578">IFERROR(W221/M221,0)*100</f>
        <v>0</v>
      </c>
      <c r="AH221" s="98">
        <f t="shared" si="578"/>
        <v>0</v>
      </c>
      <c r="AI221" s="113">
        <f t="shared" si="578"/>
        <v>0</v>
      </c>
      <c r="AJ221" s="98">
        <f t="shared" si="578"/>
        <v>0</v>
      </c>
      <c r="AK221" s="113">
        <f t="shared" si="578"/>
        <v>0</v>
      </c>
      <c r="AL221" s="98">
        <f t="shared" si="578"/>
        <v>0</v>
      </c>
      <c r="AM221" s="113">
        <f t="shared" si="578"/>
        <v>0</v>
      </c>
      <c r="AN221" s="98">
        <f t="shared" si="578"/>
        <v>0</v>
      </c>
      <c r="AO221" s="297">
        <f t="shared" si="578"/>
        <v>0</v>
      </c>
      <c r="AP221" s="218">
        <f t="shared" si="578"/>
        <v>0</v>
      </c>
      <c r="AQ221" s="124">
        <v>0.0</v>
      </c>
      <c r="AR221" s="114">
        <f t="shared" si="570"/>
        <v>0</v>
      </c>
      <c r="AS221" s="114">
        <f t="shared" si="557"/>
        <v>0</v>
      </c>
      <c r="AT221" s="128" t="s">
        <v>89</v>
      </c>
      <c r="AU221" s="115"/>
      <c r="AV221" s="116"/>
      <c r="AW221" s="117"/>
      <c r="AX221" s="118">
        <f t="shared" ref="AX221:AY221" si="579">AG221+AI221+AK221+AM221+AO221</f>
        <v>0</v>
      </c>
      <c r="AY221" s="118">
        <f t="shared" si="579"/>
        <v>0</v>
      </c>
      <c r="AZ221" s="117"/>
    </row>
    <row r="222" ht="15.75" customHeight="1">
      <c r="A222" s="105"/>
      <c r="B222" s="106"/>
      <c r="C222" s="108"/>
      <c r="D222" s="106"/>
      <c r="E222" s="108"/>
      <c r="F222" s="106"/>
      <c r="G222" s="86"/>
      <c r="H222" s="86" t="s">
        <v>437</v>
      </c>
      <c r="I222" s="86" t="s">
        <v>72</v>
      </c>
      <c r="J222" s="138">
        <v>95.0</v>
      </c>
      <c r="K222" s="138">
        <v>100.0</v>
      </c>
      <c r="L222" s="128"/>
      <c r="M222" s="138">
        <v>100.0</v>
      </c>
      <c r="N222" s="89"/>
      <c r="O222" s="138">
        <v>100.0</v>
      </c>
      <c r="P222" s="89"/>
      <c r="Q222" s="138">
        <v>100.0</v>
      </c>
      <c r="R222" s="89"/>
      <c r="S222" s="138">
        <v>100.0</v>
      </c>
      <c r="T222" s="89"/>
      <c r="U222" s="138">
        <v>100.0</v>
      </c>
      <c r="V222" s="129"/>
      <c r="W222" s="111">
        <v>100.0</v>
      </c>
      <c r="X222" s="112"/>
      <c r="Y222" s="111">
        <v>100.0</v>
      </c>
      <c r="Z222" s="112"/>
      <c r="AA222" s="111">
        <v>0.0</v>
      </c>
      <c r="AB222" s="112"/>
      <c r="AC222" s="111">
        <v>100.0</v>
      </c>
      <c r="AD222" s="112"/>
      <c r="AE222" s="108"/>
      <c r="AF222" s="96"/>
      <c r="AG222" s="113">
        <f t="shared" ref="AG222:AP222" si="580">IFERROR(W222/M222,0)*100</f>
        <v>100</v>
      </c>
      <c r="AH222" s="98">
        <f t="shared" si="580"/>
        <v>0</v>
      </c>
      <c r="AI222" s="113">
        <f t="shared" si="580"/>
        <v>100</v>
      </c>
      <c r="AJ222" s="98">
        <f t="shared" si="580"/>
        <v>0</v>
      </c>
      <c r="AK222" s="113">
        <f t="shared" si="580"/>
        <v>0</v>
      </c>
      <c r="AL222" s="98">
        <f t="shared" si="580"/>
        <v>0</v>
      </c>
      <c r="AM222" s="113">
        <f t="shared" si="580"/>
        <v>100</v>
      </c>
      <c r="AN222" s="98">
        <f t="shared" si="580"/>
        <v>0</v>
      </c>
      <c r="AO222" s="297">
        <f t="shared" si="580"/>
        <v>0</v>
      </c>
      <c r="AP222" s="218">
        <f t="shared" si="580"/>
        <v>0</v>
      </c>
      <c r="AQ222" s="124">
        <v>100.0</v>
      </c>
      <c r="AR222" s="114">
        <f t="shared" si="570"/>
        <v>0</v>
      </c>
      <c r="AS222" s="114">
        <f t="shared" si="557"/>
        <v>100</v>
      </c>
      <c r="AT222" s="128" t="s">
        <v>89</v>
      </c>
      <c r="AU222" s="115"/>
      <c r="AV222" s="116"/>
      <c r="AW222" s="117"/>
      <c r="AX222" s="118">
        <f t="shared" ref="AX222:AY222" si="581">AG222+AI222+AK222+AM222+AO222</f>
        <v>300</v>
      </c>
      <c r="AY222" s="118">
        <f t="shared" si="581"/>
        <v>0</v>
      </c>
      <c r="AZ222" s="117"/>
    </row>
    <row r="223" ht="81.75" customHeight="1">
      <c r="A223" s="105"/>
      <c r="B223" s="106"/>
      <c r="C223" s="108"/>
      <c r="D223" s="106"/>
      <c r="E223" s="108"/>
      <c r="F223" s="106"/>
      <c r="G223" s="86"/>
      <c r="H223" s="86" t="s">
        <v>438</v>
      </c>
      <c r="I223" s="86"/>
      <c r="J223" s="106" t="s">
        <v>439</v>
      </c>
      <c r="K223" s="106" t="s">
        <v>440</v>
      </c>
      <c r="L223" s="128"/>
      <c r="M223" s="106" t="s">
        <v>439</v>
      </c>
      <c r="N223" s="89"/>
      <c r="O223" s="106" t="s">
        <v>439</v>
      </c>
      <c r="P223" s="89"/>
      <c r="Q223" s="111" t="s">
        <v>439</v>
      </c>
      <c r="R223" s="89"/>
      <c r="S223" s="106" t="s">
        <v>439</v>
      </c>
      <c r="T223" s="89"/>
      <c r="U223" s="106" t="s">
        <v>441</v>
      </c>
      <c r="V223" s="129"/>
      <c r="W223" s="111">
        <v>25.6</v>
      </c>
      <c r="X223" s="112"/>
      <c r="Y223" s="111">
        <v>0.0</v>
      </c>
      <c r="Z223" s="112"/>
      <c r="AA223" s="111">
        <v>0.0</v>
      </c>
      <c r="AB223" s="112"/>
      <c r="AC223" s="111">
        <v>0.0</v>
      </c>
      <c r="AD223" s="112"/>
      <c r="AE223" s="108"/>
      <c r="AF223" s="96"/>
      <c r="AG223" s="113">
        <f t="shared" ref="AG223:AP223" si="582">IFERROR(W223/M223,0)*100</f>
        <v>0</v>
      </c>
      <c r="AH223" s="98">
        <f t="shared" si="582"/>
        <v>0</v>
      </c>
      <c r="AI223" s="113">
        <f t="shared" si="582"/>
        <v>0</v>
      </c>
      <c r="AJ223" s="98">
        <f t="shared" si="582"/>
        <v>0</v>
      </c>
      <c r="AK223" s="113">
        <f t="shared" si="582"/>
        <v>0</v>
      </c>
      <c r="AL223" s="98">
        <f t="shared" si="582"/>
        <v>0</v>
      </c>
      <c r="AM223" s="113">
        <f t="shared" si="582"/>
        <v>0</v>
      </c>
      <c r="AN223" s="98">
        <f t="shared" si="582"/>
        <v>0</v>
      </c>
      <c r="AO223" s="297">
        <f t="shared" si="582"/>
        <v>0</v>
      </c>
      <c r="AP223" s="218">
        <f t="shared" si="582"/>
        <v>0</v>
      </c>
      <c r="AQ223" s="113">
        <f>IFERROR(AX223/K223,0)*100</f>
        <v>0</v>
      </c>
      <c r="AR223" s="114">
        <f t="shared" si="570"/>
        <v>0</v>
      </c>
      <c r="AS223" s="128" t="s">
        <v>89</v>
      </c>
      <c r="AT223" s="128" t="s">
        <v>89</v>
      </c>
      <c r="AU223" s="115"/>
      <c r="AV223" s="116"/>
      <c r="AW223" s="117"/>
      <c r="AX223" s="118">
        <f t="shared" ref="AX223:AY223" si="583">AG223+AI223+AK223+AM223+AO223</f>
        <v>0</v>
      </c>
      <c r="AY223" s="118">
        <f t="shared" si="583"/>
        <v>0</v>
      </c>
      <c r="AZ223" s="117"/>
    </row>
    <row r="224" ht="15.75" customHeight="1">
      <c r="A224" s="105"/>
      <c r="B224" s="106"/>
      <c r="C224" s="108"/>
      <c r="D224" s="106"/>
      <c r="E224" s="108"/>
      <c r="F224" s="106">
        <v>7.0</v>
      </c>
      <c r="G224" s="86" t="s">
        <v>442</v>
      </c>
      <c r="H224" s="86" t="s">
        <v>443</v>
      </c>
      <c r="I224" s="86" t="s">
        <v>72</v>
      </c>
      <c r="J224" s="138">
        <v>100.0</v>
      </c>
      <c r="K224" s="138">
        <v>100.0</v>
      </c>
      <c r="L224" s="110">
        <f>N224+P224+R224+T224+V224</f>
        <v>2388</v>
      </c>
      <c r="M224" s="138">
        <v>100.0</v>
      </c>
      <c r="N224" s="89">
        <v>450.0</v>
      </c>
      <c r="O224" s="138">
        <v>100.0</v>
      </c>
      <c r="P224" s="89">
        <v>464.0</v>
      </c>
      <c r="Q224" s="138">
        <v>100.0</v>
      </c>
      <c r="R224" s="89">
        <v>477.0</v>
      </c>
      <c r="S224" s="138">
        <v>100.0</v>
      </c>
      <c r="T224" s="89">
        <v>491.0</v>
      </c>
      <c r="U224" s="138">
        <v>100.0</v>
      </c>
      <c r="V224" s="129">
        <v>506.0</v>
      </c>
      <c r="W224" s="111">
        <v>100.0</v>
      </c>
      <c r="X224" s="112">
        <v>490.58</v>
      </c>
      <c r="Y224" s="111">
        <v>100.0</v>
      </c>
      <c r="Z224" s="112">
        <v>640.924</v>
      </c>
      <c r="AA224" s="111">
        <v>100.0</v>
      </c>
      <c r="AB224" s="112">
        <v>438.599</v>
      </c>
      <c r="AC224" s="111">
        <v>100.0</v>
      </c>
      <c r="AD224" s="112">
        <v>187.44</v>
      </c>
      <c r="AE224" s="108"/>
      <c r="AF224" s="96"/>
      <c r="AG224" s="113">
        <f t="shared" ref="AG224:AP224" si="584">IFERROR(W224/M224,0)*100</f>
        <v>100</v>
      </c>
      <c r="AH224" s="98">
        <f t="shared" si="584"/>
        <v>109.0177778</v>
      </c>
      <c r="AI224" s="113">
        <f t="shared" si="584"/>
        <v>100</v>
      </c>
      <c r="AJ224" s="98">
        <f t="shared" si="584"/>
        <v>138.1301724</v>
      </c>
      <c r="AK224" s="113">
        <f t="shared" si="584"/>
        <v>100</v>
      </c>
      <c r="AL224" s="98">
        <f t="shared" si="584"/>
        <v>91.94947589</v>
      </c>
      <c r="AM224" s="113">
        <f t="shared" si="584"/>
        <v>100</v>
      </c>
      <c r="AN224" s="98">
        <f t="shared" si="584"/>
        <v>38.17515275</v>
      </c>
      <c r="AO224" s="297">
        <f t="shared" si="584"/>
        <v>0</v>
      </c>
      <c r="AP224" s="218">
        <f t="shared" si="584"/>
        <v>0</v>
      </c>
      <c r="AQ224" s="124">
        <v>100.0</v>
      </c>
      <c r="AR224" s="114">
        <f t="shared" si="570"/>
        <v>1757.543</v>
      </c>
      <c r="AS224" s="114">
        <f t="shared" ref="AS224:AT224" si="585">AQ224/K224*100</f>
        <v>100</v>
      </c>
      <c r="AT224" s="114">
        <f t="shared" si="585"/>
        <v>73.5989531</v>
      </c>
      <c r="AU224" s="115" t="s">
        <v>423</v>
      </c>
      <c r="AV224" s="116"/>
      <c r="AW224" s="117"/>
      <c r="AX224" s="118">
        <f t="shared" ref="AX224:AY224" si="586">AG224+AI224+AK224+AM224+AO224</f>
        <v>400</v>
      </c>
      <c r="AY224" s="118">
        <f t="shared" si="586"/>
        <v>377.2725788</v>
      </c>
      <c r="AZ224" s="117"/>
    </row>
    <row r="225" ht="15.75" customHeight="1">
      <c r="A225" s="105"/>
      <c r="B225" s="106"/>
      <c r="C225" s="108"/>
      <c r="D225" s="106"/>
      <c r="E225" s="108"/>
      <c r="F225" s="106"/>
      <c r="G225" s="86"/>
      <c r="H225" s="86" t="s">
        <v>444</v>
      </c>
      <c r="I225" s="86" t="s">
        <v>72</v>
      </c>
      <c r="J225" s="106" t="s">
        <v>445</v>
      </c>
      <c r="K225" s="138">
        <v>15.0</v>
      </c>
      <c r="L225" s="128"/>
      <c r="M225" s="138">
        <v>19.0</v>
      </c>
      <c r="N225" s="89"/>
      <c r="O225" s="138">
        <v>18.0</v>
      </c>
      <c r="P225" s="89"/>
      <c r="Q225" s="138">
        <v>17.0</v>
      </c>
      <c r="R225" s="89"/>
      <c r="S225" s="138">
        <v>16.0</v>
      </c>
      <c r="T225" s="89"/>
      <c r="U225" s="138">
        <v>15.0</v>
      </c>
      <c r="V225" s="129"/>
      <c r="W225" s="111">
        <v>8.4</v>
      </c>
      <c r="X225" s="112"/>
      <c r="Y225" s="111">
        <v>0.49</v>
      </c>
      <c r="Z225" s="112"/>
      <c r="AA225" s="111">
        <v>3.2</v>
      </c>
      <c r="AB225" s="112"/>
      <c r="AC225" s="111">
        <v>3.0</v>
      </c>
      <c r="AD225" s="112"/>
      <c r="AE225" s="108"/>
      <c r="AF225" s="96"/>
      <c r="AG225" s="113">
        <f t="shared" ref="AG225:AP225" si="587">IFERROR(W225/M225,0)*100</f>
        <v>44.21052632</v>
      </c>
      <c r="AH225" s="98">
        <f t="shared" si="587"/>
        <v>0</v>
      </c>
      <c r="AI225" s="113">
        <f t="shared" si="587"/>
        <v>2.722222222</v>
      </c>
      <c r="AJ225" s="98">
        <f t="shared" si="587"/>
        <v>0</v>
      </c>
      <c r="AK225" s="113">
        <f t="shared" si="587"/>
        <v>18.82352941</v>
      </c>
      <c r="AL225" s="98">
        <f t="shared" si="587"/>
        <v>0</v>
      </c>
      <c r="AM225" s="113">
        <f t="shared" si="587"/>
        <v>18.75</v>
      </c>
      <c r="AN225" s="98">
        <f t="shared" si="587"/>
        <v>0</v>
      </c>
      <c r="AO225" s="297">
        <f t="shared" si="587"/>
        <v>0</v>
      </c>
      <c r="AP225" s="218">
        <f t="shared" si="587"/>
        <v>0</v>
      </c>
      <c r="AQ225" s="124">
        <v>3.0</v>
      </c>
      <c r="AR225" s="114">
        <f t="shared" si="570"/>
        <v>0</v>
      </c>
      <c r="AS225" s="114">
        <f t="shared" ref="AS225:AS234" si="590">AQ225/K225*100</f>
        <v>20</v>
      </c>
      <c r="AT225" s="128" t="s">
        <v>89</v>
      </c>
      <c r="AU225" s="115"/>
      <c r="AV225" s="116"/>
      <c r="AW225" s="117"/>
      <c r="AX225" s="118">
        <f t="shared" ref="AX225:AY225" si="588">AG225+AI225+AK225+AM225+AO225</f>
        <v>84.50627795</v>
      </c>
      <c r="AY225" s="118">
        <f t="shared" si="588"/>
        <v>0</v>
      </c>
      <c r="AZ225" s="117"/>
    </row>
    <row r="226" ht="15.75" customHeight="1">
      <c r="A226" s="105"/>
      <c r="B226" s="106"/>
      <c r="C226" s="108"/>
      <c r="D226" s="106"/>
      <c r="E226" s="108"/>
      <c r="F226" s="106">
        <v>8.0</v>
      </c>
      <c r="G226" s="86" t="s">
        <v>446</v>
      </c>
      <c r="H226" s="86" t="s">
        <v>447</v>
      </c>
      <c r="I226" s="86" t="s">
        <v>72</v>
      </c>
      <c r="J226" s="138">
        <v>30.0</v>
      </c>
      <c r="K226" s="138">
        <v>60.0</v>
      </c>
      <c r="L226" s="110">
        <f t="shared" ref="L226:L227" si="592">N226+P226+R226+T226+V226</f>
        <v>336</v>
      </c>
      <c r="M226" s="138">
        <v>30.0</v>
      </c>
      <c r="N226" s="89">
        <v>64.0</v>
      </c>
      <c r="O226" s="138">
        <v>65.0</v>
      </c>
      <c r="P226" s="89">
        <v>65.0</v>
      </c>
      <c r="Q226" s="138">
        <v>50.0</v>
      </c>
      <c r="R226" s="89">
        <v>67.0</v>
      </c>
      <c r="S226" s="138">
        <v>55.0</v>
      </c>
      <c r="T226" s="89">
        <v>69.0</v>
      </c>
      <c r="U226" s="138">
        <v>60.0</v>
      </c>
      <c r="V226" s="91">
        <v>71.0</v>
      </c>
      <c r="W226" s="111">
        <v>82.06</v>
      </c>
      <c r="X226" s="112">
        <v>0.0</v>
      </c>
      <c r="Y226" s="111">
        <v>75.0</v>
      </c>
      <c r="Z226" s="112">
        <v>0.0</v>
      </c>
      <c r="AA226" s="111">
        <v>50.0</v>
      </c>
      <c r="AB226" s="112">
        <v>36.611</v>
      </c>
      <c r="AC226" s="111">
        <v>60.0</v>
      </c>
      <c r="AD226" s="112">
        <v>0.0</v>
      </c>
      <c r="AE226" s="108"/>
      <c r="AF226" s="96"/>
      <c r="AG226" s="113">
        <f t="shared" ref="AG226:AP226" si="589">IFERROR(W226/M226,0)*100</f>
        <v>273.5333333</v>
      </c>
      <c r="AH226" s="98">
        <f t="shared" si="589"/>
        <v>0</v>
      </c>
      <c r="AI226" s="113">
        <f t="shared" si="589"/>
        <v>115.3846154</v>
      </c>
      <c r="AJ226" s="98">
        <f t="shared" si="589"/>
        <v>0</v>
      </c>
      <c r="AK226" s="113">
        <f t="shared" si="589"/>
        <v>100</v>
      </c>
      <c r="AL226" s="98">
        <f t="shared" si="589"/>
        <v>54.64328358</v>
      </c>
      <c r="AM226" s="113">
        <f t="shared" si="589"/>
        <v>109.0909091</v>
      </c>
      <c r="AN226" s="98">
        <f t="shared" si="589"/>
        <v>0</v>
      </c>
      <c r="AO226" s="297">
        <f t="shared" si="589"/>
        <v>0</v>
      </c>
      <c r="AP226" s="218">
        <f t="shared" si="589"/>
        <v>0</v>
      </c>
      <c r="AQ226" s="124">
        <v>60.0</v>
      </c>
      <c r="AR226" s="114">
        <f t="shared" si="570"/>
        <v>36.611</v>
      </c>
      <c r="AS226" s="114">
        <f t="shared" si="590"/>
        <v>100</v>
      </c>
      <c r="AT226" s="114">
        <f t="shared" ref="AT226:AT227" si="594">AR226/L226*100</f>
        <v>10.89613095</v>
      </c>
      <c r="AU226" s="115" t="s">
        <v>423</v>
      </c>
      <c r="AV226" s="116"/>
      <c r="AW226" s="117"/>
      <c r="AX226" s="118">
        <f t="shared" ref="AX226:AY226" si="591">AG226+AI226+AK226+AM226+AO226</f>
        <v>598.0088578</v>
      </c>
      <c r="AY226" s="118">
        <f t="shared" si="591"/>
        <v>54.64328358</v>
      </c>
      <c r="AZ226" s="117"/>
    </row>
    <row r="227" ht="15.75" customHeight="1">
      <c r="A227" s="105"/>
      <c r="B227" s="106"/>
      <c r="C227" s="108"/>
      <c r="D227" s="106"/>
      <c r="E227" s="108"/>
      <c r="F227" s="106">
        <v>9.0</v>
      </c>
      <c r="G227" s="86" t="s">
        <v>448</v>
      </c>
      <c r="H227" s="86" t="s">
        <v>449</v>
      </c>
      <c r="I227" s="86" t="s">
        <v>450</v>
      </c>
      <c r="J227" s="106">
        <v>145.0</v>
      </c>
      <c r="K227" s="106">
        <v>145.0</v>
      </c>
      <c r="L227" s="110">
        <f t="shared" si="592"/>
        <v>2884</v>
      </c>
      <c r="M227" s="106">
        <v>145.0</v>
      </c>
      <c r="N227" s="89">
        <v>544.0</v>
      </c>
      <c r="O227" s="106">
        <v>145.0</v>
      </c>
      <c r="P227" s="89">
        <v>560.0</v>
      </c>
      <c r="Q227" s="106">
        <v>145.0</v>
      </c>
      <c r="R227" s="89">
        <v>576.0</v>
      </c>
      <c r="S227" s="106">
        <v>145.0</v>
      </c>
      <c r="T227" s="89">
        <v>593.0</v>
      </c>
      <c r="U227" s="106">
        <v>145.0</v>
      </c>
      <c r="V227" s="91">
        <v>611.0</v>
      </c>
      <c r="W227" s="111">
        <v>145.0</v>
      </c>
      <c r="X227" s="112">
        <v>562.621</v>
      </c>
      <c r="Y227" s="111">
        <v>145.0</v>
      </c>
      <c r="Z227" s="112">
        <v>494.341</v>
      </c>
      <c r="AA227" s="111">
        <v>105.0</v>
      </c>
      <c r="AB227" s="112">
        <v>601.836</v>
      </c>
      <c r="AC227" s="111">
        <v>100.0</v>
      </c>
      <c r="AD227" s="112">
        <v>202.064</v>
      </c>
      <c r="AE227" s="108"/>
      <c r="AF227" s="96"/>
      <c r="AG227" s="113">
        <f t="shared" ref="AG227:AP227" si="593">IFERROR(W227/M227,0)*100</f>
        <v>100</v>
      </c>
      <c r="AH227" s="98">
        <f t="shared" si="593"/>
        <v>103.4229779</v>
      </c>
      <c r="AI227" s="113">
        <f t="shared" si="593"/>
        <v>100</v>
      </c>
      <c r="AJ227" s="98">
        <f t="shared" si="593"/>
        <v>88.27517857</v>
      </c>
      <c r="AK227" s="113">
        <f t="shared" si="593"/>
        <v>72.4137931</v>
      </c>
      <c r="AL227" s="98">
        <f t="shared" si="593"/>
        <v>104.4854167</v>
      </c>
      <c r="AM227" s="113">
        <f t="shared" si="593"/>
        <v>68.96551724</v>
      </c>
      <c r="AN227" s="98">
        <f t="shared" si="593"/>
        <v>34.07487352</v>
      </c>
      <c r="AO227" s="297">
        <f t="shared" si="593"/>
        <v>0</v>
      </c>
      <c r="AP227" s="218">
        <f t="shared" si="593"/>
        <v>0</v>
      </c>
      <c r="AQ227" s="124">
        <v>100.0</v>
      </c>
      <c r="AR227" s="114">
        <f t="shared" si="570"/>
        <v>1860.862</v>
      </c>
      <c r="AS227" s="114">
        <f t="shared" si="590"/>
        <v>68.96551724</v>
      </c>
      <c r="AT227" s="114">
        <f t="shared" si="594"/>
        <v>64.52364771</v>
      </c>
      <c r="AU227" s="115" t="s">
        <v>423</v>
      </c>
      <c r="AV227" s="116"/>
      <c r="AW227" s="117"/>
      <c r="AX227" s="118">
        <f t="shared" ref="AX227:AY227" si="595">AG227+AI227+AK227+AM227+AO227</f>
        <v>341.3793103</v>
      </c>
      <c r="AY227" s="118">
        <f t="shared" si="595"/>
        <v>330.2584467</v>
      </c>
      <c r="AZ227" s="117"/>
    </row>
    <row r="228" ht="15.75" customHeight="1">
      <c r="A228" s="105"/>
      <c r="B228" s="106"/>
      <c r="C228" s="108"/>
      <c r="D228" s="106"/>
      <c r="E228" s="108"/>
      <c r="F228" s="106"/>
      <c r="G228" s="86"/>
      <c r="H228" s="86"/>
      <c r="I228" s="86" t="s">
        <v>451</v>
      </c>
      <c r="J228" s="138">
        <v>70.6</v>
      </c>
      <c r="K228" s="138">
        <v>78.0</v>
      </c>
      <c r="L228" s="110"/>
      <c r="M228" s="138">
        <v>70.0</v>
      </c>
      <c r="N228" s="89"/>
      <c r="O228" s="138">
        <v>72.0</v>
      </c>
      <c r="P228" s="89"/>
      <c r="Q228" s="138">
        <v>74.0</v>
      </c>
      <c r="R228" s="89"/>
      <c r="S228" s="138">
        <v>76.0</v>
      </c>
      <c r="T228" s="89"/>
      <c r="U228" s="138">
        <v>78.0</v>
      </c>
      <c r="V228" s="91"/>
      <c r="W228" s="111">
        <v>70.0</v>
      </c>
      <c r="X228" s="112"/>
      <c r="Y228" s="111">
        <v>70.0</v>
      </c>
      <c r="Z228" s="112"/>
      <c r="AA228" s="111">
        <v>74.0</v>
      </c>
      <c r="AB228" s="112"/>
      <c r="AC228" s="111">
        <v>76.9</v>
      </c>
      <c r="AD228" s="112"/>
      <c r="AE228" s="108"/>
      <c r="AF228" s="96"/>
      <c r="AG228" s="113"/>
      <c r="AH228" s="98"/>
      <c r="AI228" s="113"/>
      <c r="AJ228" s="98"/>
      <c r="AK228" s="113"/>
      <c r="AL228" s="98"/>
      <c r="AM228" s="113"/>
      <c r="AN228" s="98"/>
      <c r="AO228" s="297"/>
      <c r="AP228" s="218"/>
      <c r="AQ228" s="113">
        <v>0.0</v>
      </c>
      <c r="AR228" s="108"/>
      <c r="AS228" s="108">
        <f t="shared" si="590"/>
        <v>0</v>
      </c>
      <c r="AT228" s="108"/>
      <c r="AU228" s="115"/>
      <c r="AV228" s="116"/>
      <c r="AW228" s="117"/>
      <c r="AX228" s="118"/>
      <c r="AY228" s="118"/>
      <c r="AZ228" s="117"/>
    </row>
    <row r="229" ht="15.75" customHeight="1">
      <c r="A229" s="105"/>
      <c r="B229" s="106"/>
      <c r="C229" s="108"/>
      <c r="D229" s="106"/>
      <c r="E229" s="108"/>
      <c r="F229" s="106"/>
      <c r="G229" s="86"/>
      <c r="H229" s="108" t="s">
        <v>452</v>
      </c>
      <c r="I229" s="108" t="s">
        <v>72</v>
      </c>
      <c r="J229" s="106" t="s">
        <v>453</v>
      </c>
      <c r="K229" s="106">
        <v>82.0</v>
      </c>
      <c r="L229" s="110"/>
      <c r="M229" s="138">
        <v>65.0</v>
      </c>
      <c r="N229" s="89"/>
      <c r="O229" s="138">
        <v>70.0</v>
      </c>
      <c r="P229" s="89"/>
      <c r="Q229" s="138">
        <v>75.0</v>
      </c>
      <c r="R229" s="89"/>
      <c r="S229" s="138">
        <v>80.0</v>
      </c>
      <c r="T229" s="89"/>
      <c r="U229" s="138">
        <v>82.0</v>
      </c>
      <c r="V229" s="129"/>
      <c r="W229" s="111">
        <v>45.67</v>
      </c>
      <c r="X229" s="112"/>
      <c r="Y229" s="111">
        <v>70.0</v>
      </c>
      <c r="Z229" s="112"/>
      <c r="AA229" s="111">
        <v>75.0</v>
      </c>
      <c r="AB229" s="112"/>
      <c r="AC229" s="111">
        <v>75.0</v>
      </c>
      <c r="AD229" s="112"/>
      <c r="AE229" s="108"/>
      <c r="AF229" s="96"/>
      <c r="AG229" s="113">
        <f t="shared" ref="AG229:AP229" si="596">IFERROR(W229/M229,0)*100</f>
        <v>70.26153846</v>
      </c>
      <c r="AH229" s="98">
        <f t="shared" si="596"/>
        <v>0</v>
      </c>
      <c r="AI229" s="113">
        <f t="shared" si="596"/>
        <v>100</v>
      </c>
      <c r="AJ229" s="98">
        <f t="shared" si="596"/>
        <v>0</v>
      </c>
      <c r="AK229" s="113">
        <f t="shared" si="596"/>
        <v>100</v>
      </c>
      <c r="AL229" s="98">
        <f t="shared" si="596"/>
        <v>0</v>
      </c>
      <c r="AM229" s="113">
        <f t="shared" si="596"/>
        <v>93.75</v>
      </c>
      <c r="AN229" s="98">
        <f t="shared" si="596"/>
        <v>0</v>
      </c>
      <c r="AO229" s="297">
        <f t="shared" si="596"/>
        <v>0</v>
      </c>
      <c r="AP229" s="218">
        <f t="shared" si="596"/>
        <v>0</v>
      </c>
      <c r="AQ229" s="124">
        <v>75.0</v>
      </c>
      <c r="AR229" s="114">
        <f t="shared" ref="AR229:AR233" si="599">X229+Z229+AB229+AD229+AF229</f>
        <v>0</v>
      </c>
      <c r="AS229" s="114">
        <f t="shared" si="590"/>
        <v>91.46341463</v>
      </c>
      <c r="AT229" s="128" t="s">
        <v>89</v>
      </c>
      <c r="AU229" s="115"/>
      <c r="AV229" s="116"/>
      <c r="AW229" s="117"/>
      <c r="AX229" s="118">
        <f t="shared" ref="AX229:AY229" si="597">AG229+AI229+AK229+AM229+AO229</f>
        <v>364.0115385</v>
      </c>
      <c r="AY229" s="118">
        <f t="shared" si="597"/>
        <v>0</v>
      </c>
      <c r="AZ229" s="117"/>
    </row>
    <row r="230" ht="15.75" customHeight="1">
      <c r="A230" s="119"/>
      <c r="B230" s="106"/>
      <c r="C230" s="108"/>
      <c r="D230" s="106"/>
      <c r="E230" s="108"/>
      <c r="F230" s="106">
        <v>10.0</v>
      </c>
      <c r="G230" s="86" t="s">
        <v>454</v>
      </c>
      <c r="H230" s="108" t="s">
        <v>455</v>
      </c>
      <c r="I230" s="108" t="s">
        <v>72</v>
      </c>
      <c r="J230" s="138">
        <v>69.0</v>
      </c>
      <c r="K230" s="138">
        <v>80.0</v>
      </c>
      <c r="L230" s="110">
        <f>N230+P230+R230+T230+V230</f>
        <v>10774</v>
      </c>
      <c r="M230" s="138">
        <v>70.0</v>
      </c>
      <c r="N230" s="89">
        <v>1934.0</v>
      </c>
      <c r="O230" s="138">
        <v>72.0</v>
      </c>
      <c r="P230" s="89">
        <v>2157.0</v>
      </c>
      <c r="Q230" s="138">
        <v>74.0</v>
      </c>
      <c r="R230" s="89">
        <v>2222.0</v>
      </c>
      <c r="S230" s="138">
        <v>76.0</v>
      </c>
      <c r="T230" s="89">
        <v>2198.0</v>
      </c>
      <c r="U230" s="138">
        <v>80.0</v>
      </c>
      <c r="V230" s="120">
        <v>2263.0</v>
      </c>
      <c r="W230" s="111">
        <v>87.0</v>
      </c>
      <c r="X230" s="112">
        <v>1939.18</v>
      </c>
      <c r="Y230" s="111">
        <v>50.0</v>
      </c>
      <c r="Z230" s="112">
        <v>2075.467</v>
      </c>
      <c r="AA230" s="111">
        <v>54.0</v>
      </c>
      <c r="AB230" s="112">
        <v>2627.188</v>
      </c>
      <c r="AC230" s="111">
        <v>55.0</v>
      </c>
      <c r="AD230" s="112">
        <v>977.309</v>
      </c>
      <c r="AE230" s="108"/>
      <c r="AF230" s="96"/>
      <c r="AG230" s="113">
        <f t="shared" ref="AG230:AP230" si="598">IFERROR(W230/M230,0)*100</f>
        <v>124.2857143</v>
      </c>
      <c r="AH230" s="98">
        <f t="shared" si="598"/>
        <v>100.2678387</v>
      </c>
      <c r="AI230" s="113">
        <f t="shared" si="598"/>
        <v>69.44444444</v>
      </c>
      <c r="AJ230" s="98">
        <f t="shared" si="598"/>
        <v>96.22007418</v>
      </c>
      <c r="AK230" s="113">
        <f t="shared" si="598"/>
        <v>72.97297297</v>
      </c>
      <c r="AL230" s="98">
        <f t="shared" si="598"/>
        <v>118.2352835</v>
      </c>
      <c r="AM230" s="113">
        <f t="shared" si="598"/>
        <v>72.36842105</v>
      </c>
      <c r="AN230" s="98">
        <f t="shared" si="598"/>
        <v>44.46355778</v>
      </c>
      <c r="AO230" s="297">
        <f t="shared" si="598"/>
        <v>0</v>
      </c>
      <c r="AP230" s="218">
        <f t="shared" si="598"/>
        <v>0</v>
      </c>
      <c r="AQ230" s="124">
        <v>55.0</v>
      </c>
      <c r="AR230" s="114">
        <f t="shared" si="599"/>
        <v>7619.144</v>
      </c>
      <c r="AS230" s="114">
        <f t="shared" si="590"/>
        <v>68.75</v>
      </c>
      <c r="AT230" s="114">
        <f>AR230/L230*100</f>
        <v>70.71787637</v>
      </c>
      <c r="AU230" s="115" t="s">
        <v>423</v>
      </c>
      <c r="AV230" s="116"/>
      <c r="AW230" s="117"/>
      <c r="AX230" s="118">
        <f t="shared" ref="AX230:AY230" si="600">AG230+AI230+AK230+AM230+AO230</f>
        <v>339.0715528</v>
      </c>
      <c r="AY230" s="118">
        <f t="shared" si="600"/>
        <v>359.1867542</v>
      </c>
      <c r="AZ230" s="117"/>
    </row>
    <row r="231" ht="15.75" customHeight="1">
      <c r="A231" s="119"/>
      <c r="B231" s="106"/>
      <c r="C231" s="108"/>
      <c r="D231" s="106"/>
      <c r="E231" s="108"/>
      <c r="F231" s="106"/>
      <c r="G231" s="86"/>
      <c r="H231" s="108" t="s">
        <v>456</v>
      </c>
      <c r="I231" s="86" t="s">
        <v>457</v>
      </c>
      <c r="J231" s="106">
        <v>5.0</v>
      </c>
      <c r="K231" s="109">
        <v>21.0</v>
      </c>
      <c r="L231" s="108"/>
      <c r="M231" s="106">
        <v>6.0</v>
      </c>
      <c r="N231" s="89"/>
      <c r="O231" s="106">
        <v>10.0</v>
      </c>
      <c r="P231" s="89"/>
      <c r="Q231" s="111">
        <v>21.0</v>
      </c>
      <c r="R231" s="89"/>
      <c r="S231" s="106">
        <v>21.0</v>
      </c>
      <c r="T231" s="89"/>
      <c r="U231" s="106">
        <v>21.0</v>
      </c>
      <c r="V231" s="157"/>
      <c r="W231" s="111">
        <v>6.0</v>
      </c>
      <c r="X231" s="112"/>
      <c r="Y231" s="111">
        <v>6.0</v>
      </c>
      <c r="Z231" s="112"/>
      <c r="AA231" s="111">
        <v>21.0</v>
      </c>
      <c r="AB231" s="112"/>
      <c r="AC231" s="111">
        <v>21.0</v>
      </c>
      <c r="AD231" s="112"/>
      <c r="AE231" s="108"/>
      <c r="AF231" s="96"/>
      <c r="AG231" s="113">
        <f t="shared" ref="AG231:AP231" si="601">IFERROR(W231/M231,0)*100</f>
        <v>100</v>
      </c>
      <c r="AH231" s="98">
        <f t="shared" si="601"/>
        <v>0</v>
      </c>
      <c r="AI231" s="113">
        <f t="shared" si="601"/>
        <v>60</v>
      </c>
      <c r="AJ231" s="98">
        <f t="shared" si="601"/>
        <v>0</v>
      </c>
      <c r="AK231" s="113">
        <f t="shared" si="601"/>
        <v>100</v>
      </c>
      <c r="AL231" s="98">
        <f t="shared" si="601"/>
        <v>0</v>
      </c>
      <c r="AM231" s="113">
        <f t="shared" si="601"/>
        <v>100</v>
      </c>
      <c r="AN231" s="98">
        <f t="shared" si="601"/>
        <v>0</v>
      </c>
      <c r="AO231" s="297">
        <f t="shared" si="601"/>
        <v>0</v>
      </c>
      <c r="AP231" s="218">
        <f t="shared" si="601"/>
        <v>0</v>
      </c>
      <c r="AQ231" s="124">
        <v>21.0</v>
      </c>
      <c r="AR231" s="114">
        <f t="shared" si="599"/>
        <v>0</v>
      </c>
      <c r="AS231" s="114">
        <f t="shared" si="590"/>
        <v>100</v>
      </c>
      <c r="AT231" s="128" t="s">
        <v>89</v>
      </c>
      <c r="AU231" s="115"/>
      <c r="AV231" s="116"/>
      <c r="AW231" s="117"/>
      <c r="AX231" s="118">
        <f t="shared" ref="AX231:AY231" si="602">AG231+AI231+AK231+AM231+AO231</f>
        <v>360</v>
      </c>
      <c r="AY231" s="118">
        <f t="shared" si="602"/>
        <v>0</v>
      </c>
      <c r="AZ231" s="117"/>
    </row>
    <row r="232" ht="15.75" customHeight="1">
      <c r="A232" s="119"/>
      <c r="B232" s="106"/>
      <c r="C232" s="108"/>
      <c r="D232" s="106"/>
      <c r="E232" s="108"/>
      <c r="F232" s="106"/>
      <c r="G232" s="86"/>
      <c r="H232" s="108" t="s">
        <v>458</v>
      </c>
      <c r="I232" s="108" t="s">
        <v>72</v>
      </c>
      <c r="J232" s="106">
        <v>0.0</v>
      </c>
      <c r="K232" s="138">
        <v>100.0</v>
      </c>
      <c r="L232" s="110"/>
      <c r="M232" s="138">
        <v>100.0</v>
      </c>
      <c r="N232" s="89"/>
      <c r="O232" s="138">
        <v>100.0</v>
      </c>
      <c r="P232" s="89"/>
      <c r="Q232" s="138">
        <v>100.0</v>
      </c>
      <c r="R232" s="89"/>
      <c r="S232" s="138">
        <v>100.0</v>
      </c>
      <c r="T232" s="89"/>
      <c r="U232" s="138">
        <v>100.0</v>
      </c>
      <c r="V232" s="91"/>
      <c r="W232" s="111">
        <v>35.2</v>
      </c>
      <c r="X232" s="112"/>
      <c r="Y232" s="111">
        <v>100.0</v>
      </c>
      <c r="Z232" s="112"/>
      <c r="AA232" s="111">
        <v>12.8</v>
      </c>
      <c r="AB232" s="112"/>
      <c r="AC232" s="111">
        <v>13.5</v>
      </c>
      <c r="AD232" s="112"/>
      <c r="AE232" s="108"/>
      <c r="AF232" s="96"/>
      <c r="AG232" s="113">
        <f t="shared" ref="AG232:AP232" si="603">IFERROR(W232/M232,0)*100</f>
        <v>35.2</v>
      </c>
      <c r="AH232" s="98">
        <f t="shared" si="603"/>
        <v>0</v>
      </c>
      <c r="AI232" s="113">
        <f t="shared" si="603"/>
        <v>100</v>
      </c>
      <c r="AJ232" s="98">
        <f t="shared" si="603"/>
        <v>0</v>
      </c>
      <c r="AK232" s="113">
        <f t="shared" si="603"/>
        <v>12.8</v>
      </c>
      <c r="AL232" s="98">
        <f t="shared" si="603"/>
        <v>0</v>
      </c>
      <c r="AM232" s="113">
        <f t="shared" si="603"/>
        <v>13.5</v>
      </c>
      <c r="AN232" s="98">
        <f t="shared" si="603"/>
        <v>0</v>
      </c>
      <c r="AO232" s="297">
        <f t="shared" si="603"/>
        <v>0</v>
      </c>
      <c r="AP232" s="218">
        <f t="shared" si="603"/>
        <v>0</v>
      </c>
      <c r="AQ232" s="124">
        <v>13.5</v>
      </c>
      <c r="AR232" s="114">
        <f t="shared" si="599"/>
        <v>0</v>
      </c>
      <c r="AS232" s="114">
        <f t="shared" si="590"/>
        <v>13.5</v>
      </c>
      <c r="AT232" s="128" t="s">
        <v>89</v>
      </c>
      <c r="AU232" s="115"/>
      <c r="AV232" s="116"/>
      <c r="AW232" s="117"/>
      <c r="AX232" s="118">
        <f t="shared" ref="AX232:AY232" si="604">AG232+AI232+AK232+AM232+AO232</f>
        <v>161.5</v>
      </c>
      <c r="AY232" s="118">
        <f t="shared" si="604"/>
        <v>0</v>
      </c>
      <c r="AZ232" s="117"/>
    </row>
    <row r="233" ht="15.75" customHeight="1">
      <c r="A233" s="105"/>
      <c r="B233" s="106"/>
      <c r="C233" s="108"/>
      <c r="D233" s="106"/>
      <c r="E233" s="108"/>
      <c r="F233" s="106">
        <v>11.0</v>
      </c>
      <c r="G233" s="86" t="s">
        <v>459</v>
      </c>
      <c r="H233" s="86" t="s">
        <v>460</v>
      </c>
      <c r="I233" s="86" t="s">
        <v>461</v>
      </c>
      <c r="J233" s="106">
        <v>602.35</v>
      </c>
      <c r="K233" s="106">
        <v>758234.0</v>
      </c>
      <c r="L233" s="128">
        <v>26794.0</v>
      </c>
      <c r="M233" s="106">
        <v>641208.0</v>
      </c>
      <c r="N233" s="89">
        <v>5150.0</v>
      </c>
      <c r="O233" s="106">
        <v>666410.0</v>
      </c>
      <c r="P233" s="89">
        <v>5305.0</v>
      </c>
      <c r="Q233" s="111">
        <v>692120.0</v>
      </c>
      <c r="R233" s="89">
        <v>5464.0</v>
      </c>
      <c r="S233" s="106">
        <v>724305.0</v>
      </c>
      <c r="T233" s="89">
        <v>5357.0</v>
      </c>
      <c r="U233" s="106">
        <v>758234.0</v>
      </c>
      <c r="V233" s="91">
        <v>5518.0</v>
      </c>
      <c r="W233" s="111">
        <v>641208.0</v>
      </c>
      <c r="X233" s="112">
        <v>1913.881</v>
      </c>
      <c r="Y233" s="111">
        <v>666410.0</v>
      </c>
      <c r="Z233" s="112">
        <v>1988.129</v>
      </c>
      <c r="AA233" s="111">
        <v>692120.0</v>
      </c>
      <c r="AB233" s="112">
        <v>2580.619</v>
      </c>
      <c r="AC233" s="111">
        <v>718321.0</v>
      </c>
      <c r="AD233" s="112">
        <v>2040.533</v>
      </c>
      <c r="AE233" s="108"/>
      <c r="AF233" s="96"/>
      <c r="AG233" s="113">
        <f t="shared" ref="AG233:AP233" si="605">IFERROR(W233/M233,0)*100</f>
        <v>100</v>
      </c>
      <c r="AH233" s="98">
        <f t="shared" si="605"/>
        <v>37.16273786</v>
      </c>
      <c r="AI233" s="113">
        <f t="shared" si="605"/>
        <v>100</v>
      </c>
      <c r="AJ233" s="98">
        <f t="shared" si="605"/>
        <v>37.47651272</v>
      </c>
      <c r="AK233" s="113">
        <f t="shared" si="605"/>
        <v>100</v>
      </c>
      <c r="AL233" s="98">
        <f t="shared" si="605"/>
        <v>47.22948389</v>
      </c>
      <c r="AM233" s="113">
        <f t="shared" si="605"/>
        <v>99.1738287</v>
      </c>
      <c r="AN233" s="98">
        <f t="shared" si="605"/>
        <v>38.09096509</v>
      </c>
      <c r="AO233" s="297">
        <f t="shared" si="605"/>
        <v>0</v>
      </c>
      <c r="AP233" s="218">
        <f t="shared" si="605"/>
        <v>0</v>
      </c>
      <c r="AQ233" s="124">
        <v>718321.0</v>
      </c>
      <c r="AR233" s="183">
        <f t="shared" si="599"/>
        <v>8523.162</v>
      </c>
      <c r="AS233" s="114">
        <f t="shared" si="590"/>
        <v>94.73605773</v>
      </c>
      <c r="AT233" s="114">
        <f t="shared" ref="AT233:AT234" si="609">AR233/L233*100</f>
        <v>31.80996492</v>
      </c>
      <c r="AU233" s="115" t="s">
        <v>423</v>
      </c>
      <c r="AV233" s="116"/>
      <c r="AW233" s="117"/>
      <c r="AX233" s="118">
        <f t="shared" ref="AX233:AY233" si="606">AG233+AI233+AK233+AM233+AO233</f>
        <v>399.1738287</v>
      </c>
      <c r="AY233" s="118">
        <f t="shared" si="606"/>
        <v>159.9596996</v>
      </c>
      <c r="AZ233" s="117"/>
    </row>
    <row r="234" ht="15.75" customHeight="1">
      <c r="A234" s="105"/>
      <c r="B234" s="106"/>
      <c r="C234" s="108"/>
      <c r="D234" s="106"/>
      <c r="E234" s="108"/>
      <c r="F234" s="106">
        <v>12.0</v>
      </c>
      <c r="G234" s="86" t="s">
        <v>462</v>
      </c>
      <c r="H234" s="86" t="s">
        <v>463</v>
      </c>
      <c r="I234" s="86" t="s">
        <v>464</v>
      </c>
      <c r="J234" s="106">
        <v>13.0</v>
      </c>
      <c r="K234" s="109">
        <f t="shared" ref="K234:K239" si="611">M234+O234+Q234+S234+U234+J234</f>
        <v>138</v>
      </c>
      <c r="L234" s="110">
        <f t="shared" ref="L234:L237" si="612">N234+P234+R234+T234+V234</f>
        <v>690</v>
      </c>
      <c r="M234" s="106">
        <v>15.0</v>
      </c>
      <c r="N234" s="89">
        <v>130.0</v>
      </c>
      <c r="O234" s="106">
        <v>20.0</v>
      </c>
      <c r="P234" s="89">
        <v>134.0</v>
      </c>
      <c r="Q234" s="111">
        <v>25.0</v>
      </c>
      <c r="R234" s="89">
        <v>138.0</v>
      </c>
      <c r="S234" s="106">
        <v>30.0</v>
      </c>
      <c r="T234" s="89">
        <v>142.0</v>
      </c>
      <c r="U234" s="106">
        <v>35.0</v>
      </c>
      <c r="V234" s="91">
        <v>146.0</v>
      </c>
      <c r="W234" s="111">
        <v>15.0</v>
      </c>
      <c r="X234" s="112">
        <v>111.714</v>
      </c>
      <c r="Y234" s="111">
        <v>77.0</v>
      </c>
      <c r="Z234" s="112">
        <v>191.016</v>
      </c>
      <c r="AA234" s="111">
        <v>0.0</v>
      </c>
      <c r="AB234" s="112">
        <v>98.725</v>
      </c>
      <c r="AC234" s="111">
        <v>15.0</v>
      </c>
      <c r="AD234" s="112">
        <v>154.009</v>
      </c>
      <c r="AE234" s="108"/>
      <c r="AF234" s="96"/>
      <c r="AG234" s="113">
        <f t="shared" ref="AG234:AP234" si="607">IFERROR(W234/M234,0)*100</f>
        <v>100</v>
      </c>
      <c r="AH234" s="98">
        <f t="shared" si="607"/>
        <v>85.93384615</v>
      </c>
      <c r="AI234" s="113">
        <f t="shared" si="607"/>
        <v>385</v>
      </c>
      <c r="AJ234" s="98">
        <f t="shared" si="607"/>
        <v>142.5492537</v>
      </c>
      <c r="AK234" s="113">
        <f t="shared" si="607"/>
        <v>0</v>
      </c>
      <c r="AL234" s="98">
        <f t="shared" si="607"/>
        <v>71.53985507</v>
      </c>
      <c r="AM234" s="113">
        <f t="shared" si="607"/>
        <v>50</v>
      </c>
      <c r="AN234" s="98">
        <f t="shared" si="607"/>
        <v>108.4570423</v>
      </c>
      <c r="AO234" s="297">
        <f t="shared" si="607"/>
        <v>0</v>
      </c>
      <c r="AP234" s="218">
        <f t="shared" si="607"/>
        <v>0</v>
      </c>
      <c r="AQ234" s="113">
        <f t="shared" ref="AQ234:AR234" si="608">W234+Y234+AA234+AC234+AE234</f>
        <v>107</v>
      </c>
      <c r="AR234" s="114">
        <f t="shared" si="608"/>
        <v>555.464</v>
      </c>
      <c r="AS234" s="114">
        <f t="shared" si="590"/>
        <v>77.53623188</v>
      </c>
      <c r="AT234" s="114">
        <f t="shared" si="609"/>
        <v>80.50202899</v>
      </c>
      <c r="AU234" s="115" t="s">
        <v>423</v>
      </c>
      <c r="AV234" s="116"/>
      <c r="AW234" s="117"/>
      <c r="AX234" s="118">
        <f t="shared" ref="AX234:AY234" si="610">AG234+AI234+AK234+AM234+AO234</f>
        <v>535</v>
      </c>
      <c r="AY234" s="118">
        <f t="shared" si="610"/>
        <v>408.4799972</v>
      </c>
      <c r="AZ234" s="117"/>
    </row>
    <row r="235" ht="15.75" customHeight="1">
      <c r="A235" s="105"/>
      <c r="B235" s="106"/>
      <c r="C235" s="108"/>
      <c r="D235" s="106"/>
      <c r="E235" s="108"/>
      <c r="F235" s="106"/>
      <c r="G235" s="86"/>
      <c r="H235" s="86"/>
      <c r="I235" s="86" t="s">
        <v>465</v>
      </c>
      <c r="J235" s="106">
        <v>15.0</v>
      </c>
      <c r="K235" s="109">
        <f t="shared" si="611"/>
        <v>290</v>
      </c>
      <c r="L235" s="110">
        <f t="shared" si="612"/>
        <v>0</v>
      </c>
      <c r="M235" s="106">
        <v>45.0</v>
      </c>
      <c r="N235" s="89"/>
      <c r="O235" s="106">
        <v>50.0</v>
      </c>
      <c r="P235" s="89"/>
      <c r="Q235" s="111">
        <v>55.0</v>
      </c>
      <c r="R235" s="89"/>
      <c r="S235" s="106">
        <v>60.0</v>
      </c>
      <c r="T235" s="89"/>
      <c r="U235" s="106">
        <v>65.0</v>
      </c>
      <c r="V235" s="91"/>
      <c r="W235" s="107">
        <v>45.0</v>
      </c>
      <c r="X235" s="112"/>
      <c r="Y235" s="107"/>
      <c r="Z235" s="112"/>
      <c r="AA235" s="107"/>
      <c r="AB235" s="112"/>
      <c r="AC235" s="107"/>
      <c r="AD235" s="112"/>
      <c r="AE235" s="108"/>
      <c r="AF235" s="96"/>
      <c r="AG235" s="113"/>
      <c r="AH235" s="98"/>
      <c r="AI235" s="113"/>
      <c r="AJ235" s="98"/>
      <c r="AK235" s="113"/>
      <c r="AL235" s="98"/>
      <c r="AM235" s="113"/>
      <c r="AN235" s="98"/>
      <c r="AO235" s="297"/>
      <c r="AP235" s="218"/>
      <c r="AQ235" s="113"/>
      <c r="AR235" s="108"/>
      <c r="AS235" s="108"/>
      <c r="AT235" s="108"/>
      <c r="AU235" s="115"/>
      <c r="AV235" s="116"/>
      <c r="AW235" s="117"/>
      <c r="AX235" s="118"/>
      <c r="AY235" s="118"/>
      <c r="AZ235" s="117"/>
    </row>
    <row r="236" ht="15.75" customHeight="1">
      <c r="A236" s="105"/>
      <c r="B236" s="106"/>
      <c r="C236" s="108"/>
      <c r="D236" s="106"/>
      <c r="E236" s="108"/>
      <c r="F236" s="106">
        <v>13.0</v>
      </c>
      <c r="G236" s="86" t="s">
        <v>466</v>
      </c>
      <c r="H236" s="86" t="s">
        <v>467</v>
      </c>
      <c r="I236" s="86" t="s">
        <v>468</v>
      </c>
      <c r="J236" s="106">
        <v>1.0</v>
      </c>
      <c r="K236" s="109">
        <f t="shared" si="611"/>
        <v>73</v>
      </c>
      <c r="L236" s="110">
        <f t="shared" si="612"/>
        <v>530</v>
      </c>
      <c r="M236" s="106">
        <v>5.0</v>
      </c>
      <c r="N236" s="89">
        <v>100.0</v>
      </c>
      <c r="O236" s="106">
        <v>10.0</v>
      </c>
      <c r="P236" s="89">
        <v>103.0</v>
      </c>
      <c r="Q236" s="111">
        <v>15.0</v>
      </c>
      <c r="R236" s="89">
        <v>106.0</v>
      </c>
      <c r="S236" s="106">
        <v>21.0</v>
      </c>
      <c r="T236" s="89">
        <v>109.0</v>
      </c>
      <c r="U236" s="106">
        <v>21.0</v>
      </c>
      <c r="V236" s="91">
        <v>112.0</v>
      </c>
      <c r="W236" s="111">
        <v>5.0</v>
      </c>
      <c r="X236" s="112">
        <v>0.0</v>
      </c>
      <c r="Y236" s="111">
        <v>10.0</v>
      </c>
      <c r="Z236" s="112">
        <v>38.975</v>
      </c>
      <c r="AA236" s="111">
        <v>15.0</v>
      </c>
      <c r="AB236" s="112">
        <v>14.2</v>
      </c>
      <c r="AC236" s="111">
        <v>10.0</v>
      </c>
      <c r="AD236" s="112">
        <v>5.88</v>
      </c>
      <c r="AE236" s="108"/>
      <c r="AF236" s="96"/>
      <c r="AG236" s="113">
        <f t="shared" ref="AG236:AP236" si="613">IFERROR(W236/M236,0)*100</f>
        <v>100</v>
      </c>
      <c r="AH236" s="98">
        <f t="shared" si="613"/>
        <v>0</v>
      </c>
      <c r="AI236" s="113">
        <f t="shared" si="613"/>
        <v>100</v>
      </c>
      <c r="AJ236" s="98">
        <f t="shared" si="613"/>
        <v>37.83980583</v>
      </c>
      <c r="AK236" s="113">
        <f t="shared" si="613"/>
        <v>100</v>
      </c>
      <c r="AL236" s="98">
        <f t="shared" si="613"/>
        <v>13.39622642</v>
      </c>
      <c r="AM236" s="113">
        <f t="shared" si="613"/>
        <v>47.61904762</v>
      </c>
      <c r="AN236" s="98">
        <f t="shared" si="613"/>
        <v>5.394495413</v>
      </c>
      <c r="AO236" s="297">
        <f t="shared" si="613"/>
        <v>0</v>
      </c>
      <c r="AP236" s="218">
        <f t="shared" si="613"/>
        <v>0</v>
      </c>
      <c r="AQ236" s="113">
        <f t="shared" ref="AQ236:AR236" si="614">W236+Y236+AA236+AC236+AE236</f>
        <v>40</v>
      </c>
      <c r="AR236" s="114">
        <f t="shared" si="614"/>
        <v>59.055</v>
      </c>
      <c r="AS236" s="114">
        <f t="shared" ref="AS236:AT236" si="615">AQ236/K236*100</f>
        <v>54.79452055</v>
      </c>
      <c r="AT236" s="114">
        <f t="shared" si="615"/>
        <v>11.14245283</v>
      </c>
      <c r="AU236" s="115" t="s">
        <v>423</v>
      </c>
      <c r="AV236" s="116"/>
      <c r="AW236" s="117"/>
      <c r="AX236" s="118">
        <f t="shared" ref="AX236:AY236" si="616">AG236+AI236+AK236+AM236+AO236</f>
        <v>347.6190476</v>
      </c>
      <c r="AY236" s="118">
        <f t="shared" si="616"/>
        <v>56.63052765</v>
      </c>
      <c r="AZ236" s="117"/>
    </row>
    <row r="237" ht="15.75" customHeight="1">
      <c r="A237" s="105"/>
      <c r="B237" s="106"/>
      <c r="C237" s="108"/>
      <c r="D237" s="106"/>
      <c r="E237" s="108"/>
      <c r="F237" s="106">
        <v>14.0</v>
      </c>
      <c r="G237" s="86" t="s">
        <v>469</v>
      </c>
      <c r="H237" s="86" t="s">
        <v>470</v>
      </c>
      <c r="I237" s="86" t="s">
        <v>468</v>
      </c>
      <c r="J237" s="106">
        <v>21.0</v>
      </c>
      <c r="K237" s="109">
        <f t="shared" si="611"/>
        <v>26</v>
      </c>
      <c r="L237" s="159">
        <f t="shared" si="612"/>
        <v>160461</v>
      </c>
      <c r="M237" s="106">
        <v>1.0</v>
      </c>
      <c r="N237" s="89">
        <v>25830.0</v>
      </c>
      <c r="O237" s="106">
        <v>1.0</v>
      </c>
      <c r="P237" s="89">
        <v>27255.0</v>
      </c>
      <c r="Q237" s="111">
        <v>1.0</v>
      </c>
      <c r="R237" s="89">
        <v>28073.0</v>
      </c>
      <c r="S237" s="106">
        <v>1.0</v>
      </c>
      <c r="T237" s="89">
        <v>28886.0</v>
      </c>
      <c r="U237" s="106">
        <v>1.0</v>
      </c>
      <c r="V237" s="91">
        <v>50417.0</v>
      </c>
      <c r="W237" s="111">
        <v>0.0</v>
      </c>
      <c r="X237" s="112">
        <v>14836.343</v>
      </c>
      <c r="Y237" s="111">
        <v>1.0</v>
      </c>
      <c r="Z237" s="112">
        <v>9408.611</v>
      </c>
      <c r="AA237" s="111">
        <v>0.0</v>
      </c>
      <c r="AB237" s="112">
        <v>7628.91</v>
      </c>
      <c r="AC237" s="111">
        <v>1.0</v>
      </c>
      <c r="AD237" s="112">
        <v>7070.142</v>
      </c>
      <c r="AE237" s="108"/>
      <c r="AF237" s="96"/>
      <c r="AG237" s="113">
        <f t="shared" ref="AG237:AP237" si="617">IFERROR(W237/M237,0)*100</f>
        <v>0</v>
      </c>
      <c r="AH237" s="98">
        <f t="shared" si="617"/>
        <v>57.43841657</v>
      </c>
      <c r="AI237" s="113">
        <f t="shared" si="617"/>
        <v>100</v>
      </c>
      <c r="AJ237" s="98">
        <f t="shared" si="617"/>
        <v>34.52067877</v>
      </c>
      <c r="AK237" s="113">
        <f t="shared" si="617"/>
        <v>0</v>
      </c>
      <c r="AL237" s="98">
        <f t="shared" si="617"/>
        <v>27.17525736</v>
      </c>
      <c r="AM237" s="113">
        <f t="shared" si="617"/>
        <v>100</v>
      </c>
      <c r="AN237" s="98">
        <f t="shared" si="617"/>
        <v>24.47601606</v>
      </c>
      <c r="AO237" s="297">
        <f t="shared" si="617"/>
        <v>0</v>
      </c>
      <c r="AP237" s="218">
        <f t="shared" si="617"/>
        <v>0</v>
      </c>
      <c r="AQ237" s="113">
        <f t="shared" ref="AQ237:AR237" si="618">W237+Y237+AA237+AC237+AE237</f>
        <v>2</v>
      </c>
      <c r="AR237" s="114">
        <f t="shared" si="618"/>
        <v>38944.006</v>
      </c>
      <c r="AS237" s="114">
        <f t="shared" ref="AS237:AT237" si="619">AQ237/K237*100</f>
        <v>7.692307692</v>
      </c>
      <c r="AT237" s="114">
        <f t="shared" si="619"/>
        <v>24.27007559</v>
      </c>
      <c r="AU237" s="115" t="s">
        <v>423</v>
      </c>
      <c r="AV237" s="116"/>
      <c r="AW237" s="117"/>
      <c r="AX237" s="118">
        <f t="shared" ref="AX237:AY237" si="620">AG237+AI237+AK237+AM237+AO237</f>
        <v>200</v>
      </c>
      <c r="AY237" s="118">
        <f t="shared" si="620"/>
        <v>143.6103688</v>
      </c>
      <c r="AZ237" s="117"/>
    </row>
    <row r="238" ht="15.75" customHeight="1">
      <c r="A238" s="105"/>
      <c r="B238" s="106"/>
      <c r="C238" s="108"/>
      <c r="D238" s="106"/>
      <c r="E238" s="108"/>
      <c r="F238" s="106"/>
      <c r="G238" s="86"/>
      <c r="H238" s="86" t="s">
        <v>471</v>
      </c>
      <c r="I238" s="86" t="s">
        <v>472</v>
      </c>
      <c r="J238" s="106">
        <v>25.0</v>
      </c>
      <c r="K238" s="109">
        <f t="shared" si="611"/>
        <v>41</v>
      </c>
      <c r="L238" s="128"/>
      <c r="M238" s="106">
        <v>3.0</v>
      </c>
      <c r="N238" s="89"/>
      <c r="O238" s="106">
        <v>3.0</v>
      </c>
      <c r="P238" s="89"/>
      <c r="Q238" s="111">
        <v>4.0</v>
      </c>
      <c r="R238" s="89"/>
      <c r="S238" s="106">
        <v>3.0</v>
      </c>
      <c r="T238" s="89"/>
      <c r="U238" s="106">
        <v>3.0</v>
      </c>
      <c r="V238" s="129"/>
      <c r="W238" s="111">
        <v>2.0</v>
      </c>
      <c r="X238" s="112"/>
      <c r="Y238" s="111">
        <v>0.0</v>
      </c>
      <c r="Z238" s="112"/>
      <c r="AA238" s="111">
        <v>0.0</v>
      </c>
      <c r="AB238" s="112"/>
      <c r="AC238" s="111">
        <v>0.0</v>
      </c>
      <c r="AD238" s="112"/>
      <c r="AE238" s="108"/>
      <c r="AF238" s="96"/>
      <c r="AG238" s="113">
        <f t="shared" ref="AG238:AP238" si="621">IFERROR(W238/M238,0)*100</f>
        <v>66.66666667</v>
      </c>
      <c r="AH238" s="98">
        <f t="shared" si="621"/>
        <v>0</v>
      </c>
      <c r="AI238" s="113">
        <f t="shared" si="621"/>
        <v>0</v>
      </c>
      <c r="AJ238" s="98">
        <f t="shared" si="621"/>
        <v>0</v>
      </c>
      <c r="AK238" s="113">
        <f t="shared" si="621"/>
        <v>0</v>
      </c>
      <c r="AL238" s="98">
        <f t="shared" si="621"/>
        <v>0</v>
      </c>
      <c r="AM238" s="113">
        <f t="shared" si="621"/>
        <v>0</v>
      </c>
      <c r="AN238" s="98">
        <f t="shared" si="621"/>
        <v>0</v>
      </c>
      <c r="AO238" s="297">
        <f t="shared" si="621"/>
        <v>0</v>
      </c>
      <c r="AP238" s="218">
        <f t="shared" si="621"/>
        <v>0</v>
      </c>
      <c r="AQ238" s="113">
        <f t="shared" ref="AQ238:AR238" si="622">W238+Y238+AA238+AC238+AE238</f>
        <v>2</v>
      </c>
      <c r="AR238" s="114">
        <f t="shared" si="622"/>
        <v>0</v>
      </c>
      <c r="AS238" s="114">
        <f>AQ238/K238*100</f>
        <v>4.87804878</v>
      </c>
      <c r="AT238" s="128" t="s">
        <v>89</v>
      </c>
      <c r="AU238" s="115"/>
      <c r="AV238" s="116"/>
      <c r="AW238" s="117"/>
      <c r="AX238" s="118">
        <f t="shared" ref="AX238:AY238" si="623">AG238+AI238+AK238+AM238+AO238</f>
        <v>66.66666667</v>
      </c>
      <c r="AY238" s="118">
        <f t="shared" si="623"/>
        <v>0</v>
      </c>
      <c r="AZ238" s="117"/>
    </row>
    <row r="239" ht="15.75" customHeight="1">
      <c r="A239" s="105"/>
      <c r="B239" s="106"/>
      <c r="C239" s="108"/>
      <c r="D239" s="106"/>
      <c r="E239" s="108"/>
      <c r="F239" s="106"/>
      <c r="G239" s="86"/>
      <c r="H239" s="86" t="s">
        <v>473</v>
      </c>
      <c r="I239" s="86" t="s">
        <v>468</v>
      </c>
      <c r="J239" s="106">
        <v>2.0</v>
      </c>
      <c r="K239" s="109">
        <f t="shared" si="611"/>
        <v>7</v>
      </c>
      <c r="L239" s="128"/>
      <c r="M239" s="106">
        <v>1.0</v>
      </c>
      <c r="N239" s="89"/>
      <c r="O239" s="106">
        <v>1.0</v>
      </c>
      <c r="P239" s="89"/>
      <c r="Q239" s="111">
        <v>1.0</v>
      </c>
      <c r="R239" s="89"/>
      <c r="S239" s="106">
        <v>1.0</v>
      </c>
      <c r="T239" s="89"/>
      <c r="U239" s="106">
        <v>1.0</v>
      </c>
      <c r="V239" s="129"/>
      <c r="W239" s="111">
        <v>0.0</v>
      </c>
      <c r="X239" s="112"/>
      <c r="Y239" s="111">
        <v>0.0</v>
      </c>
      <c r="Z239" s="112"/>
      <c r="AA239" s="111">
        <v>0.0</v>
      </c>
      <c r="AB239" s="112"/>
      <c r="AC239" s="111">
        <v>0.0</v>
      </c>
      <c r="AD239" s="112"/>
      <c r="AE239" s="108"/>
      <c r="AF239" s="96"/>
      <c r="AG239" s="113">
        <f t="shared" ref="AG239:AP239" si="624">IFERROR(W239/M239,0)*100</f>
        <v>0</v>
      </c>
      <c r="AH239" s="98">
        <f t="shared" si="624"/>
        <v>0</v>
      </c>
      <c r="AI239" s="113">
        <f t="shared" si="624"/>
        <v>0</v>
      </c>
      <c r="AJ239" s="98">
        <f t="shared" si="624"/>
        <v>0</v>
      </c>
      <c r="AK239" s="113">
        <f t="shared" si="624"/>
        <v>0</v>
      </c>
      <c r="AL239" s="98">
        <f t="shared" si="624"/>
        <v>0</v>
      </c>
      <c r="AM239" s="113">
        <f t="shared" si="624"/>
        <v>0</v>
      </c>
      <c r="AN239" s="98">
        <f t="shared" si="624"/>
        <v>0</v>
      </c>
      <c r="AO239" s="297">
        <f t="shared" si="624"/>
        <v>0</v>
      </c>
      <c r="AP239" s="218">
        <f t="shared" si="624"/>
        <v>0</v>
      </c>
      <c r="AQ239" s="113">
        <f>IFERROR(AX239/K239,0)*100</f>
        <v>0</v>
      </c>
      <c r="AR239" s="108"/>
      <c r="AS239" s="108"/>
      <c r="AT239" s="108"/>
      <c r="AU239" s="115"/>
      <c r="AV239" s="116"/>
      <c r="AW239" s="117"/>
      <c r="AX239" s="118">
        <f t="shared" ref="AX239:AY239" si="625">AG239+AI239+AK239+AM239+AO239</f>
        <v>0</v>
      </c>
      <c r="AY239" s="118">
        <f t="shared" si="625"/>
        <v>0</v>
      </c>
      <c r="AZ239" s="117"/>
    </row>
    <row r="240" ht="15.75" customHeight="1">
      <c r="A240" s="119"/>
      <c r="B240" s="106"/>
      <c r="C240" s="108"/>
      <c r="D240" s="106"/>
      <c r="E240" s="108"/>
      <c r="F240" s="106">
        <v>15.0</v>
      </c>
      <c r="G240" s="86" t="s">
        <v>474</v>
      </c>
      <c r="H240" s="108" t="s">
        <v>475</v>
      </c>
      <c r="I240" s="108" t="s">
        <v>476</v>
      </c>
      <c r="J240" s="106">
        <v>5.0</v>
      </c>
      <c r="K240" s="106">
        <v>6.0</v>
      </c>
      <c r="L240" s="110">
        <f>N240+P240+R240+T240+V240</f>
        <v>56102</v>
      </c>
      <c r="M240" s="106">
        <v>6.0</v>
      </c>
      <c r="N240" s="89">
        <v>9363.0</v>
      </c>
      <c r="O240" s="106">
        <v>6.0</v>
      </c>
      <c r="P240" s="89">
        <v>13812.0</v>
      </c>
      <c r="Q240" s="106">
        <v>6.0</v>
      </c>
      <c r="R240" s="89">
        <v>12481.0</v>
      </c>
      <c r="S240" s="106">
        <v>6.0</v>
      </c>
      <c r="T240" s="89">
        <v>10457.0</v>
      </c>
      <c r="U240" s="106">
        <v>6.0</v>
      </c>
      <c r="V240" s="120">
        <v>9989.0</v>
      </c>
      <c r="W240" s="111">
        <v>4.0</v>
      </c>
      <c r="X240" s="112">
        <v>18151.348</v>
      </c>
      <c r="Y240" s="111">
        <v>4.0</v>
      </c>
      <c r="Z240" s="112">
        <v>9216.887</v>
      </c>
      <c r="AA240" s="111">
        <v>4.0</v>
      </c>
      <c r="AB240" s="112">
        <v>19672.588</v>
      </c>
      <c r="AC240" s="111">
        <v>3.0</v>
      </c>
      <c r="AD240" s="112">
        <v>12736.077</v>
      </c>
      <c r="AE240" s="108"/>
      <c r="AF240" s="96"/>
      <c r="AG240" s="113">
        <f t="shared" ref="AG240:AP240" si="626">IFERROR(W240/M240,0)*100</f>
        <v>66.66666667</v>
      </c>
      <c r="AH240" s="98">
        <f t="shared" si="626"/>
        <v>193.8625227</v>
      </c>
      <c r="AI240" s="113">
        <f t="shared" si="626"/>
        <v>66.66666667</v>
      </c>
      <c r="AJ240" s="98">
        <f t="shared" si="626"/>
        <v>66.73100927</v>
      </c>
      <c r="AK240" s="113">
        <f t="shared" si="626"/>
        <v>66.66666667</v>
      </c>
      <c r="AL240" s="98">
        <f t="shared" si="626"/>
        <v>157.6202868</v>
      </c>
      <c r="AM240" s="113">
        <f t="shared" si="626"/>
        <v>50</v>
      </c>
      <c r="AN240" s="98">
        <f t="shared" si="626"/>
        <v>121.7947499</v>
      </c>
      <c r="AO240" s="297">
        <f t="shared" si="626"/>
        <v>0</v>
      </c>
      <c r="AP240" s="218">
        <f t="shared" si="626"/>
        <v>0</v>
      </c>
      <c r="AQ240" s="124">
        <v>3.0</v>
      </c>
      <c r="AR240" s="114">
        <f t="shared" ref="AR240:AR242" si="630">X240+Z240+AB240+AD240+AF240</f>
        <v>59776.9</v>
      </c>
      <c r="AS240" s="114">
        <f t="shared" ref="AS240:AT240" si="627">AQ240/K240*100</f>
        <v>50</v>
      </c>
      <c r="AT240" s="114">
        <f t="shared" si="627"/>
        <v>106.5503904</v>
      </c>
      <c r="AU240" s="115" t="s">
        <v>423</v>
      </c>
      <c r="AV240" s="116"/>
      <c r="AW240" s="117"/>
      <c r="AX240" s="118">
        <f t="shared" ref="AX240:AY240" si="628">AG240+AI240+AK240+AM240+AO240</f>
        <v>250</v>
      </c>
      <c r="AY240" s="118">
        <f t="shared" si="628"/>
        <v>540.0085687</v>
      </c>
      <c r="AZ240" s="117"/>
    </row>
    <row r="241" ht="15.75" customHeight="1">
      <c r="A241" s="119"/>
      <c r="B241" s="106"/>
      <c r="C241" s="108"/>
      <c r="D241" s="106"/>
      <c r="E241" s="108"/>
      <c r="F241" s="106"/>
      <c r="G241" s="86"/>
      <c r="H241" s="108" t="s">
        <v>477</v>
      </c>
      <c r="I241" s="108" t="s">
        <v>476</v>
      </c>
      <c r="J241" s="106">
        <v>2.0</v>
      </c>
      <c r="K241" s="106">
        <v>1.0</v>
      </c>
      <c r="L241" s="108"/>
      <c r="M241" s="106">
        <v>1.0</v>
      </c>
      <c r="N241" s="89"/>
      <c r="O241" s="106">
        <v>1.0</v>
      </c>
      <c r="P241" s="89"/>
      <c r="Q241" s="111">
        <v>1.0</v>
      </c>
      <c r="R241" s="89"/>
      <c r="S241" s="106">
        <v>1.0</v>
      </c>
      <c r="T241" s="89"/>
      <c r="U241" s="106">
        <v>1.0</v>
      </c>
      <c r="V241" s="157"/>
      <c r="W241" s="111">
        <v>1.0</v>
      </c>
      <c r="X241" s="112"/>
      <c r="Y241" s="111">
        <v>3.0</v>
      </c>
      <c r="Z241" s="112"/>
      <c r="AA241" s="111">
        <v>2.0</v>
      </c>
      <c r="AB241" s="112"/>
      <c r="AC241" s="111">
        <v>1.0</v>
      </c>
      <c r="AD241" s="112"/>
      <c r="AE241" s="108"/>
      <c r="AF241" s="96"/>
      <c r="AG241" s="113">
        <f t="shared" ref="AG241:AP241" si="629">IFERROR(W241/M241,0)*100</f>
        <v>100</v>
      </c>
      <c r="AH241" s="98">
        <f t="shared" si="629"/>
        <v>0</v>
      </c>
      <c r="AI241" s="113">
        <f t="shared" si="629"/>
        <v>300</v>
      </c>
      <c r="AJ241" s="98">
        <f t="shared" si="629"/>
        <v>0</v>
      </c>
      <c r="AK241" s="113">
        <f t="shared" si="629"/>
        <v>200</v>
      </c>
      <c r="AL241" s="98">
        <f t="shared" si="629"/>
        <v>0</v>
      </c>
      <c r="AM241" s="113">
        <f t="shared" si="629"/>
        <v>100</v>
      </c>
      <c r="AN241" s="98">
        <f t="shared" si="629"/>
        <v>0</v>
      </c>
      <c r="AO241" s="297">
        <f t="shared" si="629"/>
        <v>0</v>
      </c>
      <c r="AP241" s="218">
        <f t="shared" si="629"/>
        <v>0</v>
      </c>
      <c r="AQ241" s="124">
        <v>1.0</v>
      </c>
      <c r="AR241" s="114">
        <f t="shared" si="630"/>
        <v>0</v>
      </c>
      <c r="AS241" s="114">
        <f t="shared" ref="AS241:AS268" si="633">AQ241/K241*100</f>
        <v>100</v>
      </c>
      <c r="AT241" s="128" t="s">
        <v>89</v>
      </c>
      <c r="AU241" s="115"/>
      <c r="AV241" s="116"/>
      <c r="AW241" s="117"/>
      <c r="AX241" s="118">
        <f t="shared" ref="AX241:AY241" si="631">AG241+AI241+AK241+AM241+AO241</f>
        <v>700</v>
      </c>
      <c r="AY241" s="118">
        <f t="shared" si="631"/>
        <v>0</v>
      </c>
      <c r="AZ241" s="117"/>
    </row>
    <row r="242" ht="15.75" customHeight="1">
      <c r="A242" s="119"/>
      <c r="B242" s="106"/>
      <c r="C242" s="108"/>
      <c r="D242" s="106"/>
      <c r="E242" s="108"/>
      <c r="F242" s="106"/>
      <c r="G242" s="86"/>
      <c r="H242" s="108" t="s">
        <v>478</v>
      </c>
      <c r="I242" s="108" t="s">
        <v>479</v>
      </c>
      <c r="J242" s="138">
        <v>11.0</v>
      </c>
      <c r="K242" s="138">
        <v>32.0</v>
      </c>
      <c r="L242" s="136"/>
      <c r="M242" s="138">
        <v>24.0</v>
      </c>
      <c r="N242" s="144"/>
      <c r="O242" s="138">
        <v>26.0</v>
      </c>
      <c r="P242" s="144"/>
      <c r="Q242" s="138">
        <v>28.0</v>
      </c>
      <c r="R242" s="144"/>
      <c r="S242" s="138">
        <v>30.0</v>
      </c>
      <c r="T242" s="144"/>
      <c r="U242" s="138">
        <v>32.0</v>
      </c>
      <c r="V242" s="184"/>
      <c r="W242" s="121">
        <v>25.0</v>
      </c>
      <c r="X242" s="112"/>
      <c r="Y242" s="111">
        <v>30.0</v>
      </c>
      <c r="Z242" s="112"/>
      <c r="AA242" s="111">
        <v>11.0</v>
      </c>
      <c r="AB242" s="112"/>
      <c r="AC242" s="111">
        <v>10.5</v>
      </c>
      <c r="AD242" s="112"/>
      <c r="AE242" s="108"/>
      <c r="AF242" s="96"/>
      <c r="AG242" s="113">
        <f t="shared" ref="AG242:AP242" si="632">IFERROR(W242/M242,0)*100</f>
        <v>104.1666667</v>
      </c>
      <c r="AH242" s="98">
        <f t="shared" si="632"/>
        <v>0</v>
      </c>
      <c r="AI242" s="113">
        <f t="shared" si="632"/>
        <v>115.3846154</v>
      </c>
      <c r="AJ242" s="98">
        <f t="shared" si="632"/>
        <v>0</v>
      </c>
      <c r="AK242" s="113">
        <f t="shared" si="632"/>
        <v>39.28571429</v>
      </c>
      <c r="AL242" s="98">
        <f t="shared" si="632"/>
        <v>0</v>
      </c>
      <c r="AM242" s="113">
        <f t="shared" si="632"/>
        <v>35</v>
      </c>
      <c r="AN242" s="98">
        <f t="shared" si="632"/>
        <v>0</v>
      </c>
      <c r="AO242" s="297">
        <f t="shared" si="632"/>
        <v>0</v>
      </c>
      <c r="AP242" s="218">
        <f t="shared" si="632"/>
        <v>0</v>
      </c>
      <c r="AQ242" s="124">
        <v>10.5</v>
      </c>
      <c r="AR242" s="114">
        <f t="shared" si="630"/>
        <v>0</v>
      </c>
      <c r="AS242" s="114">
        <f t="shared" si="633"/>
        <v>32.8125</v>
      </c>
      <c r="AT242" s="128" t="s">
        <v>89</v>
      </c>
      <c r="AU242" s="115"/>
      <c r="AV242" s="116"/>
      <c r="AW242" s="117"/>
      <c r="AX242" s="118">
        <f t="shared" ref="AX242:AY242" si="634">AG242+AI242+AK242+AM242+AO242</f>
        <v>293.8369963</v>
      </c>
      <c r="AY242" s="118">
        <f t="shared" si="634"/>
        <v>0</v>
      </c>
      <c r="AZ242" s="117"/>
    </row>
    <row r="243" ht="15.75" customHeight="1">
      <c r="A243" s="119"/>
      <c r="B243" s="106"/>
      <c r="C243" s="108"/>
      <c r="D243" s="106"/>
      <c r="E243" s="108"/>
      <c r="F243" s="106"/>
      <c r="G243" s="86"/>
      <c r="H243" s="108" t="s">
        <v>480</v>
      </c>
      <c r="I243" s="108" t="s">
        <v>98</v>
      </c>
      <c r="J243" s="106">
        <v>1.0</v>
      </c>
      <c r="K243" s="109">
        <f t="shared" ref="K243:K245" si="638">M243+O243+Q243+S243+U243+J243</f>
        <v>5</v>
      </c>
      <c r="L243" s="108"/>
      <c r="M243" s="106"/>
      <c r="N243" s="89"/>
      <c r="O243" s="106">
        <v>1.0</v>
      </c>
      <c r="P243" s="89"/>
      <c r="Q243" s="111">
        <v>1.0</v>
      </c>
      <c r="R243" s="89"/>
      <c r="S243" s="106">
        <v>1.0</v>
      </c>
      <c r="T243" s="89"/>
      <c r="U243" s="106">
        <v>1.0</v>
      </c>
      <c r="V243" s="157"/>
      <c r="W243" s="111">
        <v>0.0</v>
      </c>
      <c r="X243" s="112"/>
      <c r="Y243" s="111">
        <v>0.0</v>
      </c>
      <c r="Z243" s="112"/>
      <c r="AA243" s="111">
        <v>0.0</v>
      </c>
      <c r="AB243" s="112"/>
      <c r="AC243" s="111">
        <v>0.0</v>
      </c>
      <c r="AD243" s="112"/>
      <c r="AE243" s="108"/>
      <c r="AF243" s="96"/>
      <c r="AG243" s="113">
        <f t="shared" ref="AG243:AP243" si="635">IFERROR(W243/M243,0)*100</f>
        <v>0</v>
      </c>
      <c r="AH243" s="98">
        <f t="shared" si="635"/>
        <v>0</v>
      </c>
      <c r="AI243" s="113">
        <f t="shared" si="635"/>
        <v>0</v>
      </c>
      <c r="AJ243" s="98">
        <f t="shared" si="635"/>
        <v>0</v>
      </c>
      <c r="AK243" s="113">
        <f t="shared" si="635"/>
        <v>0</v>
      </c>
      <c r="AL243" s="98">
        <f t="shared" si="635"/>
        <v>0</v>
      </c>
      <c r="AM243" s="113">
        <f t="shared" si="635"/>
        <v>0</v>
      </c>
      <c r="AN243" s="98">
        <f t="shared" si="635"/>
        <v>0</v>
      </c>
      <c r="AO243" s="297">
        <f t="shared" si="635"/>
        <v>0</v>
      </c>
      <c r="AP243" s="218">
        <f t="shared" si="635"/>
        <v>0</v>
      </c>
      <c r="AQ243" s="113">
        <f t="shared" ref="AQ243:AR243" si="636">W243+Y243+AA243+AC243+AE243</f>
        <v>0</v>
      </c>
      <c r="AR243" s="114">
        <f t="shared" si="636"/>
        <v>0</v>
      </c>
      <c r="AS243" s="114">
        <f t="shared" si="633"/>
        <v>0</v>
      </c>
      <c r="AT243" s="128" t="s">
        <v>89</v>
      </c>
      <c r="AU243" s="115"/>
      <c r="AV243" s="116"/>
      <c r="AW243" s="117"/>
      <c r="AX243" s="118">
        <f t="shared" ref="AX243:AY243" si="637">AG243+AI243+AK243+AM243+AO243</f>
        <v>0</v>
      </c>
      <c r="AY243" s="118">
        <f t="shared" si="637"/>
        <v>0</v>
      </c>
      <c r="AZ243" s="117"/>
    </row>
    <row r="244" ht="50.25" customHeight="1">
      <c r="A244" s="105"/>
      <c r="B244" s="106"/>
      <c r="C244" s="108"/>
      <c r="D244" s="106"/>
      <c r="E244" s="108"/>
      <c r="F244" s="106">
        <v>16.0</v>
      </c>
      <c r="G244" s="86" t="s">
        <v>481</v>
      </c>
      <c r="H244" s="86" t="s">
        <v>482</v>
      </c>
      <c r="I244" s="86" t="s">
        <v>366</v>
      </c>
      <c r="J244" s="106">
        <v>70.0</v>
      </c>
      <c r="K244" s="109">
        <f t="shared" si="638"/>
        <v>175</v>
      </c>
      <c r="L244" s="159">
        <f>N244+P244+R244+T244+V244</f>
        <v>218512</v>
      </c>
      <c r="M244" s="106">
        <v>21.0</v>
      </c>
      <c r="N244" s="89">
        <v>40444.0</v>
      </c>
      <c r="O244" s="106">
        <v>21.0</v>
      </c>
      <c r="P244" s="89">
        <v>41657.0</v>
      </c>
      <c r="Q244" s="111">
        <v>21.0</v>
      </c>
      <c r="R244" s="89">
        <v>42906.0</v>
      </c>
      <c r="S244" s="106">
        <v>21.0</v>
      </c>
      <c r="T244" s="89">
        <v>46062.0</v>
      </c>
      <c r="U244" s="106">
        <v>21.0</v>
      </c>
      <c r="V244" s="91">
        <v>47443.0</v>
      </c>
      <c r="W244" s="111">
        <v>21.0</v>
      </c>
      <c r="X244" s="112">
        <v>24731.234</v>
      </c>
      <c r="Y244" s="111">
        <v>15.0</v>
      </c>
      <c r="Z244" s="112">
        <v>17359.435</v>
      </c>
      <c r="AA244" s="111">
        <v>21.0</v>
      </c>
      <c r="AB244" s="112">
        <v>20810.354</v>
      </c>
      <c r="AC244" s="111">
        <v>15.0</v>
      </c>
      <c r="AD244" s="112">
        <v>17848.711</v>
      </c>
      <c r="AE244" s="108"/>
      <c r="AF244" s="96"/>
      <c r="AG244" s="113">
        <f t="shared" ref="AG244:AP244" si="639">IFERROR(W244/M244,0)*100</f>
        <v>100</v>
      </c>
      <c r="AH244" s="98">
        <f t="shared" si="639"/>
        <v>61.14932747</v>
      </c>
      <c r="AI244" s="113">
        <f t="shared" si="639"/>
        <v>71.42857143</v>
      </c>
      <c r="AJ244" s="98">
        <f t="shared" si="639"/>
        <v>41.67231198</v>
      </c>
      <c r="AK244" s="113">
        <f t="shared" si="639"/>
        <v>100</v>
      </c>
      <c r="AL244" s="98">
        <f t="shared" si="639"/>
        <v>48.50220016</v>
      </c>
      <c r="AM244" s="113">
        <f t="shared" si="639"/>
        <v>71.42857143</v>
      </c>
      <c r="AN244" s="98">
        <f t="shared" si="639"/>
        <v>38.74931831</v>
      </c>
      <c r="AO244" s="297">
        <f t="shared" si="639"/>
        <v>0</v>
      </c>
      <c r="AP244" s="218">
        <f t="shared" si="639"/>
        <v>0</v>
      </c>
      <c r="AQ244" s="113">
        <f t="shared" ref="AQ244:AR244" si="640">W244+Y244+AA244+AC244+AE244</f>
        <v>72</v>
      </c>
      <c r="AR244" s="114">
        <f t="shared" si="640"/>
        <v>80749.734</v>
      </c>
      <c r="AS244" s="114">
        <f t="shared" si="633"/>
        <v>41.14285714</v>
      </c>
      <c r="AT244" s="114">
        <f>AR244/L244*100</f>
        <v>36.95437047</v>
      </c>
      <c r="AU244" s="115" t="s">
        <v>423</v>
      </c>
      <c r="AV244" s="116"/>
      <c r="AW244" s="117"/>
      <c r="AX244" s="118">
        <f t="shared" ref="AX244:AY244" si="641">AG244+AI244+AK244+AM244+AO244</f>
        <v>342.8571429</v>
      </c>
      <c r="AY244" s="118">
        <f t="shared" si="641"/>
        <v>190.0731579</v>
      </c>
      <c r="AZ244" s="117"/>
    </row>
    <row r="245" ht="82.5" customHeight="1">
      <c r="A245" s="105"/>
      <c r="B245" s="106"/>
      <c r="C245" s="108"/>
      <c r="D245" s="106"/>
      <c r="E245" s="108"/>
      <c r="F245" s="106"/>
      <c r="G245" s="86"/>
      <c r="H245" s="86" t="s">
        <v>483</v>
      </c>
      <c r="I245" s="86" t="s">
        <v>484</v>
      </c>
      <c r="J245" s="106">
        <v>413370.0</v>
      </c>
      <c r="K245" s="109">
        <f t="shared" si="638"/>
        <v>716370</v>
      </c>
      <c r="L245" s="128"/>
      <c r="M245" s="106">
        <v>69000.0</v>
      </c>
      <c r="N245" s="89"/>
      <c r="O245" s="106">
        <v>69000.0</v>
      </c>
      <c r="P245" s="89"/>
      <c r="Q245" s="111">
        <v>60000.0</v>
      </c>
      <c r="R245" s="89"/>
      <c r="S245" s="106">
        <v>55000.0</v>
      </c>
      <c r="T245" s="89"/>
      <c r="U245" s="106">
        <v>50000.0</v>
      </c>
      <c r="V245" s="129"/>
      <c r="W245" s="111">
        <v>69000.0</v>
      </c>
      <c r="X245" s="112"/>
      <c r="Y245" s="111">
        <v>69000.0</v>
      </c>
      <c r="Z245" s="112"/>
      <c r="AA245" s="111">
        <v>60000.0</v>
      </c>
      <c r="AB245" s="112"/>
      <c r="AC245" s="111">
        <v>33212.0</v>
      </c>
      <c r="AD245" s="112"/>
      <c r="AE245" s="108"/>
      <c r="AF245" s="96"/>
      <c r="AG245" s="113">
        <f t="shared" ref="AG245:AP245" si="642">IFERROR(W245/M245,0)*100</f>
        <v>100</v>
      </c>
      <c r="AH245" s="98">
        <f t="shared" si="642"/>
        <v>0</v>
      </c>
      <c r="AI245" s="113">
        <f t="shared" si="642"/>
        <v>100</v>
      </c>
      <c r="AJ245" s="98">
        <f t="shared" si="642"/>
        <v>0</v>
      </c>
      <c r="AK245" s="113">
        <f t="shared" si="642"/>
        <v>100</v>
      </c>
      <c r="AL245" s="98">
        <f t="shared" si="642"/>
        <v>0</v>
      </c>
      <c r="AM245" s="113">
        <f t="shared" si="642"/>
        <v>60.38545455</v>
      </c>
      <c r="AN245" s="98">
        <f t="shared" si="642"/>
        <v>0</v>
      </c>
      <c r="AO245" s="297">
        <f t="shared" si="642"/>
        <v>0</v>
      </c>
      <c r="AP245" s="218">
        <f t="shared" si="642"/>
        <v>0</v>
      </c>
      <c r="AQ245" s="113">
        <f t="shared" ref="AQ245:AR245" si="643">W245+Y245+AA245+AC245+AE245</f>
        <v>231212</v>
      </c>
      <c r="AR245" s="114">
        <f t="shared" si="643"/>
        <v>0</v>
      </c>
      <c r="AS245" s="114">
        <f t="shared" si="633"/>
        <v>32.27550009</v>
      </c>
      <c r="AT245" s="128" t="s">
        <v>89</v>
      </c>
      <c r="AU245" s="115"/>
      <c r="AV245" s="116"/>
      <c r="AW245" s="117"/>
      <c r="AX245" s="118">
        <f t="shared" ref="AX245:AY245" si="644">AG245+AI245+AK245+AM245+AO245</f>
        <v>360.3854545</v>
      </c>
      <c r="AY245" s="118">
        <f t="shared" si="644"/>
        <v>0</v>
      </c>
      <c r="AZ245" s="117"/>
    </row>
    <row r="246" ht="15.75" customHeight="1">
      <c r="A246" s="105"/>
      <c r="B246" s="106"/>
      <c r="C246" s="108"/>
      <c r="D246" s="106"/>
      <c r="E246" s="108"/>
      <c r="F246" s="106"/>
      <c r="G246" s="86"/>
      <c r="H246" s="86" t="s">
        <v>485</v>
      </c>
      <c r="I246" s="106" t="s">
        <v>486</v>
      </c>
      <c r="J246" s="106">
        <v>200.0</v>
      </c>
      <c r="K246" s="106">
        <v>400.0</v>
      </c>
      <c r="L246" s="128"/>
      <c r="M246" s="106">
        <v>225.0</v>
      </c>
      <c r="N246" s="89"/>
      <c r="O246" s="106">
        <v>250.0</v>
      </c>
      <c r="P246" s="89"/>
      <c r="Q246" s="111">
        <v>300.0</v>
      </c>
      <c r="R246" s="89"/>
      <c r="S246" s="106">
        <v>350.0</v>
      </c>
      <c r="T246" s="89"/>
      <c r="U246" s="106">
        <v>400.0</v>
      </c>
      <c r="V246" s="129"/>
      <c r="W246" s="111">
        <v>249.0</v>
      </c>
      <c r="X246" s="112"/>
      <c r="Y246" s="111">
        <v>163.0</v>
      </c>
      <c r="Z246" s="112"/>
      <c r="AA246" s="111">
        <v>500.0</v>
      </c>
      <c r="AB246" s="112"/>
      <c r="AC246" s="111">
        <v>400.0</v>
      </c>
      <c r="AD246" s="112"/>
      <c r="AE246" s="108"/>
      <c r="AF246" s="96"/>
      <c r="AG246" s="113">
        <f t="shared" ref="AG246:AP246" si="645">IFERROR(W246/M246,0)*100</f>
        <v>110.6666667</v>
      </c>
      <c r="AH246" s="98">
        <f t="shared" si="645"/>
        <v>0</v>
      </c>
      <c r="AI246" s="113">
        <f t="shared" si="645"/>
        <v>65.2</v>
      </c>
      <c r="AJ246" s="98">
        <f t="shared" si="645"/>
        <v>0</v>
      </c>
      <c r="AK246" s="113">
        <f t="shared" si="645"/>
        <v>166.6666667</v>
      </c>
      <c r="AL246" s="98">
        <f t="shared" si="645"/>
        <v>0</v>
      </c>
      <c r="AM246" s="113">
        <f t="shared" si="645"/>
        <v>114.2857143</v>
      </c>
      <c r="AN246" s="98">
        <f t="shared" si="645"/>
        <v>0</v>
      </c>
      <c r="AO246" s="297">
        <f t="shared" si="645"/>
        <v>0</v>
      </c>
      <c r="AP246" s="218">
        <f t="shared" si="645"/>
        <v>0</v>
      </c>
      <c r="AQ246" s="124">
        <v>400.0</v>
      </c>
      <c r="AR246" s="114">
        <f t="shared" ref="AR246:AR254" si="648">X246+Z246+AB246+AD246+AF246</f>
        <v>0</v>
      </c>
      <c r="AS246" s="114">
        <f t="shared" si="633"/>
        <v>100</v>
      </c>
      <c r="AT246" s="128" t="s">
        <v>89</v>
      </c>
      <c r="AU246" s="115"/>
      <c r="AV246" s="116"/>
      <c r="AW246" s="117"/>
      <c r="AX246" s="118">
        <f t="shared" ref="AX246:AY246" si="646">AG246+AI246+AK246+AM246+AO246</f>
        <v>456.8190476</v>
      </c>
      <c r="AY246" s="118">
        <f t="shared" si="646"/>
        <v>0</v>
      </c>
      <c r="AZ246" s="117"/>
    </row>
    <row r="247" ht="98.25" customHeight="1">
      <c r="A247" s="105"/>
      <c r="B247" s="106"/>
      <c r="C247" s="108"/>
      <c r="D247" s="106"/>
      <c r="E247" s="108"/>
      <c r="F247" s="106">
        <v>17.0</v>
      </c>
      <c r="G247" s="86" t="s">
        <v>487</v>
      </c>
      <c r="H247" s="86" t="s">
        <v>488</v>
      </c>
      <c r="I247" s="86" t="s">
        <v>468</v>
      </c>
      <c r="J247" s="106">
        <v>21.0</v>
      </c>
      <c r="K247" s="106">
        <v>21.0</v>
      </c>
      <c r="L247" s="110">
        <f t="shared" ref="L247:L248" si="650">N247+P247+R247+T247+V247</f>
        <v>5043</v>
      </c>
      <c r="M247" s="106">
        <v>21.0</v>
      </c>
      <c r="N247" s="90">
        <v>950.0</v>
      </c>
      <c r="O247" s="106">
        <v>21.0</v>
      </c>
      <c r="P247" s="90">
        <v>978.0</v>
      </c>
      <c r="Q247" s="106">
        <v>21.0</v>
      </c>
      <c r="R247" s="90">
        <v>1008.0</v>
      </c>
      <c r="S247" s="106">
        <v>21.0</v>
      </c>
      <c r="T247" s="90">
        <v>1038.0</v>
      </c>
      <c r="U247" s="106">
        <v>21.0</v>
      </c>
      <c r="V247" s="91">
        <v>1069.0</v>
      </c>
      <c r="W247" s="111">
        <v>21.0</v>
      </c>
      <c r="X247" s="112">
        <v>390.463</v>
      </c>
      <c r="Y247" s="111">
        <v>21.0</v>
      </c>
      <c r="Z247" s="112">
        <v>278.18</v>
      </c>
      <c r="AA247" s="111">
        <v>21.0</v>
      </c>
      <c r="AB247" s="112">
        <v>278.723</v>
      </c>
      <c r="AC247" s="111">
        <v>0.0</v>
      </c>
      <c r="AD247" s="112">
        <v>0.0</v>
      </c>
      <c r="AE247" s="108"/>
      <c r="AF247" s="96"/>
      <c r="AG247" s="113">
        <f t="shared" ref="AG247:AP247" si="647">IFERROR(W247/M247,0)*100</f>
        <v>100</v>
      </c>
      <c r="AH247" s="98">
        <f t="shared" si="647"/>
        <v>41.10136842</v>
      </c>
      <c r="AI247" s="113">
        <f t="shared" si="647"/>
        <v>100</v>
      </c>
      <c r="AJ247" s="98">
        <f t="shared" si="647"/>
        <v>28.44376278</v>
      </c>
      <c r="AK247" s="113">
        <f t="shared" si="647"/>
        <v>100</v>
      </c>
      <c r="AL247" s="98">
        <f t="shared" si="647"/>
        <v>27.65109127</v>
      </c>
      <c r="AM247" s="113">
        <f t="shared" si="647"/>
        <v>0</v>
      </c>
      <c r="AN247" s="98">
        <f t="shared" si="647"/>
        <v>0</v>
      </c>
      <c r="AO247" s="297">
        <f t="shared" si="647"/>
        <v>0</v>
      </c>
      <c r="AP247" s="218">
        <f t="shared" si="647"/>
        <v>0</v>
      </c>
      <c r="AQ247" s="124">
        <v>0.0</v>
      </c>
      <c r="AR247" s="114">
        <f t="shared" si="648"/>
        <v>947.366</v>
      </c>
      <c r="AS247" s="114">
        <f t="shared" si="633"/>
        <v>0</v>
      </c>
      <c r="AT247" s="114">
        <f t="shared" ref="AT247:AT248" si="652">AR247/L247*100</f>
        <v>18.78576244</v>
      </c>
      <c r="AU247" s="115" t="s">
        <v>423</v>
      </c>
      <c r="AV247" s="116"/>
      <c r="AW247" s="117"/>
      <c r="AX247" s="118">
        <f t="shared" ref="AX247:AY247" si="649">AG247+AI247+AK247+AM247+AO247</f>
        <v>300</v>
      </c>
      <c r="AY247" s="118">
        <f t="shared" si="649"/>
        <v>97.19622247</v>
      </c>
      <c r="AZ247" s="117"/>
    </row>
    <row r="248" ht="15.75" customHeight="1">
      <c r="A248" s="119"/>
      <c r="B248" s="106"/>
      <c r="C248" s="108"/>
      <c r="D248" s="106"/>
      <c r="E248" s="108"/>
      <c r="F248" s="106">
        <v>18.0</v>
      </c>
      <c r="G248" s="86" t="s">
        <v>489</v>
      </c>
      <c r="H248" s="108" t="s">
        <v>490</v>
      </c>
      <c r="I248" s="108" t="s">
        <v>206</v>
      </c>
      <c r="J248" s="106">
        <v>70.0</v>
      </c>
      <c r="K248" s="109">
        <v>40.0</v>
      </c>
      <c r="L248" s="110">
        <f t="shared" si="650"/>
        <v>2815</v>
      </c>
      <c r="M248" s="106">
        <v>60.0</v>
      </c>
      <c r="N248" s="89">
        <v>530.0</v>
      </c>
      <c r="O248" s="106">
        <v>55.0</v>
      </c>
      <c r="P248" s="89">
        <v>546.0</v>
      </c>
      <c r="Q248" s="111">
        <v>50.0</v>
      </c>
      <c r="R248" s="89">
        <v>563.0</v>
      </c>
      <c r="S248" s="106">
        <v>45.0</v>
      </c>
      <c r="T248" s="89">
        <v>579.0</v>
      </c>
      <c r="U248" s="106">
        <v>40.0</v>
      </c>
      <c r="V248" s="120">
        <v>597.0</v>
      </c>
      <c r="W248" s="111">
        <v>87.0</v>
      </c>
      <c r="X248" s="112">
        <v>50.4</v>
      </c>
      <c r="Y248" s="111">
        <v>62.0</v>
      </c>
      <c r="Z248" s="112">
        <v>246.436</v>
      </c>
      <c r="AA248" s="111">
        <v>109.0</v>
      </c>
      <c r="AB248" s="112">
        <v>253.354</v>
      </c>
      <c r="AC248" s="111">
        <v>40.0</v>
      </c>
      <c r="AD248" s="112">
        <v>244.369</v>
      </c>
      <c r="AE248" s="108"/>
      <c r="AF248" s="96"/>
      <c r="AG248" s="113">
        <f t="shared" ref="AG248:AP248" si="651">IFERROR(W248/M248,0)*100</f>
        <v>145</v>
      </c>
      <c r="AH248" s="98">
        <f t="shared" si="651"/>
        <v>9.509433962</v>
      </c>
      <c r="AI248" s="113">
        <f t="shared" si="651"/>
        <v>112.7272727</v>
      </c>
      <c r="AJ248" s="98">
        <f t="shared" si="651"/>
        <v>45.13479853</v>
      </c>
      <c r="AK248" s="113">
        <f t="shared" si="651"/>
        <v>218</v>
      </c>
      <c r="AL248" s="98">
        <f t="shared" si="651"/>
        <v>45.00071048</v>
      </c>
      <c r="AM248" s="113">
        <f t="shared" si="651"/>
        <v>88.88888889</v>
      </c>
      <c r="AN248" s="98">
        <f t="shared" si="651"/>
        <v>42.20535406</v>
      </c>
      <c r="AO248" s="297">
        <f t="shared" si="651"/>
        <v>0</v>
      </c>
      <c r="AP248" s="218">
        <f t="shared" si="651"/>
        <v>0</v>
      </c>
      <c r="AQ248" s="124">
        <v>40.0</v>
      </c>
      <c r="AR248" s="114">
        <f t="shared" si="648"/>
        <v>794.559</v>
      </c>
      <c r="AS248" s="114">
        <f t="shared" si="633"/>
        <v>100</v>
      </c>
      <c r="AT248" s="114">
        <f t="shared" si="652"/>
        <v>28.22589698</v>
      </c>
      <c r="AU248" s="115" t="s">
        <v>423</v>
      </c>
      <c r="AV248" s="116"/>
      <c r="AW248" s="117"/>
      <c r="AX248" s="118">
        <f t="shared" ref="AX248:AY248" si="653">AG248+AI248+AK248+AM248+AO248</f>
        <v>564.6161616</v>
      </c>
      <c r="AY248" s="118">
        <f t="shared" si="653"/>
        <v>141.850297</v>
      </c>
      <c r="AZ248" s="117"/>
    </row>
    <row r="249" ht="15.75" customHeight="1">
      <c r="A249" s="119"/>
      <c r="B249" s="106"/>
      <c r="C249" s="108"/>
      <c r="D249" s="106"/>
      <c r="E249" s="108"/>
      <c r="F249" s="106"/>
      <c r="G249" s="86"/>
      <c r="H249" s="108" t="s">
        <v>491</v>
      </c>
      <c r="I249" s="108" t="s">
        <v>72</v>
      </c>
      <c r="J249" s="138">
        <v>5.0</v>
      </c>
      <c r="K249" s="138">
        <v>8.0</v>
      </c>
      <c r="L249" s="136"/>
      <c r="M249" s="138">
        <v>5.0</v>
      </c>
      <c r="N249" s="144"/>
      <c r="O249" s="138">
        <v>6.0</v>
      </c>
      <c r="P249" s="144"/>
      <c r="Q249" s="138">
        <v>6.0</v>
      </c>
      <c r="R249" s="144"/>
      <c r="S249" s="138">
        <v>7.0</v>
      </c>
      <c r="T249" s="144"/>
      <c r="U249" s="138">
        <v>8.0</v>
      </c>
      <c r="V249" s="184"/>
      <c r="W249" s="111">
        <v>2.0</v>
      </c>
      <c r="X249" s="112"/>
      <c r="Y249" s="111">
        <v>8.0</v>
      </c>
      <c r="Z249" s="112"/>
      <c r="AA249" s="111">
        <v>4.0</v>
      </c>
      <c r="AB249" s="112"/>
      <c r="AC249" s="111">
        <v>4.0</v>
      </c>
      <c r="AD249" s="112"/>
      <c r="AE249" s="108"/>
      <c r="AF249" s="96"/>
      <c r="AG249" s="113">
        <f t="shared" ref="AG249:AP249" si="654">IFERROR(W249/M249,0)*100</f>
        <v>40</v>
      </c>
      <c r="AH249" s="98">
        <f t="shared" si="654"/>
        <v>0</v>
      </c>
      <c r="AI249" s="113">
        <f t="shared" si="654"/>
        <v>133.3333333</v>
      </c>
      <c r="AJ249" s="98">
        <f t="shared" si="654"/>
        <v>0</v>
      </c>
      <c r="AK249" s="113">
        <f t="shared" si="654"/>
        <v>66.66666667</v>
      </c>
      <c r="AL249" s="98">
        <f t="shared" si="654"/>
        <v>0</v>
      </c>
      <c r="AM249" s="113">
        <f t="shared" si="654"/>
        <v>57.14285714</v>
      </c>
      <c r="AN249" s="98">
        <f t="shared" si="654"/>
        <v>0</v>
      </c>
      <c r="AO249" s="297">
        <f t="shared" si="654"/>
        <v>0</v>
      </c>
      <c r="AP249" s="218">
        <f t="shared" si="654"/>
        <v>0</v>
      </c>
      <c r="AQ249" s="124">
        <v>4.0</v>
      </c>
      <c r="AR249" s="114">
        <f t="shared" si="648"/>
        <v>0</v>
      </c>
      <c r="AS249" s="114">
        <f t="shared" si="633"/>
        <v>50</v>
      </c>
      <c r="AT249" s="128" t="s">
        <v>89</v>
      </c>
      <c r="AU249" s="115"/>
      <c r="AV249" s="116"/>
      <c r="AW249" s="117"/>
      <c r="AX249" s="118">
        <f t="shared" ref="AX249:AY249" si="655">AG249+AI249+AK249+AM249+AO249</f>
        <v>297.1428571</v>
      </c>
      <c r="AY249" s="118">
        <f t="shared" si="655"/>
        <v>0</v>
      </c>
      <c r="AZ249" s="117"/>
    </row>
    <row r="250" ht="97.5" customHeight="1">
      <c r="A250" s="105"/>
      <c r="B250" s="106"/>
      <c r="C250" s="108"/>
      <c r="D250" s="106"/>
      <c r="E250" s="108"/>
      <c r="F250" s="106">
        <v>19.0</v>
      </c>
      <c r="G250" s="86" t="s">
        <v>492</v>
      </c>
      <c r="H250" s="86" t="s">
        <v>493</v>
      </c>
      <c r="I250" s="86" t="s">
        <v>72</v>
      </c>
      <c r="J250" s="106" t="s">
        <v>494</v>
      </c>
      <c r="K250" s="106">
        <v>100.0</v>
      </c>
      <c r="L250" s="110">
        <f t="shared" ref="L250:L251" si="658">N250+P250+R250+T250+V250</f>
        <v>1057</v>
      </c>
      <c r="M250" s="106" t="s">
        <v>494</v>
      </c>
      <c r="N250" s="89">
        <v>200.0</v>
      </c>
      <c r="O250" s="106" t="s">
        <v>494</v>
      </c>
      <c r="P250" s="89">
        <v>206.0</v>
      </c>
      <c r="Q250" s="106" t="s">
        <v>494</v>
      </c>
      <c r="R250" s="89">
        <v>212.0</v>
      </c>
      <c r="S250" s="106" t="s">
        <v>494</v>
      </c>
      <c r="T250" s="89">
        <v>218.0</v>
      </c>
      <c r="U250" s="106" t="s">
        <v>494</v>
      </c>
      <c r="V250" s="91">
        <v>221.0</v>
      </c>
      <c r="W250" s="111">
        <v>22.96</v>
      </c>
      <c r="X250" s="112">
        <v>0.0</v>
      </c>
      <c r="Y250" s="111">
        <v>100.0</v>
      </c>
      <c r="Z250" s="112">
        <v>77709.0</v>
      </c>
      <c r="AA250" s="111">
        <v>98.8</v>
      </c>
      <c r="AB250" s="112">
        <v>0.0</v>
      </c>
      <c r="AC250" s="111">
        <v>98.5</v>
      </c>
      <c r="AD250" s="112">
        <v>0.0</v>
      </c>
      <c r="AE250" s="108"/>
      <c r="AF250" s="96"/>
      <c r="AG250" s="113">
        <f t="shared" ref="AG250:AP250" si="656">IFERROR(W250/M250,0)*100</f>
        <v>0</v>
      </c>
      <c r="AH250" s="98">
        <f t="shared" si="656"/>
        <v>0</v>
      </c>
      <c r="AI250" s="113">
        <f t="shared" si="656"/>
        <v>0</v>
      </c>
      <c r="AJ250" s="185">
        <f t="shared" si="656"/>
        <v>37722.81553</v>
      </c>
      <c r="AK250" s="113">
        <f t="shared" si="656"/>
        <v>0</v>
      </c>
      <c r="AL250" s="98">
        <f t="shared" si="656"/>
        <v>0</v>
      </c>
      <c r="AM250" s="113">
        <f t="shared" si="656"/>
        <v>0</v>
      </c>
      <c r="AN250" s="98">
        <f t="shared" si="656"/>
        <v>0</v>
      </c>
      <c r="AO250" s="297">
        <f t="shared" si="656"/>
        <v>0</v>
      </c>
      <c r="AP250" s="218">
        <f t="shared" si="656"/>
        <v>0</v>
      </c>
      <c r="AQ250" s="124">
        <v>98.5</v>
      </c>
      <c r="AR250" s="114">
        <f t="shared" si="648"/>
        <v>77709</v>
      </c>
      <c r="AS250" s="114">
        <f t="shared" si="633"/>
        <v>98.5</v>
      </c>
      <c r="AT250" s="114">
        <f t="shared" ref="AT250:AT251" si="660">AR250/L250*100</f>
        <v>7351.844844</v>
      </c>
      <c r="AU250" s="115" t="s">
        <v>423</v>
      </c>
      <c r="AV250" s="116"/>
      <c r="AW250" s="117"/>
      <c r="AX250" s="118">
        <f t="shared" ref="AX250:AY250" si="657">AG250+AI250+AK250+AM250+AO250</f>
        <v>0</v>
      </c>
      <c r="AY250" s="118">
        <f t="shared" si="657"/>
        <v>37722.81553</v>
      </c>
      <c r="AZ250" s="117"/>
    </row>
    <row r="251" ht="129.0" customHeight="1">
      <c r="A251" s="105"/>
      <c r="B251" s="106"/>
      <c r="C251" s="108"/>
      <c r="D251" s="106"/>
      <c r="E251" s="108"/>
      <c r="F251" s="106">
        <v>20.0</v>
      </c>
      <c r="G251" s="86" t="s">
        <v>495</v>
      </c>
      <c r="H251" s="86" t="s">
        <v>496</v>
      </c>
      <c r="I251" s="86" t="s">
        <v>72</v>
      </c>
      <c r="J251" s="106" t="s">
        <v>497</v>
      </c>
      <c r="K251" s="106">
        <v>100.0</v>
      </c>
      <c r="L251" s="110">
        <f t="shared" si="658"/>
        <v>38811</v>
      </c>
      <c r="M251" s="106" t="s">
        <v>494</v>
      </c>
      <c r="N251" s="89">
        <v>7310.0</v>
      </c>
      <c r="O251" s="106" t="s">
        <v>494</v>
      </c>
      <c r="P251" s="89">
        <v>7530.0</v>
      </c>
      <c r="Q251" s="106" t="s">
        <v>494</v>
      </c>
      <c r="R251" s="89">
        <v>7755.0</v>
      </c>
      <c r="S251" s="106" t="s">
        <v>494</v>
      </c>
      <c r="T251" s="89">
        <v>7988.0</v>
      </c>
      <c r="U251" s="106" t="s">
        <v>494</v>
      </c>
      <c r="V251" s="91">
        <v>8228.0</v>
      </c>
      <c r="W251" s="111">
        <v>88.4</v>
      </c>
      <c r="X251" s="112">
        <v>3579.086</v>
      </c>
      <c r="Y251" s="111">
        <v>86.8</v>
      </c>
      <c r="Z251" s="112">
        <v>4568.623</v>
      </c>
      <c r="AA251" s="111">
        <v>86.8</v>
      </c>
      <c r="AB251" s="112">
        <v>5576.303</v>
      </c>
      <c r="AC251" s="111">
        <v>87.4</v>
      </c>
      <c r="AD251" s="112">
        <v>4391.222</v>
      </c>
      <c r="AE251" s="108"/>
      <c r="AF251" s="96"/>
      <c r="AG251" s="113">
        <f t="shared" ref="AG251:AP251" si="659">IFERROR(W251/M251,0)*100</f>
        <v>0</v>
      </c>
      <c r="AH251" s="98">
        <f t="shared" si="659"/>
        <v>48.96150479</v>
      </c>
      <c r="AI251" s="113">
        <f t="shared" si="659"/>
        <v>0</v>
      </c>
      <c r="AJ251" s="98">
        <f t="shared" si="659"/>
        <v>60.6722842</v>
      </c>
      <c r="AK251" s="113">
        <f t="shared" si="659"/>
        <v>0</v>
      </c>
      <c r="AL251" s="98">
        <f t="shared" si="659"/>
        <v>71.90590587</v>
      </c>
      <c r="AM251" s="113">
        <f t="shared" si="659"/>
        <v>0</v>
      </c>
      <c r="AN251" s="98">
        <f t="shared" si="659"/>
        <v>54.9727341</v>
      </c>
      <c r="AO251" s="297">
        <f t="shared" si="659"/>
        <v>0</v>
      </c>
      <c r="AP251" s="218">
        <f t="shared" si="659"/>
        <v>0</v>
      </c>
      <c r="AQ251" s="124">
        <v>87.4</v>
      </c>
      <c r="AR251" s="114">
        <f t="shared" si="648"/>
        <v>18115.234</v>
      </c>
      <c r="AS251" s="114">
        <f t="shared" si="633"/>
        <v>87.4</v>
      </c>
      <c r="AT251" s="114">
        <f t="shared" si="660"/>
        <v>46.67551467</v>
      </c>
      <c r="AU251" s="115" t="s">
        <v>423</v>
      </c>
      <c r="AV251" s="116"/>
      <c r="AW251" s="117"/>
      <c r="AX251" s="118">
        <f t="shared" ref="AX251:AY251" si="661">AG251+AI251+AK251+AM251+AO251</f>
        <v>0</v>
      </c>
      <c r="AY251" s="118">
        <f t="shared" si="661"/>
        <v>236.512429</v>
      </c>
      <c r="AZ251" s="117"/>
    </row>
    <row r="252" ht="15.75" customHeight="1">
      <c r="A252" s="105"/>
      <c r="B252" s="106"/>
      <c r="C252" s="108"/>
      <c r="D252" s="106"/>
      <c r="E252" s="108"/>
      <c r="F252" s="106"/>
      <c r="G252" s="86"/>
      <c r="H252" s="86" t="s">
        <v>498</v>
      </c>
      <c r="I252" s="86" t="s">
        <v>72</v>
      </c>
      <c r="J252" s="106">
        <v>0.43</v>
      </c>
      <c r="K252" s="138">
        <v>16.2</v>
      </c>
      <c r="L252" s="128"/>
      <c r="M252" s="138">
        <v>22.0</v>
      </c>
      <c r="N252" s="89"/>
      <c r="O252" s="138">
        <v>19.7</v>
      </c>
      <c r="P252" s="89"/>
      <c r="Q252" s="138">
        <v>18.2</v>
      </c>
      <c r="R252" s="89"/>
      <c r="S252" s="138">
        <v>17.7</v>
      </c>
      <c r="T252" s="89"/>
      <c r="U252" s="138">
        <v>16.2</v>
      </c>
      <c r="V252" s="129"/>
      <c r="W252" s="111">
        <v>3.7</v>
      </c>
      <c r="X252" s="112"/>
      <c r="Y252" s="111">
        <v>4.26</v>
      </c>
      <c r="Z252" s="112"/>
      <c r="AA252" s="111">
        <v>86.8</v>
      </c>
      <c r="AB252" s="112"/>
      <c r="AC252" s="111">
        <v>16.2</v>
      </c>
      <c r="AD252" s="112"/>
      <c r="AE252" s="108"/>
      <c r="AF252" s="96"/>
      <c r="AG252" s="113">
        <f t="shared" ref="AG252:AP252" si="662">IFERROR(W252/M252,0)*100</f>
        <v>16.81818182</v>
      </c>
      <c r="AH252" s="98">
        <f t="shared" si="662"/>
        <v>0</v>
      </c>
      <c r="AI252" s="113">
        <f t="shared" si="662"/>
        <v>21.62436548</v>
      </c>
      <c r="AJ252" s="98">
        <f t="shared" si="662"/>
        <v>0</v>
      </c>
      <c r="AK252" s="113">
        <f t="shared" si="662"/>
        <v>476.9230769</v>
      </c>
      <c r="AL252" s="98">
        <f t="shared" si="662"/>
        <v>0</v>
      </c>
      <c r="AM252" s="113">
        <f t="shared" si="662"/>
        <v>91.52542373</v>
      </c>
      <c r="AN252" s="98">
        <f t="shared" si="662"/>
        <v>0</v>
      </c>
      <c r="AO252" s="297">
        <f t="shared" si="662"/>
        <v>0</v>
      </c>
      <c r="AP252" s="218">
        <f t="shared" si="662"/>
        <v>0</v>
      </c>
      <c r="AQ252" s="124">
        <v>16.2</v>
      </c>
      <c r="AR252" s="114">
        <f t="shared" si="648"/>
        <v>0</v>
      </c>
      <c r="AS252" s="114">
        <f t="shared" si="633"/>
        <v>100</v>
      </c>
      <c r="AT252" s="128" t="s">
        <v>89</v>
      </c>
      <c r="AU252" s="115"/>
      <c r="AV252" s="116"/>
      <c r="AW252" s="117"/>
      <c r="AX252" s="118">
        <f t="shared" ref="AX252:AY252" si="663">AG252+AI252+AK252+AM252+AO252</f>
        <v>606.891048</v>
      </c>
      <c r="AY252" s="118">
        <f t="shared" si="663"/>
        <v>0</v>
      </c>
      <c r="AZ252" s="117"/>
    </row>
    <row r="253" ht="15.75" customHeight="1">
      <c r="A253" s="105"/>
      <c r="B253" s="106"/>
      <c r="C253" s="108"/>
      <c r="D253" s="106"/>
      <c r="E253" s="108"/>
      <c r="F253" s="106"/>
      <c r="G253" s="86"/>
      <c r="H253" s="86" t="s">
        <v>499</v>
      </c>
      <c r="I253" s="86" t="s">
        <v>72</v>
      </c>
      <c r="J253" s="106" t="s">
        <v>430</v>
      </c>
      <c r="K253" s="106">
        <v>100.0</v>
      </c>
      <c r="L253" s="128"/>
      <c r="M253" s="106" t="s">
        <v>494</v>
      </c>
      <c r="N253" s="89"/>
      <c r="O253" s="106" t="s">
        <v>494</v>
      </c>
      <c r="P253" s="89"/>
      <c r="Q253" s="106" t="s">
        <v>494</v>
      </c>
      <c r="R253" s="89"/>
      <c r="S253" s="106" t="s">
        <v>494</v>
      </c>
      <c r="T253" s="89"/>
      <c r="U253" s="106" t="s">
        <v>494</v>
      </c>
      <c r="V253" s="129"/>
      <c r="W253" s="111">
        <v>86.5</v>
      </c>
      <c r="X253" s="112"/>
      <c r="Y253" s="111">
        <v>85.0</v>
      </c>
      <c r="Z253" s="112"/>
      <c r="AA253" s="111">
        <v>100.0</v>
      </c>
      <c r="AB253" s="112"/>
      <c r="AC253" s="111">
        <v>100.0</v>
      </c>
      <c r="AD253" s="112"/>
      <c r="AE253" s="108"/>
      <c r="AF253" s="96"/>
      <c r="AG253" s="113">
        <f t="shared" ref="AG253:AP253" si="664">IFERROR(W253/M253,0)*100</f>
        <v>0</v>
      </c>
      <c r="AH253" s="98">
        <f t="shared" si="664"/>
        <v>0</v>
      </c>
      <c r="AI253" s="113">
        <f t="shared" si="664"/>
        <v>0</v>
      </c>
      <c r="AJ253" s="98">
        <f t="shared" si="664"/>
        <v>0</v>
      </c>
      <c r="AK253" s="113">
        <f t="shared" si="664"/>
        <v>0</v>
      </c>
      <c r="AL253" s="98">
        <f t="shared" si="664"/>
        <v>0</v>
      </c>
      <c r="AM253" s="113">
        <f t="shared" si="664"/>
        <v>0</v>
      </c>
      <c r="AN253" s="98">
        <f t="shared" si="664"/>
        <v>0</v>
      </c>
      <c r="AO253" s="297">
        <f t="shared" si="664"/>
        <v>0</v>
      </c>
      <c r="AP253" s="218">
        <f t="shared" si="664"/>
        <v>0</v>
      </c>
      <c r="AQ253" s="124">
        <v>100.0</v>
      </c>
      <c r="AR253" s="114">
        <f t="shared" si="648"/>
        <v>0</v>
      </c>
      <c r="AS253" s="114">
        <f t="shared" si="633"/>
        <v>100</v>
      </c>
      <c r="AT253" s="128" t="s">
        <v>89</v>
      </c>
      <c r="AU253" s="115"/>
      <c r="AV253" s="116"/>
      <c r="AW253" s="117"/>
      <c r="AX253" s="118">
        <f t="shared" ref="AX253:AY253" si="665">AG253+AI253+AK253+AM253+AO253</f>
        <v>0</v>
      </c>
      <c r="AY253" s="118">
        <f t="shared" si="665"/>
        <v>0</v>
      </c>
      <c r="AZ253" s="117"/>
    </row>
    <row r="254" ht="15.75" customHeight="1">
      <c r="A254" s="105"/>
      <c r="B254" s="106"/>
      <c r="C254" s="108"/>
      <c r="D254" s="106"/>
      <c r="E254" s="108"/>
      <c r="F254" s="106"/>
      <c r="G254" s="86"/>
      <c r="H254" s="86" t="s">
        <v>500</v>
      </c>
      <c r="I254" s="86" t="s">
        <v>72</v>
      </c>
      <c r="J254" s="106" t="s">
        <v>501</v>
      </c>
      <c r="K254" s="106">
        <v>100.0</v>
      </c>
      <c r="L254" s="128"/>
      <c r="M254" s="106" t="s">
        <v>494</v>
      </c>
      <c r="N254" s="89"/>
      <c r="O254" s="106" t="s">
        <v>494</v>
      </c>
      <c r="P254" s="89"/>
      <c r="Q254" s="106" t="s">
        <v>494</v>
      </c>
      <c r="R254" s="89"/>
      <c r="S254" s="106" t="s">
        <v>494</v>
      </c>
      <c r="T254" s="89"/>
      <c r="U254" s="106" t="s">
        <v>494</v>
      </c>
      <c r="V254" s="129"/>
      <c r="W254" s="111">
        <v>91.4</v>
      </c>
      <c r="X254" s="112"/>
      <c r="Y254" s="111">
        <v>26.9</v>
      </c>
      <c r="Z254" s="112"/>
      <c r="AA254" s="111">
        <v>100.0</v>
      </c>
      <c r="AB254" s="112"/>
      <c r="AC254" s="111">
        <v>100.0</v>
      </c>
      <c r="AD254" s="112"/>
      <c r="AE254" s="108"/>
      <c r="AF254" s="96"/>
      <c r="AG254" s="113">
        <f t="shared" ref="AG254:AP254" si="666">IFERROR(W254/M254,0)*100</f>
        <v>0</v>
      </c>
      <c r="AH254" s="98">
        <f t="shared" si="666"/>
        <v>0</v>
      </c>
      <c r="AI254" s="113">
        <f t="shared" si="666"/>
        <v>0</v>
      </c>
      <c r="AJ254" s="98">
        <f t="shared" si="666"/>
        <v>0</v>
      </c>
      <c r="AK254" s="113">
        <f t="shared" si="666"/>
        <v>0</v>
      </c>
      <c r="AL254" s="98">
        <f t="shared" si="666"/>
        <v>0</v>
      </c>
      <c r="AM254" s="113">
        <f t="shared" si="666"/>
        <v>0</v>
      </c>
      <c r="AN254" s="98">
        <f t="shared" si="666"/>
        <v>0</v>
      </c>
      <c r="AO254" s="297">
        <f t="shared" si="666"/>
        <v>0</v>
      </c>
      <c r="AP254" s="218">
        <f t="shared" si="666"/>
        <v>0</v>
      </c>
      <c r="AQ254" s="124">
        <v>100.0</v>
      </c>
      <c r="AR254" s="114">
        <f t="shared" si="648"/>
        <v>0</v>
      </c>
      <c r="AS254" s="114">
        <f t="shared" si="633"/>
        <v>100</v>
      </c>
      <c r="AT254" s="128" t="s">
        <v>89</v>
      </c>
      <c r="AU254" s="115"/>
      <c r="AV254" s="116"/>
      <c r="AW254" s="117"/>
      <c r="AX254" s="118">
        <f t="shared" ref="AX254:AY254" si="667">AG254+AI254+AK254+AM254+AO254</f>
        <v>0</v>
      </c>
      <c r="AY254" s="118">
        <f t="shared" si="667"/>
        <v>0</v>
      </c>
      <c r="AZ254" s="117"/>
    </row>
    <row r="255" ht="15.75" customHeight="1">
      <c r="A255" s="105"/>
      <c r="B255" s="106"/>
      <c r="C255" s="108"/>
      <c r="D255" s="106"/>
      <c r="E255" s="108"/>
      <c r="F255" s="106">
        <v>21.0</v>
      </c>
      <c r="G255" s="86" t="s">
        <v>502</v>
      </c>
      <c r="H255" s="86" t="s">
        <v>503</v>
      </c>
      <c r="I255" s="86" t="s">
        <v>504</v>
      </c>
      <c r="J255" s="106">
        <v>11.0</v>
      </c>
      <c r="K255" s="109">
        <f>M255+O255+Q255+S255+U255+J255</f>
        <v>24</v>
      </c>
      <c r="L255" s="110">
        <f t="shared" ref="L255:L274" si="671">N255+P255+R255+T255+V255</f>
        <v>3684</v>
      </c>
      <c r="M255" s="106">
        <v>2.0</v>
      </c>
      <c r="N255" s="89">
        <v>670.0</v>
      </c>
      <c r="O255" s="106">
        <v>2.0</v>
      </c>
      <c r="P255" s="89">
        <v>672.0</v>
      </c>
      <c r="Q255" s="111">
        <v>3.0</v>
      </c>
      <c r="R255" s="89">
        <v>692.0</v>
      </c>
      <c r="S255" s="106">
        <v>3.0</v>
      </c>
      <c r="T255" s="89">
        <v>813.0</v>
      </c>
      <c r="U255" s="106">
        <v>3.0</v>
      </c>
      <c r="V255" s="91">
        <v>837.0</v>
      </c>
      <c r="W255" s="111">
        <v>1.0</v>
      </c>
      <c r="X255" s="112">
        <v>199.586</v>
      </c>
      <c r="Y255" s="111">
        <v>2.0</v>
      </c>
      <c r="Z255" s="112">
        <v>455.985</v>
      </c>
      <c r="AA255" s="111">
        <v>2.0</v>
      </c>
      <c r="AB255" s="112">
        <v>597.835</v>
      </c>
      <c r="AC255" s="111">
        <v>1.0</v>
      </c>
      <c r="AD255" s="112">
        <v>0.0</v>
      </c>
      <c r="AE255" s="108"/>
      <c r="AF255" s="96"/>
      <c r="AG255" s="113">
        <f t="shared" ref="AG255:AP255" si="668">IFERROR(W255/M255,0)*100</f>
        <v>50</v>
      </c>
      <c r="AH255" s="98">
        <f t="shared" si="668"/>
        <v>29.78895522</v>
      </c>
      <c r="AI255" s="113">
        <f t="shared" si="668"/>
        <v>100</v>
      </c>
      <c r="AJ255" s="98">
        <f t="shared" si="668"/>
        <v>67.85491071</v>
      </c>
      <c r="AK255" s="113">
        <f t="shared" si="668"/>
        <v>66.66666667</v>
      </c>
      <c r="AL255" s="98">
        <f t="shared" si="668"/>
        <v>86.39234104</v>
      </c>
      <c r="AM255" s="113">
        <f t="shared" si="668"/>
        <v>33.33333333</v>
      </c>
      <c r="AN255" s="98">
        <f t="shared" si="668"/>
        <v>0</v>
      </c>
      <c r="AO255" s="297">
        <f t="shared" si="668"/>
        <v>0</v>
      </c>
      <c r="AP255" s="218">
        <f t="shared" si="668"/>
        <v>0</v>
      </c>
      <c r="AQ255" s="113">
        <f t="shared" ref="AQ255:AR255" si="669">W255+Y255+AA255+AC255+AE255</f>
        <v>6</v>
      </c>
      <c r="AR255" s="114">
        <f t="shared" si="669"/>
        <v>1253.406</v>
      </c>
      <c r="AS255" s="114">
        <f t="shared" si="633"/>
        <v>25</v>
      </c>
      <c r="AT255" s="114">
        <f t="shared" ref="AT255:AT269" si="673">AR255/L255*100</f>
        <v>34.02296417</v>
      </c>
      <c r="AU255" s="115" t="s">
        <v>423</v>
      </c>
      <c r="AV255" s="116"/>
      <c r="AW255" s="117"/>
      <c r="AX255" s="118">
        <f t="shared" ref="AX255:AY255" si="670">AG255+AI255+AK255+AM255+AO255</f>
        <v>250</v>
      </c>
      <c r="AY255" s="118">
        <f t="shared" si="670"/>
        <v>184.036207</v>
      </c>
      <c r="AZ255" s="117"/>
    </row>
    <row r="256" ht="15.75" customHeight="1">
      <c r="A256" s="105"/>
      <c r="B256" s="106"/>
      <c r="C256" s="108"/>
      <c r="D256" s="106"/>
      <c r="E256" s="108"/>
      <c r="F256" s="106">
        <v>22.0</v>
      </c>
      <c r="G256" s="86" t="s">
        <v>505</v>
      </c>
      <c r="H256" s="86" t="s">
        <v>506</v>
      </c>
      <c r="I256" s="86" t="s">
        <v>507</v>
      </c>
      <c r="J256" s="106">
        <v>1.0</v>
      </c>
      <c r="K256" s="106">
        <v>1.0</v>
      </c>
      <c r="L256" s="159">
        <f t="shared" si="671"/>
        <v>325570</v>
      </c>
      <c r="M256" s="106">
        <v>1.0</v>
      </c>
      <c r="N256" s="89">
        <v>61130.0</v>
      </c>
      <c r="O256" s="106">
        <v>1.0</v>
      </c>
      <c r="P256" s="89">
        <v>62964.0</v>
      </c>
      <c r="Q256" s="111">
        <v>1.0</v>
      </c>
      <c r="R256" s="89">
        <v>64851.0</v>
      </c>
      <c r="S256" s="106">
        <v>1.0</v>
      </c>
      <c r="T256" s="89">
        <v>67299.0</v>
      </c>
      <c r="U256" s="106">
        <v>1.0</v>
      </c>
      <c r="V256" s="91">
        <v>69326.0</v>
      </c>
      <c r="W256" s="111">
        <v>1.0</v>
      </c>
      <c r="X256" s="112">
        <v>48582.666</v>
      </c>
      <c r="Y256" s="111">
        <v>1.0</v>
      </c>
      <c r="Z256" s="112">
        <v>40025.022</v>
      </c>
      <c r="AA256" s="111">
        <v>1.0</v>
      </c>
      <c r="AB256" s="112">
        <v>50512.964</v>
      </c>
      <c r="AC256" s="111">
        <v>1.0</v>
      </c>
      <c r="AD256" s="112">
        <v>49940.693</v>
      </c>
      <c r="AE256" s="108"/>
      <c r="AF256" s="96"/>
      <c r="AG256" s="113">
        <f t="shared" ref="AG256:AP256" si="672">IFERROR(W256/M256,0)*100</f>
        <v>100</v>
      </c>
      <c r="AH256" s="98">
        <f t="shared" si="672"/>
        <v>79.4743432</v>
      </c>
      <c r="AI256" s="113">
        <f t="shared" si="672"/>
        <v>100</v>
      </c>
      <c r="AJ256" s="98">
        <f t="shared" si="672"/>
        <v>63.56810558</v>
      </c>
      <c r="AK256" s="113">
        <f t="shared" si="672"/>
        <v>100</v>
      </c>
      <c r="AL256" s="98">
        <f t="shared" si="672"/>
        <v>77.89080199</v>
      </c>
      <c r="AM256" s="113">
        <f t="shared" si="672"/>
        <v>100</v>
      </c>
      <c r="AN256" s="98">
        <f t="shared" si="672"/>
        <v>74.20718436</v>
      </c>
      <c r="AO256" s="297">
        <f t="shared" si="672"/>
        <v>0</v>
      </c>
      <c r="AP256" s="218">
        <f t="shared" si="672"/>
        <v>0</v>
      </c>
      <c r="AQ256" s="124">
        <v>1.0</v>
      </c>
      <c r="AR256" s="114">
        <f t="shared" ref="AR256:AR258" si="676">X256+Z256+AB256+AD256+AF256</f>
        <v>189061.345</v>
      </c>
      <c r="AS256" s="114">
        <f t="shared" si="633"/>
        <v>100</v>
      </c>
      <c r="AT256" s="114">
        <f t="shared" si="673"/>
        <v>58.07087416</v>
      </c>
      <c r="AU256" s="115" t="s">
        <v>423</v>
      </c>
      <c r="AV256" s="116"/>
      <c r="AW256" s="117"/>
      <c r="AX256" s="118">
        <f t="shared" ref="AX256:AY256" si="674">AG256+AI256+AK256+AM256+AO256</f>
        <v>400</v>
      </c>
      <c r="AY256" s="118">
        <f t="shared" si="674"/>
        <v>295.1404351</v>
      </c>
      <c r="AZ256" s="117"/>
    </row>
    <row r="257" ht="48.0" customHeight="1">
      <c r="A257" s="119"/>
      <c r="B257" s="106"/>
      <c r="C257" s="108"/>
      <c r="D257" s="106"/>
      <c r="E257" s="108"/>
      <c r="F257" s="106">
        <v>23.0</v>
      </c>
      <c r="G257" s="86" t="s">
        <v>508</v>
      </c>
      <c r="H257" s="108" t="s">
        <v>509</v>
      </c>
      <c r="I257" s="108" t="s">
        <v>510</v>
      </c>
      <c r="J257" s="106">
        <v>91.035</v>
      </c>
      <c r="K257" s="106">
        <v>92000.0</v>
      </c>
      <c r="L257" s="110">
        <f t="shared" si="671"/>
        <v>9681</v>
      </c>
      <c r="M257" s="106">
        <v>91572.0</v>
      </c>
      <c r="N257" s="89">
        <v>1064.0</v>
      </c>
      <c r="O257" s="106">
        <v>91772.0</v>
      </c>
      <c r="P257" s="89">
        <v>2060.0</v>
      </c>
      <c r="Q257" s="111">
        <v>91872.0</v>
      </c>
      <c r="R257" s="89">
        <v>2122.0</v>
      </c>
      <c r="S257" s="106" t="s">
        <v>511</v>
      </c>
      <c r="T257" s="89">
        <v>2185.0</v>
      </c>
      <c r="U257" s="106">
        <v>92000.0</v>
      </c>
      <c r="V257" s="120">
        <v>2250.0</v>
      </c>
      <c r="W257" s="111">
        <v>91672.0</v>
      </c>
      <c r="X257" s="112">
        <v>2728.386</v>
      </c>
      <c r="Y257" s="111">
        <v>108829.0</v>
      </c>
      <c r="Z257" s="112">
        <v>1961.691</v>
      </c>
      <c r="AA257" s="111">
        <v>111450.0</v>
      </c>
      <c r="AB257" s="112">
        <v>1296.124</v>
      </c>
      <c r="AC257" s="111">
        <v>70359.0</v>
      </c>
      <c r="AD257" s="112">
        <v>1224.94</v>
      </c>
      <c r="AE257" s="108"/>
      <c r="AF257" s="96"/>
      <c r="AG257" s="113">
        <f t="shared" ref="AG257:AP257" si="675">IFERROR(W257/M257,0)*100</f>
        <v>100.1092037</v>
      </c>
      <c r="AH257" s="98">
        <f t="shared" si="675"/>
        <v>256.4272556</v>
      </c>
      <c r="AI257" s="113">
        <f t="shared" si="675"/>
        <v>118.586279</v>
      </c>
      <c r="AJ257" s="98">
        <f t="shared" si="675"/>
        <v>95.22771845</v>
      </c>
      <c r="AK257" s="113">
        <f t="shared" si="675"/>
        <v>121.3100836</v>
      </c>
      <c r="AL257" s="98">
        <f t="shared" si="675"/>
        <v>61.0803016</v>
      </c>
      <c r="AM257" s="113">
        <f t="shared" si="675"/>
        <v>0</v>
      </c>
      <c r="AN257" s="98">
        <f t="shared" si="675"/>
        <v>56.06132723</v>
      </c>
      <c r="AO257" s="297">
        <f t="shared" si="675"/>
        <v>0</v>
      </c>
      <c r="AP257" s="218">
        <f t="shared" si="675"/>
        <v>0</v>
      </c>
      <c r="AQ257" s="124">
        <v>70359.0</v>
      </c>
      <c r="AR257" s="114">
        <f t="shared" si="676"/>
        <v>7211.141</v>
      </c>
      <c r="AS257" s="114">
        <f t="shared" si="633"/>
        <v>76.47717391</v>
      </c>
      <c r="AT257" s="114">
        <f t="shared" si="673"/>
        <v>74.48756327</v>
      </c>
      <c r="AU257" s="115" t="s">
        <v>512</v>
      </c>
      <c r="AV257" s="116"/>
      <c r="AW257" s="117"/>
      <c r="AX257" s="118">
        <f t="shared" ref="AX257:AY257" si="677">AG257+AI257+AK257+AM257+AO257</f>
        <v>340.0055663</v>
      </c>
      <c r="AY257" s="118">
        <f t="shared" si="677"/>
        <v>468.7966029</v>
      </c>
      <c r="AZ257" s="117"/>
    </row>
    <row r="258" ht="48.75" customHeight="1">
      <c r="A258" s="105"/>
      <c r="B258" s="106"/>
      <c r="C258" s="108"/>
      <c r="D258" s="106"/>
      <c r="E258" s="108"/>
      <c r="F258" s="106">
        <v>24.0</v>
      </c>
      <c r="G258" s="86" t="s">
        <v>513</v>
      </c>
      <c r="H258" s="86" t="s">
        <v>509</v>
      </c>
      <c r="I258" s="86" t="s">
        <v>510</v>
      </c>
      <c r="J258" s="106">
        <v>91.035</v>
      </c>
      <c r="K258" s="106">
        <v>92000.0</v>
      </c>
      <c r="L258" s="110">
        <f t="shared" si="671"/>
        <v>3515</v>
      </c>
      <c r="M258" s="106">
        <v>91572.0</v>
      </c>
      <c r="N258" s="89">
        <v>213.0</v>
      </c>
      <c r="O258" s="106">
        <v>91772.0</v>
      </c>
      <c r="P258" s="89">
        <v>790.0</v>
      </c>
      <c r="Q258" s="111">
        <v>91872.0</v>
      </c>
      <c r="R258" s="89">
        <v>813.0</v>
      </c>
      <c r="S258" s="106" t="s">
        <v>511</v>
      </c>
      <c r="T258" s="89">
        <v>837.0</v>
      </c>
      <c r="U258" s="106">
        <v>92000.0</v>
      </c>
      <c r="V258" s="91">
        <v>862.0</v>
      </c>
      <c r="W258" s="111">
        <v>91672.0</v>
      </c>
      <c r="X258" s="112">
        <v>172.069</v>
      </c>
      <c r="Y258" s="111">
        <v>108829.0</v>
      </c>
      <c r="Z258" s="112">
        <v>2766.885</v>
      </c>
      <c r="AA258" s="111">
        <v>111450.0</v>
      </c>
      <c r="AB258" s="112">
        <v>3525.405</v>
      </c>
      <c r="AC258" s="111">
        <v>70359.0</v>
      </c>
      <c r="AD258" s="112">
        <v>2729.384</v>
      </c>
      <c r="AE258" s="108"/>
      <c r="AF258" s="96"/>
      <c r="AG258" s="113">
        <f t="shared" ref="AG258:AP258" si="678">IFERROR(W258/M258,0)*100</f>
        <v>100.1092037</v>
      </c>
      <c r="AH258" s="98">
        <f t="shared" si="678"/>
        <v>80.78356808</v>
      </c>
      <c r="AI258" s="113">
        <f t="shared" si="678"/>
        <v>118.586279</v>
      </c>
      <c r="AJ258" s="98">
        <f t="shared" si="678"/>
        <v>350.2386076</v>
      </c>
      <c r="AK258" s="113">
        <f t="shared" si="678"/>
        <v>121.3100836</v>
      </c>
      <c r="AL258" s="98">
        <f t="shared" si="678"/>
        <v>433.6291513</v>
      </c>
      <c r="AM258" s="113">
        <f t="shared" si="678"/>
        <v>0</v>
      </c>
      <c r="AN258" s="98">
        <f t="shared" si="678"/>
        <v>326.0912784</v>
      </c>
      <c r="AO258" s="297">
        <f t="shared" si="678"/>
        <v>0</v>
      </c>
      <c r="AP258" s="218">
        <f t="shared" si="678"/>
        <v>0</v>
      </c>
      <c r="AQ258" s="124">
        <v>70359.0</v>
      </c>
      <c r="AR258" s="114">
        <f t="shared" si="676"/>
        <v>9193.743</v>
      </c>
      <c r="AS258" s="114">
        <f t="shared" si="633"/>
        <v>76.47717391</v>
      </c>
      <c r="AT258" s="114">
        <f t="shared" si="673"/>
        <v>261.5574111</v>
      </c>
      <c r="AU258" s="115" t="s">
        <v>512</v>
      </c>
      <c r="AV258" s="116"/>
      <c r="AW258" s="117"/>
      <c r="AX258" s="118">
        <f t="shared" ref="AX258:AY258" si="679">AG258+AI258+AK258+AM258+AO258</f>
        <v>340.0055663</v>
      </c>
      <c r="AY258" s="118">
        <f t="shared" si="679"/>
        <v>1190.742605</v>
      </c>
      <c r="AZ258" s="117"/>
    </row>
    <row r="259" ht="15.75" customHeight="1">
      <c r="A259" s="105"/>
      <c r="B259" s="106"/>
      <c r="C259" s="108"/>
      <c r="D259" s="106"/>
      <c r="E259" s="108"/>
      <c r="F259" s="106">
        <v>25.0</v>
      </c>
      <c r="G259" s="86" t="s">
        <v>514</v>
      </c>
      <c r="H259" s="86" t="s">
        <v>515</v>
      </c>
      <c r="I259" s="86" t="s">
        <v>94</v>
      </c>
      <c r="J259" s="106">
        <v>0.0</v>
      </c>
      <c r="K259" s="109">
        <f t="shared" ref="K259:K262" si="683">M259+O259+Q259+S259+U259+J259</f>
        <v>77</v>
      </c>
      <c r="L259" s="110">
        <f t="shared" si="671"/>
        <v>1109</v>
      </c>
      <c r="M259" s="106">
        <v>10.0</v>
      </c>
      <c r="N259" s="89">
        <v>209.0</v>
      </c>
      <c r="O259" s="106">
        <v>13.0</v>
      </c>
      <c r="P259" s="89">
        <v>215.0</v>
      </c>
      <c r="Q259" s="111">
        <v>16.0</v>
      </c>
      <c r="R259" s="89">
        <v>222.0</v>
      </c>
      <c r="S259" s="106">
        <v>18.0</v>
      </c>
      <c r="T259" s="89">
        <v>228.0</v>
      </c>
      <c r="U259" s="106">
        <v>20.0</v>
      </c>
      <c r="V259" s="91">
        <v>235.0</v>
      </c>
      <c r="W259" s="111">
        <v>10.0</v>
      </c>
      <c r="X259" s="112">
        <v>208.541</v>
      </c>
      <c r="Y259" s="111">
        <v>13.0</v>
      </c>
      <c r="Z259" s="112">
        <v>133.2</v>
      </c>
      <c r="AA259" s="111">
        <v>16.0</v>
      </c>
      <c r="AB259" s="112">
        <v>155.535</v>
      </c>
      <c r="AC259" s="111">
        <v>0.0</v>
      </c>
      <c r="AD259" s="112">
        <v>0.0</v>
      </c>
      <c r="AE259" s="108"/>
      <c r="AF259" s="96"/>
      <c r="AG259" s="113">
        <f t="shared" ref="AG259:AP259" si="680">IFERROR(W259/M259,0)*100</f>
        <v>100</v>
      </c>
      <c r="AH259" s="98">
        <f t="shared" si="680"/>
        <v>99.78038278</v>
      </c>
      <c r="AI259" s="113">
        <f t="shared" si="680"/>
        <v>100</v>
      </c>
      <c r="AJ259" s="98">
        <f t="shared" si="680"/>
        <v>61.95348837</v>
      </c>
      <c r="AK259" s="113">
        <f t="shared" si="680"/>
        <v>100</v>
      </c>
      <c r="AL259" s="98">
        <f t="shared" si="680"/>
        <v>70.06081081</v>
      </c>
      <c r="AM259" s="113">
        <f t="shared" si="680"/>
        <v>0</v>
      </c>
      <c r="AN259" s="98">
        <f t="shared" si="680"/>
        <v>0</v>
      </c>
      <c r="AO259" s="297">
        <f t="shared" si="680"/>
        <v>0</v>
      </c>
      <c r="AP259" s="218">
        <f t="shared" si="680"/>
        <v>0</v>
      </c>
      <c r="AQ259" s="113">
        <f t="shared" ref="AQ259:AR259" si="681">W259+Y259+AA259+AC259+AE259</f>
        <v>39</v>
      </c>
      <c r="AR259" s="114">
        <f t="shared" si="681"/>
        <v>497.276</v>
      </c>
      <c r="AS259" s="114">
        <f t="shared" si="633"/>
        <v>50.64935065</v>
      </c>
      <c r="AT259" s="114">
        <f t="shared" si="673"/>
        <v>44.84003607</v>
      </c>
      <c r="AU259" s="115" t="s">
        <v>512</v>
      </c>
      <c r="AV259" s="116"/>
      <c r="AW259" s="117"/>
      <c r="AX259" s="118">
        <f t="shared" ref="AX259:AY259" si="682">AG259+AI259+AK259+AM259+AO259</f>
        <v>300</v>
      </c>
      <c r="AY259" s="118">
        <f t="shared" si="682"/>
        <v>231.794682</v>
      </c>
      <c r="AZ259" s="117"/>
    </row>
    <row r="260" ht="81.0" customHeight="1">
      <c r="A260" s="105"/>
      <c r="B260" s="106"/>
      <c r="C260" s="108"/>
      <c r="D260" s="106"/>
      <c r="E260" s="108"/>
      <c r="F260" s="106">
        <v>26.0</v>
      </c>
      <c r="G260" s="86" t="s">
        <v>516</v>
      </c>
      <c r="H260" s="86" t="s">
        <v>517</v>
      </c>
      <c r="I260" s="86" t="s">
        <v>518</v>
      </c>
      <c r="J260" s="106">
        <v>300.0</v>
      </c>
      <c r="K260" s="109">
        <f t="shared" si="683"/>
        <v>1165</v>
      </c>
      <c r="L260" s="110">
        <f t="shared" si="671"/>
        <v>627</v>
      </c>
      <c r="M260" s="106">
        <v>150.0</v>
      </c>
      <c r="N260" s="89">
        <v>0.0</v>
      </c>
      <c r="O260" s="106">
        <v>165.0</v>
      </c>
      <c r="P260" s="89">
        <v>150.0</v>
      </c>
      <c r="Q260" s="111">
        <v>170.0</v>
      </c>
      <c r="R260" s="89">
        <v>154.0</v>
      </c>
      <c r="S260" s="106">
        <v>180.0</v>
      </c>
      <c r="T260" s="89">
        <v>159.0</v>
      </c>
      <c r="U260" s="106">
        <v>200.0</v>
      </c>
      <c r="V260" s="91">
        <v>164.0</v>
      </c>
      <c r="W260" s="111">
        <v>150.0</v>
      </c>
      <c r="X260" s="112">
        <v>0.0</v>
      </c>
      <c r="Y260" s="111">
        <v>150.0</v>
      </c>
      <c r="Z260" s="112">
        <v>0.0</v>
      </c>
      <c r="AA260" s="111">
        <v>170.0</v>
      </c>
      <c r="AB260" s="112">
        <v>0.0</v>
      </c>
      <c r="AC260" s="111">
        <v>0.0</v>
      </c>
      <c r="AD260" s="112">
        <v>0.0</v>
      </c>
      <c r="AE260" s="108"/>
      <c r="AF260" s="96"/>
      <c r="AG260" s="113">
        <f t="shared" ref="AG260:AP260" si="684">IFERROR(W260/M260,0)*100</f>
        <v>100</v>
      </c>
      <c r="AH260" s="98">
        <f t="shared" si="684"/>
        <v>0</v>
      </c>
      <c r="AI260" s="113">
        <f t="shared" si="684"/>
        <v>90.90909091</v>
      </c>
      <c r="AJ260" s="98">
        <f t="shared" si="684"/>
        <v>0</v>
      </c>
      <c r="AK260" s="113">
        <f t="shared" si="684"/>
        <v>100</v>
      </c>
      <c r="AL260" s="98">
        <f t="shared" si="684"/>
        <v>0</v>
      </c>
      <c r="AM260" s="113">
        <f t="shared" si="684"/>
        <v>0</v>
      </c>
      <c r="AN260" s="98">
        <f t="shared" si="684"/>
        <v>0</v>
      </c>
      <c r="AO260" s="297">
        <f t="shared" si="684"/>
        <v>0</v>
      </c>
      <c r="AP260" s="218">
        <f t="shared" si="684"/>
        <v>0</v>
      </c>
      <c r="AQ260" s="113">
        <f t="shared" ref="AQ260:AR260" si="685">W260+Y260+AA260+AC260+AE260</f>
        <v>470</v>
      </c>
      <c r="AR260" s="114">
        <f t="shared" si="685"/>
        <v>0</v>
      </c>
      <c r="AS260" s="114">
        <f t="shared" si="633"/>
        <v>40.34334764</v>
      </c>
      <c r="AT260" s="114">
        <f t="shared" si="673"/>
        <v>0</v>
      </c>
      <c r="AU260" s="115" t="s">
        <v>512</v>
      </c>
      <c r="AV260" s="116"/>
      <c r="AW260" s="117"/>
      <c r="AX260" s="118">
        <f t="shared" ref="AX260:AY260" si="686">AG260+AI260+AK260+AM260+AO260</f>
        <v>290.9090909</v>
      </c>
      <c r="AY260" s="118">
        <f t="shared" si="686"/>
        <v>0</v>
      </c>
      <c r="AZ260" s="117"/>
    </row>
    <row r="261" ht="81.0" customHeight="1">
      <c r="A261" s="105"/>
      <c r="B261" s="106"/>
      <c r="C261" s="108"/>
      <c r="D261" s="106"/>
      <c r="E261" s="108"/>
      <c r="F261" s="106">
        <v>27.0</v>
      </c>
      <c r="G261" s="86" t="s">
        <v>519</v>
      </c>
      <c r="H261" s="86" t="s">
        <v>517</v>
      </c>
      <c r="I261" s="86" t="s">
        <v>518</v>
      </c>
      <c r="J261" s="106">
        <v>300.0</v>
      </c>
      <c r="K261" s="109">
        <f t="shared" si="683"/>
        <v>1165</v>
      </c>
      <c r="L261" s="110">
        <f t="shared" si="671"/>
        <v>1822</v>
      </c>
      <c r="M261" s="106">
        <v>150.0</v>
      </c>
      <c r="N261" s="89">
        <v>166.0</v>
      </c>
      <c r="O261" s="106">
        <v>165.0</v>
      </c>
      <c r="P261" s="89">
        <v>396.0</v>
      </c>
      <c r="Q261" s="111">
        <v>170.0</v>
      </c>
      <c r="R261" s="89">
        <v>408.0</v>
      </c>
      <c r="S261" s="106">
        <v>180.0</v>
      </c>
      <c r="T261" s="89">
        <v>420.0</v>
      </c>
      <c r="U261" s="106">
        <v>200.0</v>
      </c>
      <c r="V261" s="91">
        <v>432.0</v>
      </c>
      <c r="W261" s="111">
        <v>150.0</v>
      </c>
      <c r="X261" s="112">
        <v>187.689</v>
      </c>
      <c r="Y261" s="111">
        <v>150.0</v>
      </c>
      <c r="Z261" s="112">
        <v>198.881</v>
      </c>
      <c r="AA261" s="111">
        <v>170.0</v>
      </c>
      <c r="AB261" s="112">
        <v>0.0</v>
      </c>
      <c r="AC261" s="111">
        <v>0.0</v>
      </c>
      <c r="AD261" s="112">
        <v>0.0</v>
      </c>
      <c r="AE261" s="108"/>
      <c r="AF261" s="96"/>
      <c r="AG261" s="113">
        <f t="shared" ref="AG261:AP261" si="687">IFERROR(W261/M261,0)*100</f>
        <v>100</v>
      </c>
      <c r="AH261" s="98">
        <f t="shared" si="687"/>
        <v>113.0656627</v>
      </c>
      <c r="AI261" s="113">
        <f t="shared" si="687"/>
        <v>90.90909091</v>
      </c>
      <c r="AJ261" s="98">
        <f t="shared" si="687"/>
        <v>50.22247475</v>
      </c>
      <c r="AK261" s="113">
        <f t="shared" si="687"/>
        <v>100</v>
      </c>
      <c r="AL261" s="98">
        <f t="shared" si="687"/>
        <v>0</v>
      </c>
      <c r="AM261" s="113">
        <f t="shared" si="687"/>
        <v>0</v>
      </c>
      <c r="AN261" s="98">
        <f t="shared" si="687"/>
        <v>0</v>
      </c>
      <c r="AO261" s="297">
        <f t="shared" si="687"/>
        <v>0</v>
      </c>
      <c r="AP261" s="218">
        <f t="shared" si="687"/>
        <v>0</v>
      </c>
      <c r="AQ261" s="113">
        <f t="shared" ref="AQ261:AR261" si="688">W261+Y261+AA261+AC261+AE261</f>
        <v>470</v>
      </c>
      <c r="AR261" s="114">
        <f t="shared" si="688"/>
        <v>386.57</v>
      </c>
      <c r="AS261" s="114">
        <f t="shared" si="633"/>
        <v>40.34334764</v>
      </c>
      <c r="AT261" s="114">
        <f t="shared" si="673"/>
        <v>21.21679473</v>
      </c>
      <c r="AU261" s="115" t="s">
        <v>512</v>
      </c>
      <c r="AV261" s="116"/>
      <c r="AW261" s="117"/>
      <c r="AX261" s="118">
        <f t="shared" ref="AX261:AY261" si="689">AG261+AI261+AK261+AM261+AO261</f>
        <v>290.9090909</v>
      </c>
      <c r="AY261" s="118">
        <f t="shared" si="689"/>
        <v>163.2881374</v>
      </c>
      <c r="AZ261" s="117"/>
    </row>
    <row r="262" ht="15.75" customHeight="1">
      <c r="A262" s="105"/>
      <c r="B262" s="106"/>
      <c r="C262" s="108"/>
      <c r="D262" s="106"/>
      <c r="E262" s="108"/>
      <c r="F262" s="106">
        <v>28.0</v>
      </c>
      <c r="G262" s="86" t="s">
        <v>520</v>
      </c>
      <c r="H262" s="86" t="s">
        <v>521</v>
      </c>
      <c r="I262" s="86"/>
      <c r="J262" s="106">
        <v>0.0</v>
      </c>
      <c r="K262" s="109">
        <f t="shared" si="683"/>
        <v>2184</v>
      </c>
      <c r="L262" s="110">
        <f t="shared" si="671"/>
        <v>2509</v>
      </c>
      <c r="M262" s="106"/>
      <c r="N262" s="89">
        <v>0.0</v>
      </c>
      <c r="O262" s="106">
        <v>546.0</v>
      </c>
      <c r="P262" s="89">
        <v>600.0</v>
      </c>
      <c r="Q262" s="111">
        <v>546.0</v>
      </c>
      <c r="R262" s="89">
        <v>618.0</v>
      </c>
      <c r="S262" s="106">
        <v>546.0</v>
      </c>
      <c r="T262" s="89">
        <v>636.0</v>
      </c>
      <c r="U262" s="106">
        <v>546.0</v>
      </c>
      <c r="V262" s="91">
        <v>655.0</v>
      </c>
      <c r="W262" s="111">
        <v>0.0</v>
      </c>
      <c r="X262" s="112">
        <v>0.0</v>
      </c>
      <c r="Y262" s="111">
        <v>546.0</v>
      </c>
      <c r="Z262" s="112">
        <v>0.0</v>
      </c>
      <c r="AA262" s="111">
        <v>546.0</v>
      </c>
      <c r="AB262" s="112">
        <v>152.877</v>
      </c>
      <c r="AC262" s="111">
        <v>0.0</v>
      </c>
      <c r="AD262" s="112">
        <v>0.0</v>
      </c>
      <c r="AE262" s="108"/>
      <c r="AF262" s="96"/>
      <c r="AG262" s="113">
        <f t="shared" ref="AG262:AP262" si="690">IFERROR(W262/M262,0)*100</f>
        <v>0</v>
      </c>
      <c r="AH262" s="98">
        <f t="shared" si="690"/>
        <v>0</v>
      </c>
      <c r="AI262" s="113">
        <f t="shared" si="690"/>
        <v>100</v>
      </c>
      <c r="AJ262" s="98">
        <f t="shared" si="690"/>
        <v>0</v>
      </c>
      <c r="AK262" s="113">
        <f t="shared" si="690"/>
        <v>100</v>
      </c>
      <c r="AL262" s="98">
        <f t="shared" si="690"/>
        <v>24.73737864</v>
      </c>
      <c r="AM262" s="113">
        <f t="shared" si="690"/>
        <v>0</v>
      </c>
      <c r="AN262" s="98">
        <f t="shared" si="690"/>
        <v>0</v>
      </c>
      <c r="AO262" s="297">
        <f t="shared" si="690"/>
        <v>0</v>
      </c>
      <c r="AP262" s="218">
        <f t="shared" si="690"/>
        <v>0</v>
      </c>
      <c r="AQ262" s="113">
        <f t="shared" ref="AQ262:AR262" si="691">W262+Y262+AA262+AC262+AE262</f>
        <v>1092</v>
      </c>
      <c r="AR262" s="114">
        <f t="shared" si="691"/>
        <v>152.877</v>
      </c>
      <c r="AS262" s="114">
        <f t="shared" si="633"/>
        <v>50</v>
      </c>
      <c r="AT262" s="114">
        <f t="shared" si="673"/>
        <v>6.093144679</v>
      </c>
      <c r="AU262" s="115" t="s">
        <v>512</v>
      </c>
      <c r="AV262" s="116"/>
      <c r="AW262" s="117"/>
      <c r="AX262" s="118">
        <f t="shared" ref="AX262:AY262" si="692">AG262+AI262+AK262+AM262+AO262</f>
        <v>200</v>
      </c>
      <c r="AY262" s="118">
        <f t="shared" si="692"/>
        <v>24.73737864</v>
      </c>
      <c r="AZ262" s="117"/>
    </row>
    <row r="263" ht="15.75" customHeight="1">
      <c r="A263" s="119"/>
      <c r="B263" s="106"/>
      <c r="C263" s="108"/>
      <c r="D263" s="106"/>
      <c r="E263" s="108"/>
      <c r="F263" s="106">
        <v>29.0</v>
      </c>
      <c r="G263" s="86" t="s">
        <v>522</v>
      </c>
      <c r="H263" s="108" t="s">
        <v>523</v>
      </c>
      <c r="I263" s="106" t="s">
        <v>524</v>
      </c>
      <c r="J263" s="106">
        <v>2575.0</v>
      </c>
      <c r="K263" s="106">
        <v>26350.0</v>
      </c>
      <c r="L263" s="110">
        <f t="shared" si="671"/>
        <v>594</v>
      </c>
      <c r="M263" s="106"/>
      <c r="N263" s="89"/>
      <c r="O263" s="106">
        <v>25950.0</v>
      </c>
      <c r="P263" s="89">
        <v>142.0</v>
      </c>
      <c r="Q263" s="106">
        <v>26150.0</v>
      </c>
      <c r="R263" s="89">
        <v>146.0</v>
      </c>
      <c r="S263" s="106">
        <v>26250.0</v>
      </c>
      <c r="T263" s="89">
        <v>151.0</v>
      </c>
      <c r="U263" s="106">
        <v>26350.0</v>
      </c>
      <c r="V263" s="120">
        <v>155.0</v>
      </c>
      <c r="W263" s="111">
        <v>29679.0</v>
      </c>
      <c r="X263" s="112">
        <v>0.0</v>
      </c>
      <c r="Y263" s="111">
        <v>34839.0</v>
      </c>
      <c r="Z263" s="112">
        <v>0.0</v>
      </c>
      <c r="AA263" s="111">
        <v>34839.0</v>
      </c>
      <c r="AB263" s="112">
        <v>0.0</v>
      </c>
      <c r="AC263" s="111">
        <v>36953.0</v>
      </c>
      <c r="AD263" s="112">
        <v>0.0</v>
      </c>
      <c r="AE263" s="108"/>
      <c r="AF263" s="96"/>
      <c r="AG263" s="113">
        <f t="shared" ref="AG263:AP263" si="693">IFERROR(W263/M263,0)*100</f>
        <v>0</v>
      </c>
      <c r="AH263" s="98">
        <f t="shared" si="693"/>
        <v>0</v>
      </c>
      <c r="AI263" s="113">
        <f t="shared" si="693"/>
        <v>134.2543353</v>
      </c>
      <c r="AJ263" s="98">
        <f t="shared" si="693"/>
        <v>0</v>
      </c>
      <c r="AK263" s="113">
        <f t="shared" si="693"/>
        <v>133.2275335</v>
      </c>
      <c r="AL263" s="98">
        <f t="shared" si="693"/>
        <v>0</v>
      </c>
      <c r="AM263" s="113">
        <f t="shared" si="693"/>
        <v>140.7733333</v>
      </c>
      <c r="AN263" s="98">
        <f t="shared" si="693"/>
        <v>0</v>
      </c>
      <c r="AO263" s="297">
        <f t="shared" si="693"/>
        <v>0</v>
      </c>
      <c r="AP263" s="218">
        <f t="shared" si="693"/>
        <v>0</v>
      </c>
      <c r="AQ263" s="124">
        <v>36953.0</v>
      </c>
      <c r="AR263" s="114">
        <f>X263+Z263+AB263+AD263+AF263</f>
        <v>0</v>
      </c>
      <c r="AS263" s="114">
        <f t="shared" si="633"/>
        <v>140.2390892</v>
      </c>
      <c r="AT263" s="114">
        <f t="shared" si="673"/>
        <v>0</v>
      </c>
      <c r="AU263" s="115" t="s">
        <v>512</v>
      </c>
      <c r="AV263" s="116"/>
      <c r="AW263" s="117"/>
      <c r="AX263" s="118">
        <f t="shared" ref="AX263:AY263" si="694">AG263+AI263+AK263+AM263+AO263</f>
        <v>408.2552021</v>
      </c>
      <c r="AY263" s="118">
        <f t="shared" si="694"/>
        <v>0</v>
      </c>
      <c r="AZ263" s="117"/>
    </row>
    <row r="264" ht="15.75" customHeight="1">
      <c r="A264" s="105"/>
      <c r="B264" s="106"/>
      <c r="C264" s="108"/>
      <c r="D264" s="106"/>
      <c r="E264" s="108"/>
      <c r="F264" s="106">
        <v>30.0</v>
      </c>
      <c r="G264" s="108" t="s">
        <v>525</v>
      </c>
      <c r="H264" s="86" t="s">
        <v>526</v>
      </c>
      <c r="I264" s="86" t="s">
        <v>527</v>
      </c>
      <c r="J264" s="106">
        <v>79.0</v>
      </c>
      <c r="K264" s="109">
        <f>M264+O264+Q264+S264+U264+J264</f>
        <v>599</v>
      </c>
      <c r="L264" s="110">
        <f t="shared" si="671"/>
        <v>2065</v>
      </c>
      <c r="M264" s="106">
        <v>104.0</v>
      </c>
      <c r="N264" s="89">
        <v>389.0</v>
      </c>
      <c r="O264" s="106">
        <v>104.0</v>
      </c>
      <c r="P264" s="89">
        <v>401.0</v>
      </c>
      <c r="Q264" s="106">
        <v>104.0</v>
      </c>
      <c r="R264" s="89">
        <v>413.0</v>
      </c>
      <c r="S264" s="106">
        <v>104.0</v>
      </c>
      <c r="T264" s="89">
        <v>425.0</v>
      </c>
      <c r="U264" s="106">
        <v>104.0</v>
      </c>
      <c r="V264" s="91">
        <v>437.0</v>
      </c>
      <c r="W264" s="111">
        <v>104.0</v>
      </c>
      <c r="X264" s="112">
        <v>310.65</v>
      </c>
      <c r="Y264" s="111">
        <v>0.0</v>
      </c>
      <c r="Z264" s="112">
        <v>218.284</v>
      </c>
      <c r="AA264" s="111">
        <v>0.0</v>
      </c>
      <c r="AB264" s="112">
        <v>293.274</v>
      </c>
      <c r="AC264" s="111">
        <v>80.0</v>
      </c>
      <c r="AD264" s="112">
        <v>0.0</v>
      </c>
      <c r="AE264" s="108"/>
      <c r="AF264" s="96"/>
      <c r="AG264" s="113">
        <f t="shared" ref="AG264:AP264" si="695">IFERROR(W264/M264,0)*100</f>
        <v>100</v>
      </c>
      <c r="AH264" s="98">
        <f t="shared" si="695"/>
        <v>79.85861183</v>
      </c>
      <c r="AI264" s="113">
        <f t="shared" si="695"/>
        <v>0</v>
      </c>
      <c r="AJ264" s="98">
        <f t="shared" si="695"/>
        <v>54.43491272</v>
      </c>
      <c r="AK264" s="113">
        <f t="shared" si="695"/>
        <v>0</v>
      </c>
      <c r="AL264" s="98">
        <f t="shared" si="695"/>
        <v>71.01065375</v>
      </c>
      <c r="AM264" s="113">
        <f t="shared" si="695"/>
        <v>76.92307692</v>
      </c>
      <c r="AN264" s="98">
        <f t="shared" si="695"/>
        <v>0</v>
      </c>
      <c r="AO264" s="297">
        <f t="shared" si="695"/>
        <v>0</v>
      </c>
      <c r="AP264" s="218">
        <f t="shared" si="695"/>
        <v>0</v>
      </c>
      <c r="AQ264" s="113">
        <f t="shared" ref="AQ264:AR264" si="696">W264+Y264+AA264+AC264+AE264</f>
        <v>184</v>
      </c>
      <c r="AR264" s="114">
        <f t="shared" si="696"/>
        <v>822.208</v>
      </c>
      <c r="AS264" s="114">
        <f t="shared" si="633"/>
        <v>30.71786311</v>
      </c>
      <c r="AT264" s="114">
        <f t="shared" si="673"/>
        <v>39.81636804</v>
      </c>
      <c r="AU264" s="115" t="s">
        <v>44</v>
      </c>
      <c r="AV264" s="116"/>
      <c r="AW264" s="117" t="s">
        <v>51</v>
      </c>
      <c r="AX264" s="118">
        <f t="shared" ref="AX264:AY264" si="697">AG264+AI264+AK264+AM264+AO264</f>
        <v>176.9230769</v>
      </c>
      <c r="AY264" s="118">
        <f t="shared" si="697"/>
        <v>205.3041783</v>
      </c>
      <c r="AZ264" s="117"/>
    </row>
    <row r="265" ht="81.75" customHeight="1">
      <c r="A265" s="105"/>
      <c r="B265" s="106"/>
      <c r="C265" s="108"/>
      <c r="D265" s="106"/>
      <c r="E265" s="108"/>
      <c r="F265" s="106">
        <v>31.0</v>
      </c>
      <c r="G265" s="108" t="s">
        <v>528</v>
      </c>
      <c r="H265" s="86" t="s">
        <v>529</v>
      </c>
      <c r="I265" s="86" t="s">
        <v>72</v>
      </c>
      <c r="J265" s="138">
        <v>9.0</v>
      </c>
      <c r="K265" s="138">
        <v>30.0</v>
      </c>
      <c r="L265" s="110">
        <f t="shared" si="671"/>
        <v>5916</v>
      </c>
      <c r="M265" s="138">
        <v>11.0</v>
      </c>
      <c r="N265" s="89">
        <v>735.0</v>
      </c>
      <c r="O265" s="138">
        <v>15.0</v>
      </c>
      <c r="P265" s="89">
        <v>1251.0</v>
      </c>
      <c r="Q265" s="124">
        <v>20.0</v>
      </c>
      <c r="R265" s="89">
        <v>1279.0</v>
      </c>
      <c r="S265" s="138">
        <v>25.0</v>
      </c>
      <c r="T265" s="89">
        <v>1309.0</v>
      </c>
      <c r="U265" s="138">
        <v>30.0</v>
      </c>
      <c r="V265" s="91">
        <v>1342.0</v>
      </c>
      <c r="W265" s="111">
        <v>13.0</v>
      </c>
      <c r="X265" s="112">
        <f>42.349+32.07+30+30+29.778+37.692+30.539+42.562+40.173+30+13.663+39.949+29.999+28.34+30+50.113</f>
        <v>537.227</v>
      </c>
      <c r="Y265" s="111">
        <v>6.0</v>
      </c>
      <c r="Z265" s="112">
        <f>50.113+30+28.34+37.261+40.473+29.996+30+53.593+48.449+30.55+37.652+29.91+30+30+32.07+42.349</f>
        <v>580.756</v>
      </c>
      <c r="AA265" s="111">
        <v>4.4</v>
      </c>
      <c r="AB265" s="112">
        <f>120.699+47.112+37.691+51.499+46.209+42.346+40.863+20.145+29.996+32.074+39.261+30.149+53.866+29.997+29.995+28.1+28.918</f>
        <v>708.92</v>
      </c>
      <c r="AC265" s="111">
        <v>4.4</v>
      </c>
      <c r="AD265" s="112">
        <f>20.209+4.686+4.5+10.73+19.262+27.355+6.346+29.997+19.264+42.343</f>
        <v>184.692</v>
      </c>
      <c r="AE265" s="108"/>
      <c r="AF265" s="96"/>
      <c r="AG265" s="113">
        <f t="shared" ref="AG265:AP265" si="698">IFERROR(W265/M265,0)*100</f>
        <v>118.1818182</v>
      </c>
      <c r="AH265" s="98">
        <f t="shared" si="698"/>
        <v>73.09210884</v>
      </c>
      <c r="AI265" s="113">
        <f t="shared" si="698"/>
        <v>40</v>
      </c>
      <c r="AJ265" s="98">
        <f t="shared" si="698"/>
        <v>46.42334133</v>
      </c>
      <c r="AK265" s="113">
        <f t="shared" si="698"/>
        <v>22</v>
      </c>
      <c r="AL265" s="98">
        <f t="shared" si="698"/>
        <v>55.42767787</v>
      </c>
      <c r="AM265" s="113">
        <f t="shared" si="698"/>
        <v>17.6</v>
      </c>
      <c r="AN265" s="98">
        <f t="shared" si="698"/>
        <v>14.10939649</v>
      </c>
      <c r="AO265" s="297">
        <f t="shared" si="698"/>
        <v>0</v>
      </c>
      <c r="AP265" s="218">
        <f t="shared" si="698"/>
        <v>0</v>
      </c>
      <c r="AQ265" s="124">
        <v>4.4</v>
      </c>
      <c r="AR265" s="114">
        <f>X265+Z265+AB265+AD265+AF265</f>
        <v>2011.595</v>
      </c>
      <c r="AS265" s="114">
        <f t="shared" si="633"/>
        <v>14.66666667</v>
      </c>
      <c r="AT265" s="114">
        <f t="shared" si="673"/>
        <v>34.00262001</v>
      </c>
      <c r="AU265" s="115" t="s">
        <v>44</v>
      </c>
      <c r="AV265" s="186" t="s">
        <v>530</v>
      </c>
      <c r="AW265" s="117" t="s">
        <v>51</v>
      </c>
      <c r="AX265" s="118">
        <f t="shared" ref="AX265:AY265" si="699">AG265+AI265+AK265+AM265+AO265</f>
        <v>197.7818182</v>
      </c>
      <c r="AY265" s="118">
        <f t="shared" si="699"/>
        <v>189.0525245</v>
      </c>
      <c r="AZ265" s="117"/>
    </row>
    <row r="266" ht="114.75" customHeight="1">
      <c r="A266" s="105"/>
      <c r="B266" s="106"/>
      <c r="C266" s="108"/>
      <c r="D266" s="106"/>
      <c r="E266" s="108"/>
      <c r="F266" s="106">
        <v>32.0</v>
      </c>
      <c r="G266" s="108" t="s">
        <v>531</v>
      </c>
      <c r="H266" s="86" t="s">
        <v>532</v>
      </c>
      <c r="I266" s="86"/>
      <c r="J266" s="106">
        <v>0.0</v>
      </c>
      <c r="K266" s="109">
        <f t="shared" ref="K266:K268" si="703">M266+O266+Q266+S266+U266+J266</f>
        <v>12</v>
      </c>
      <c r="L266" s="110">
        <f t="shared" si="671"/>
        <v>272</v>
      </c>
      <c r="M266" s="106">
        <v>0.0</v>
      </c>
      <c r="N266" s="89">
        <v>0.0</v>
      </c>
      <c r="O266" s="106">
        <v>3.0</v>
      </c>
      <c r="P266" s="89">
        <v>65.0</v>
      </c>
      <c r="Q266" s="111">
        <v>3.0</v>
      </c>
      <c r="R266" s="89">
        <v>67.0</v>
      </c>
      <c r="S266" s="106">
        <v>3.0</v>
      </c>
      <c r="T266" s="89">
        <v>69.0</v>
      </c>
      <c r="U266" s="106">
        <v>3.0</v>
      </c>
      <c r="V266" s="91">
        <v>71.0</v>
      </c>
      <c r="W266" s="111">
        <v>0.0</v>
      </c>
      <c r="X266" s="112">
        <v>0.0</v>
      </c>
      <c r="Y266" s="111">
        <v>3.0</v>
      </c>
      <c r="Z266" s="112">
        <v>30960.0</v>
      </c>
      <c r="AA266" s="111">
        <v>0.0</v>
      </c>
      <c r="AB266" s="112">
        <v>0.0</v>
      </c>
      <c r="AC266" s="111">
        <v>0.0</v>
      </c>
      <c r="AD266" s="112">
        <v>0.0</v>
      </c>
      <c r="AE266" s="108"/>
      <c r="AF266" s="96"/>
      <c r="AG266" s="113">
        <f t="shared" ref="AG266:AP266" si="700">IFERROR(W266/M266,0)*100</f>
        <v>0</v>
      </c>
      <c r="AH266" s="98">
        <f t="shared" si="700"/>
        <v>0</v>
      </c>
      <c r="AI266" s="113">
        <f t="shared" si="700"/>
        <v>100</v>
      </c>
      <c r="AJ266" s="120">
        <f t="shared" si="700"/>
        <v>47630.76923</v>
      </c>
      <c r="AK266" s="113">
        <f t="shared" si="700"/>
        <v>0</v>
      </c>
      <c r="AL266" s="98">
        <f t="shared" si="700"/>
        <v>0</v>
      </c>
      <c r="AM266" s="113">
        <f t="shared" si="700"/>
        <v>0</v>
      </c>
      <c r="AN266" s="98">
        <f t="shared" si="700"/>
        <v>0</v>
      </c>
      <c r="AO266" s="297">
        <f t="shared" si="700"/>
        <v>0</v>
      </c>
      <c r="AP266" s="218">
        <f t="shared" si="700"/>
        <v>0</v>
      </c>
      <c r="AQ266" s="113">
        <f t="shared" ref="AQ266:AR266" si="701">W266+Y266+AA266+AC266+AE266</f>
        <v>3</v>
      </c>
      <c r="AR266" s="114">
        <f t="shared" si="701"/>
        <v>30960</v>
      </c>
      <c r="AS266" s="114">
        <f t="shared" si="633"/>
        <v>25</v>
      </c>
      <c r="AT266" s="114">
        <f t="shared" si="673"/>
        <v>11382.35294</v>
      </c>
      <c r="AU266" s="115" t="s">
        <v>44</v>
      </c>
      <c r="AV266" s="116"/>
      <c r="AW266" s="117" t="s">
        <v>51</v>
      </c>
      <c r="AX266" s="118">
        <f t="shared" ref="AX266:AY266" si="702">AG266+AI266+AK266+AM266+AO266</f>
        <v>100</v>
      </c>
      <c r="AY266" s="118">
        <f t="shared" si="702"/>
        <v>47630.76923</v>
      </c>
      <c r="AZ266" s="117"/>
    </row>
    <row r="267" ht="15.75" customHeight="1">
      <c r="A267" s="119"/>
      <c r="B267" s="106"/>
      <c r="C267" s="108"/>
      <c r="D267" s="106"/>
      <c r="E267" s="108"/>
      <c r="F267" s="106">
        <v>33.0</v>
      </c>
      <c r="G267" s="108" t="s">
        <v>533</v>
      </c>
      <c r="H267" s="108" t="s">
        <v>534</v>
      </c>
      <c r="I267" s="108"/>
      <c r="J267" s="106">
        <v>0.0</v>
      </c>
      <c r="K267" s="109">
        <f t="shared" si="703"/>
        <v>62</v>
      </c>
      <c r="L267" s="110">
        <f t="shared" si="671"/>
        <v>836</v>
      </c>
      <c r="M267" s="106"/>
      <c r="N267" s="89">
        <v>0.0</v>
      </c>
      <c r="O267" s="106">
        <v>10.0</v>
      </c>
      <c r="P267" s="89">
        <v>200.0</v>
      </c>
      <c r="Q267" s="111">
        <v>14.0</v>
      </c>
      <c r="R267" s="89">
        <v>206.0</v>
      </c>
      <c r="S267" s="106">
        <v>18.0</v>
      </c>
      <c r="T267" s="89">
        <v>212.0</v>
      </c>
      <c r="U267" s="106">
        <v>20.0</v>
      </c>
      <c r="V267" s="120">
        <v>218.0</v>
      </c>
      <c r="W267" s="111">
        <v>0.0</v>
      </c>
      <c r="X267" s="112">
        <v>0.0</v>
      </c>
      <c r="Y267" s="111">
        <v>10.0</v>
      </c>
      <c r="Z267" s="112">
        <v>0.0</v>
      </c>
      <c r="AA267" s="111">
        <v>14.0</v>
      </c>
      <c r="AB267" s="112">
        <v>0.0</v>
      </c>
      <c r="AC267" s="111">
        <v>0.0</v>
      </c>
      <c r="AD267" s="112">
        <v>0.0</v>
      </c>
      <c r="AE267" s="108"/>
      <c r="AF267" s="96"/>
      <c r="AG267" s="113">
        <f t="shared" ref="AG267:AP267" si="704">IFERROR(W267/M267,0)*100</f>
        <v>0</v>
      </c>
      <c r="AH267" s="98">
        <f t="shared" si="704"/>
        <v>0</v>
      </c>
      <c r="AI267" s="113">
        <f t="shared" si="704"/>
        <v>100</v>
      </c>
      <c r="AJ267" s="98">
        <f t="shared" si="704"/>
        <v>0</v>
      </c>
      <c r="AK267" s="113">
        <f t="shared" si="704"/>
        <v>100</v>
      </c>
      <c r="AL267" s="98">
        <f t="shared" si="704"/>
        <v>0</v>
      </c>
      <c r="AM267" s="113">
        <f t="shared" si="704"/>
        <v>0</v>
      </c>
      <c r="AN267" s="98">
        <f t="shared" si="704"/>
        <v>0</v>
      </c>
      <c r="AO267" s="297">
        <f t="shared" si="704"/>
        <v>0</v>
      </c>
      <c r="AP267" s="218">
        <f t="shared" si="704"/>
        <v>0</v>
      </c>
      <c r="AQ267" s="113">
        <f t="shared" ref="AQ267:AR267" si="705">W267+Y267+AA267+AC267+AE267</f>
        <v>24</v>
      </c>
      <c r="AR267" s="114">
        <f t="shared" si="705"/>
        <v>0</v>
      </c>
      <c r="AS267" s="114">
        <f t="shared" si="633"/>
        <v>38.70967742</v>
      </c>
      <c r="AT267" s="114">
        <f t="shared" si="673"/>
        <v>0</v>
      </c>
      <c r="AU267" s="115" t="s">
        <v>44</v>
      </c>
      <c r="AV267" s="116"/>
      <c r="AW267" s="117" t="s">
        <v>51</v>
      </c>
      <c r="AX267" s="118">
        <f t="shared" ref="AX267:AY267" si="706">AG267+AI267+AK267+AM267+AO267</f>
        <v>200</v>
      </c>
      <c r="AY267" s="118">
        <f t="shared" si="706"/>
        <v>0</v>
      </c>
      <c r="AZ267" s="117"/>
    </row>
    <row r="268" ht="82.5" customHeight="1">
      <c r="A268" s="105"/>
      <c r="B268" s="106"/>
      <c r="C268" s="108"/>
      <c r="D268" s="106"/>
      <c r="E268" s="108"/>
      <c r="F268" s="106">
        <v>34.0</v>
      </c>
      <c r="G268" s="86" t="s">
        <v>535</v>
      </c>
      <c r="H268" s="86" t="s">
        <v>536</v>
      </c>
      <c r="I268" s="86" t="s">
        <v>527</v>
      </c>
      <c r="J268" s="106">
        <v>170.0</v>
      </c>
      <c r="K268" s="109">
        <f t="shared" si="703"/>
        <v>730</v>
      </c>
      <c r="L268" s="110">
        <f t="shared" si="671"/>
        <v>1426</v>
      </c>
      <c r="M268" s="106">
        <v>80.0</v>
      </c>
      <c r="N268" s="89">
        <v>150.0</v>
      </c>
      <c r="O268" s="106">
        <v>120.0</v>
      </c>
      <c r="P268" s="89">
        <v>305.0</v>
      </c>
      <c r="Q268" s="111">
        <v>120.0</v>
      </c>
      <c r="R268" s="89">
        <v>314.0</v>
      </c>
      <c r="S268" s="106">
        <v>120.0</v>
      </c>
      <c r="T268" s="89">
        <v>324.0</v>
      </c>
      <c r="U268" s="106">
        <v>120.0</v>
      </c>
      <c r="V268" s="91">
        <v>333.0</v>
      </c>
      <c r="W268" s="111">
        <v>80.0</v>
      </c>
      <c r="X268" s="112">
        <v>133.582</v>
      </c>
      <c r="Y268" s="111">
        <v>0.0</v>
      </c>
      <c r="Z268" s="112">
        <v>149.532</v>
      </c>
      <c r="AA268" s="111">
        <v>50.0</v>
      </c>
      <c r="AB268" s="112">
        <v>61.568</v>
      </c>
      <c r="AC268" s="111">
        <v>0.0</v>
      </c>
      <c r="AD268" s="112">
        <v>0.0</v>
      </c>
      <c r="AE268" s="108"/>
      <c r="AF268" s="96"/>
      <c r="AG268" s="113">
        <f t="shared" ref="AG268:AP268" si="707">IFERROR(W268/M268,0)*100</f>
        <v>100</v>
      </c>
      <c r="AH268" s="98">
        <f t="shared" si="707"/>
        <v>89.05466667</v>
      </c>
      <c r="AI268" s="113">
        <f t="shared" si="707"/>
        <v>0</v>
      </c>
      <c r="AJ268" s="98">
        <f t="shared" si="707"/>
        <v>49.02688525</v>
      </c>
      <c r="AK268" s="113">
        <f t="shared" si="707"/>
        <v>41.66666667</v>
      </c>
      <c r="AL268" s="98">
        <f t="shared" si="707"/>
        <v>19.60764331</v>
      </c>
      <c r="AM268" s="113">
        <f t="shared" si="707"/>
        <v>0</v>
      </c>
      <c r="AN268" s="98">
        <f t="shared" si="707"/>
        <v>0</v>
      </c>
      <c r="AO268" s="297">
        <f t="shared" si="707"/>
        <v>0</v>
      </c>
      <c r="AP268" s="218">
        <f t="shared" si="707"/>
        <v>0</v>
      </c>
      <c r="AQ268" s="113">
        <f t="shared" ref="AQ268:AR268" si="708">W268+Y268+AA268+AC268+AE268</f>
        <v>130</v>
      </c>
      <c r="AR268" s="114">
        <f t="shared" si="708"/>
        <v>344.682</v>
      </c>
      <c r="AS268" s="114">
        <f t="shared" si="633"/>
        <v>17.80821918</v>
      </c>
      <c r="AT268" s="114">
        <f t="shared" si="673"/>
        <v>24.17124825</v>
      </c>
      <c r="AU268" s="115" t="s">
        <v>44</v>
      </c>
      <c r="AV268" s="116"/>
      <c r="AW268" s="117" t="s">
        <v>51</v>
      </c>
      <c r="AX268" s="118">
        <f t="shared" ref="AX268:AY268" si="709">AG268+AI268+AK268+AM268+AO268</f>
        <v>141.6666667</v>
      </c>
      <c r="AY268" s="118">
        <f t="shared" si="709"/>
        <v>157.6891952</v>
      </c>
      <c r="AZ268" s="117"/>
    </row>
    <row r="269" ht="15.75" customHeight="1">
      <c r="A269" s="105"/>
      <c r="B269" s="106"/>
      <c r="C269" s="108"/>
      <c r="D269" s="106"/>
      <c r="E269" s="108"/>
      <c r="F269" s="106">
        <v>35.0</v>
      </c>
      <c r="G269" s="86" t="s">
        <v>537</v>
      </c>
      <c r="H269" s="86" t="s">
        <v>538</v>
      </c>
      <c r="I269" s="86" t="s">
        <v>88</v>
      </c>
      <c r="J269" s="106">
        <v>12.0</v>
      </c>
      <c r="K269" s="106">
        <v>4.0</v>
      </c>
      <c r="L269" s="110">
        <f t="shared" si="671"/>
        <v>6105</v>
      </c>
      <c r="M269" s="106">
        <v>10.0</v>
      </c>
      <c r="N269" s="89">
        <v>720.0</v>
      </c>
      <c r="O269" s="106">
        <v>9.0</v>
      </c>
      <c r="P269" s="89">
        <v>1292.0</v>
      </c>
      <c r="Q269" s="111">
        <v>8.0</v>
      </c>
      <c r="R269" s="89">
        <v>1327.0</v>
      </c>
      <c r="S269" s="106">
        <v>6.0</v>
      </c>
      <c r="T269" s="89">
        <v>1364.0</v>
      </c>
      <c r="U269" s="106">
        <v>4.0</v>
      </c>
      <c r="V269" s="91">
        <v>1402.0</v>
      </c>
      <c r="W269" s="111">
        <v>73.0</v>
      </c>
      <c r="X269" s="112">
        <v>806.2</v>
      </c>
      <c r="Y269" s="111">
        <v>15.0</v>
      </c>
      <c r="Z269" s="112">
        <v>573.48</v>
      </c>
      <c r="AA269" s="111">
        <v>14.0</v>
      </c>
      <c r="AB269" s="112">
        <v>760.248</v>
      </c>
      <c r="AC269" s="111">
        <v>28.0</v>
      </c>
      <c r="AD269" s="112">
        <v>0.0</v>
      </c>
      <c r="AE269" s="108"/>
      <c r="AF269" s="96"/>
      <c r="AG269" s="113">
        <f t="shared" ref="AG269:AP269" si="710">IFERROR(W269/M269,0)*100</f>
        <v>730</v>
      </c>
      <c r="AH269" s="98">
        <f t="shared" si="710"/>
        <v>111.9722222</v>
      </c>
      <c r="AI269" s="113">
        <f t="shared" si="710"/>
        <v>166.6666667</v>
      </c>
      <c r="AJ269" s="98">
        <f t="shared" si="710"/>
        <v>44.3869969</v>
      </c>
      <c r="AK269" s="113">
        <f t="shared" si="710"/>
        <v>175</v>
      </c>
      <c r="AL269" s="98">
        <f t="shared" si="710"/>
        <v>57.29073097</v>
      </c>
      <c r="AM269" s="113">
        <f t="shared" si="710"/>
        <v>466.6666667</v>
      </c>
      <c r="AN269" s="98">
        <f t="shared" si="710"/>
        <v>0</v>
      </c>
      <c r="AO269" s="297">
        <f t="shared" si="710"/>
        <v>0</v>
      </c>
      <c r="AP269" s="218">
        <f t="shared" si="710"/>
        <v>0</v>
      </c>
      <c r="AQ269" s="124">
        <v>28.0</v>
      </c>
      <c r="AR269" s="114">
        <f>X269+Z269+AB269+AD269+AF269</f>
        <v>2139.928</v>
      </c>
      <c r="AS269" s="114">
        <f>K269/AC269*100</f>
        <v>14.28571429</v>
      </c>
      <c r="AT269" s="114">
        <f t="shared" si="673"/>
        <v>35.05205569</v>
      </c>
      <c r="AU269" s="115" t="s">
        <v>44</v>
      </c>
      <c r="AV269" s="116"/>
      <c r="AW269" s="117" t="s">
        <v>51</v>
      </c>
      <c r="AX269" s="118">
        <f t="shared" ref="AX269:AY269" si="711">AG269+AI269+AK269+AM269+AO269</f>
        <v>1538.333333</v>
      </c>
      <c r="AY269" s="118">
        <f t="shared" si="711"/>
        <v>213.6499501</v>
      </c>
      <c r="AZ269" s="117"/>
    </row>
    <row r="270" ht="99.0" customHeight="1">
      <c r="A270" s="119"/>
      <c r="B270" s="106"/>
      <c r="C270" s="108"/>
      <c r="D270" s="106"/>
      <c r="E270" s="108"/>
      <c r="F270" s="106">
        <v>36.0</v>
      </c>
      <c r="G270" s="86" t="s">
        <v>539</v>
      </c>
      <c r="H270" s="108" t="s">
        <v>540</v>
      </c>
      <c r="I270" s="108" t="s">
        <v>117</v>
      </c>
      <c r="J270" s="106">
        <v>48.0</v>
      </c>
      <c r="K270" s="109">
        <f t="shared" ref="K270:K274" si="716">M270+O270+Q270+S270+U270+J270</f>
        <v>93</v>
      </c>
      <c r="L270" s="110">
        <f t="shared" si="671"/>
        <v>8016</v>
      </c>
      <c r="M270" s="106">
        <v>9.0</v>
      </c>
      <c r="N270" s="89">
        <v>1463.0</v>
      </c>
      <c r="O270" s="106">
        <v>9.0</v>
      </c>
      <c r="P270" s="89">
        <v>1566.0</v>
      </c>
      <c r="Q270" s="111">
        <v>9.0</v>
      </c>
      <c r="R270" s="89">
        <v>1613.0</v>
      </c>
      <c r="S270" s="106">
        <v>9.0</v>
      </c>
      <c r="T270" s="89">
        <v>1662.0</v>
      </c>
      <c r="U270" s="106">
        <v>9.0</v>
      </c>
      <c r="V270" s="166">
        <v>1712.0</v>
      </c>
      <c r="W270" s="111">
        <v>9.0</v>
      </c>
      <c r="X270" s="112">
        <v>1350.071</v>
      </c>
      <c r="Y270" s="111">
        <v>9.0</v>
      </c>
      <c r="Z270" s="112">
        <v>1321.07</v>
      </c>
      <c r="AA270" s="111">
        <v>3.0</v>
      </c>
      <c r="AB270" s="112">
        <v>1756.291</v>
      </c>
      <c r="AC270" s="111">
        <v>0.0</v>
      </c>
      <c r="AD270" s="112">
        <v>37.01</v>
      </c>
      <c r="AE270" s="108"/>
      <c r="AF270" s="96"/>
      <c r="AG270" s="113">
        <f t="shared" ref="AG270:AP270" si="712">IFERROR(W270/M270,0)*100</f>
        <v>100</v>
      </c>
      <c r="AH270" s="98">
        <f t="shared" si="712"/>
        <v>92.28099795</v>
      </c>
      <c r="AI270" s="113">
        <f t="shared" si="712"/>
        <v>100</v>
      </c>
      <c r="AJ270" s="98">
        <f t="shared" si="712"/>
        <v>84.35951469</v>
      </c>
      <c r="AK270" s="113">
        <f t="shared" si="712"/>
        <v>33.33333333</v>
      </c>
      <c r="AL270" s="98">
        <f t="shared" si="712"/>
        <v>108.883509</v>
      </c>
      <c r="AM270" s="113">
        <f t="shared" si="712"/>
        <v>0</v>
      </c>
      <c r="AN270" s="98">
        <f t="shared" si="712"/>
        <v>2.226835138</v>
      </c>
      <c r="AO270" s="297">
        <f t="shared" si="712"/>
        <v>0</v>
      </c>
      <c r="AP270" s="218">
        <f t="shared" si="712"/>
        <v>0</v>
      </c>
      <c r="AQ270" s="113">
        <f t="shared" ref="AQ270:AR270" si="713">W270+Y270+AA270+AC270+AE270</f>
        <v>21</v>
      </c>
      <c r="AR270" s="114">
        <f t="shared" si="713"/>
        <v>4464.442</v>
      </c>
      <c r="AS270" s="114">
        <f t="shared" ref="AS270:AT270" si="714">AQ270/K270*100</f>
        <v>22.58064516</v>
      </c>
      <c r="AT270" s="114">
        <f t="shared" si="714"/>
        <v>55.69413673</v>
      </c>
      <c r="AU270" s="115" t="s">
        <v>383</v>
      </c>
      <c r="AV270" s="116"/>
      <c r="AW270" s="117"/>
      <c r="AX270" s="118">
        <f t="shared" ref="AX270:AY270" si="715">AG270+AI270+AK270+AM270+AO270</f>
        <v>233.3333333</v>
      </c>
      <c r="AY270" s="118">
        <f t="shared" si="715"/>
        <v>287.7508568</v>
      </c>
      <c r="AZ270" s="117"/>
    </row>
    <row r="271" ht="97.5" customHeight="1">
      <c r="A271" s="105"/>
      <c r="B271" s="106"/>
      <c r="C271" s="108"/>
      <c r="D271" s="106"/>
      <c r="E271" s="108"/>
      <c r="F271" s="106">
        <v>37.0</v>
      </c>
      <c r="G271" s="86" t="s">
        <v>541</v>
      </c>
      <c r="H271" s="86" t="s">
        <v>542</v>
      </c>
      <c r="I271" s="86"/>
      <c r="J271" s="106">
        <v>0.0</v>
      </c>
      <c r="K271" s="109">
        <f t="shared" si="716"/>
        <v>5</v>
      </c>
      <c r="L271" s="110" t="str">
        <f t="shared" si="671"/>
        <v>#REF!</v>
      </c>
      <c r="M271" s="106">
        <v>1.0</v>
      </c>
      <c r="N271" s="89" t="str">
        <f>'[1]Sheet1 (ok)'!K110</f>
        <v>#REF!</v>
      </c>
      <c r="O271" s="106">
        <v>1.0</v>
      </c>
      <c r="P271" s="89">
        <v>80.0</v>
      </c>
      <c r="Q271" s="111">
        <v>1.0</v>
      </c>
      <c r="R271" s="89">
        <v>83.0</v>
      </c>
      <c r="S271" s="106">
        <v>1.0</v>
      </c>
      <c r="T271" s="89">
        <v>85.0</v>
      </c>
      <c r="U271" s="106">
        <v>1.0</v>
      </c>
      <c r="V271" s="129">
        <v>87.0</v>
      </c>
      <c r="W271" s="111"/>
      <c r="X271" s="112">
        <v>0.0</v>
      </c>
      <c r="Y271" s="111"/>
      <c r="Z271" s="112">
        <v>0.0</v>
      </c>
      <c r="AA271" s="111"/>
      <c r="AB271" s="112">
        <v>0.0</v>
      </c>
      <c r="AC271" s="111">
        <v>0.0</v>
      </c>
      <c r="AD271" s="112">
        <v>0.0</v>
      </c>
      <c r="AE271" s="108"/>
      <c r="AF271" s="96"/>
      <c r="AG271" s="113">
        <f t="shared" ref="AG271:AP271" si="717">IFERROR(W271/M271,0)*100</f>
        <v>0</v>
      </c>
      <c r="AH271" s="98">
        <f t="shared" si="717"/>
        <v>0</v>
      </c>
      <c r="AI271" s="113">
        <f t="shared" si="717"/>
        <v>0</v>
      </c>
      <c r="AJ271" s="98">
        <f t="shared" si="717"/>
        <v>0</v>
      </c>
      <c r="AK271" s="113">
        <f t="shared" si="717"/>
        <v>0</v>
      </c>
      <c r="AL271" s="98">
        <f t="shared" si="717"/>
        <v>0</v>
      </c>
      <c r="AM271" s="113">
        <f t="shared" si="717"/>
        <v>0</v>
      </c>
      <c r="AN271" s="98">
        <f t="shared" si="717"/>
        <v>0</v>
      </c>
      <c r="AO271" s="297">
        <f t="shared" si="717"/>
        <v>0</v>
      </c>
      <c r="AP271" s="218">
        <f t="shared" si="717"/>
        <v>0</v>
      </c>
      <c r="AQ271" s="113">
        <f>IFERROR(AX271/K271,0)*100</f>
        <v>0</v>
      </c>
      <c r="AR271" s="108"/>
      <c r="AS271" s="108"/>
      <c r="AT271" s="108"/>
      <c r="AU271" s="115" t="s">
        <v>383</v>
      </c>
      <c r="AV271" s="116"/>
      <c r="AW271" s="117"/>
      <c r="AX271" s="118">
        <f t="shared" ref="AX271:AY271" si="718">AG271+AI271+AK271+AM271+AO271</f>
        <v>0</v>
      </c>
      <c r="AY271" s="118">
        <f t="shared" si="718"/>
        <v>0</v>
      </c>
      <c r="AZ271" s="117"/>
    </row>
    <row r="272" ht="15.75" customHeight="1">
      <c r="A272" s="105"/>
      <c r="B272" s="106"/>
      <c r="C272" s="108"/>
      <c r="D272" s="106"/>
      <c r="E272" s="108"/>
      <c r="F272" s="106">
        <v>38.0</v>
      </c>
      <c r="G272" s="86" t="s">
        <v>543</v>
      </c>
      <c r="H272" s="86" t="s">
        <v>544</v>
      </c>
      <c r="I272" s="86" t="s">
        <v>43</v>
      </c>
      <c r="J272" s="106">
        <v>20.0</v>
      </c>
      <c r="K272" s="109">
        <f t="shared" si="716"/>
        <v>420</v>
      </c>
      <c r="L272" s="110">
        <f t="shared" si="671"/>
        <v>335</v>
      </c>
      <c r="M272" s="106">
        <v>80.0</v>
      </c>
      <c r="N272" s="89">
        <v>0.0</v>
      </c>
      <c r="O272" s="106">
        <v>80.0</v>
      </c>
      <c r="P272" s="89">
        <v>80.0</v>
      </c>
      <c r="Q272" s="111">
        <v>80.0</v>
      </c>
      <c r="R272" s="89">
        <v>83.0</v>
      </c>
      <c r="S272" s="106">
        <v>80.0</v>
      </c>
      <c r="T272" s="89">
        <v>85.0</v>
      </c>
      <c r="U272" s="106">
        <v>80.0</v>
      </c>
      <c r="V272" s="129">
        <v>87.0</v>
      </c>
      <c r="W272" s="111"/>
      <c r="X272" s="112">
        <v>129.062</v>
      </c>
      <c r="Y272" s="111"/>
      <c r="Z272" s="112">
        <v>0.0</v>
      </c>
      <c r="AA272" s="111">
        <v>10.0</v>
      </c>
      <c r="AB272" s="112">
        <v>0.0</v>
      </c>
      <c r="AC272" s="111">
        <v>0.0</v>
      </c>
      <c r="AD272" s="112">
        <v>0.0</v>
      </c>
      <c r="AE272" s="108"/>
      <c r="AF272" s="96"/>
      <c r="AG272" s="113">
        <f t="shared" ref="AG272:AP272" si="719">IFERROR(W272/M272,0)*100</f>
        <v>0</v>
      </c>
      <c r="AH272" s="98">
        <f t="shared" si="719"/>
        <v>0</v>
      </c>
      <c r="AI272" s="113">
        <f t="shared" si="719"/>
        <v>0</v>
      </c>
      <c r="AJ272" s="98">
        <f t="shared" si="719"/>
        <v>0</v>
      </c>
      <c r="AK272" s="113">
        <f t="shared" si="719"/>
        <v>12.5</v>
      </c>
      <c r="AL272" s="98">
        <f t="shared" si="719"/>
        <v>0</v>
      </c>
      <c r="AM272" s="113">
        <f t="shared" si="719"/>
        <v>0</v>
      </c>
      <c r="AN272" s="98">
        <f t="shared" si="719"/>
        <v>0</v>
      </c>
      <c r="AO272" s="297">
        <f t="shared" si="719"/>
        <v>0</v>
      </c>
      <c r="AP272" s="218">
        <f t="shared" si="719"/>
        <v>0</v>
      </c>
      <c r="AQ272" s="113">
        <f t="shared" ref="AQ272:AR272" si="720">W272+Y272+AA272+AC272+AE272</f>
        <v>10</v>
      </c>
      <c r="AR272" s="114">
        <f t="shared" si="720"/>
        <v>129.062</v>
      </c>
      <c r="AS272" s="114">
        <f t="shared" ref="AS272:AT272" si="721">AQ272/K272*100</f>
        <v>2.380952381</v>
      </c>
      <c r="AT272" s="114">
        <f t="shared" si="721"/>
        <v>38.52597015</v>
      </c>
      <c r="AU272" s="115" t="s">
        <v>383</v>
      </c>
      <c r="AV272" s="116"/>
      <c r="AW272" s="117"/>
      <c r="AX272" s="118">
        <f t="shared" ref="AX272:AY272" si="722">AG272+AI272+AK272+AM272+AO272</f>
        <v>12.5</v>
      </c>
      <c r="AY272" s="118">
        <f t="shared" si="722"/>
        <v>0</v>
      </c>
      <c r="AZ272" s="117"/>
    </row>
    <row r="273" ht="51.0" customHeight="1">
      <c r="A273" s="105"/>
      <c r="B273" s="106"/>
      <c r="C273" s="108"/>
      <c r="D273" s="106"/>
      <c r="E273" s="108"/>
      <c r="F273" s="106">
        <v>39.0</v>
      </c>
      <c r="G273" s="86" t="s">
        <v>545</v>
      </c>
      <c r="H273" s="86" t="s">
        <v>546</v>
      </c>
      <c r="I273" s="86" t="s">
        <v>547</v>
      </c>
      <c r="J273" s="106">
        <v>10.0</v>
      </c>
      <c r="K273" s="109">
        <f t="shared" si="716"/>
        <v>60</v>
      </c>
      <c r="L273" s="110">
        <f t="shared" si="671"/>
        <v>4959</v>
      </c>
      <c r="M273" s="106">
        <v>10.0</v>
      </c>
      <c r="N273" s="89">
        <v>934.0</v>
      </c>
      <c r="O273" s="106">
        <v>10.0</v>
      </c>
      <c r="P273" s="89">
        <v>962.0</v>
      </c>
      <c r="Q273" s="111">
        <v>10.0</v>
      </c>
      <c r="R273" s="89">
        <v>991.0</v>
      </c>
      <c r="S273" s="106">
        <v>10.0</v>
      </c>
      <c r="T273" s="89">
        <v>1021.0</v>
      </c>
      <c r="U273" s="106">
        <v>10.0</v>
      </c>
      <c r="V273" s="148">
        <v>1051.0</v>
      </c>
      <c r="W273" s="111">
        <v>15.0</v>
      </c>
      <c r="X273" s="112"/>
      <c r="Y273" s="111">
        <v>10.0</v>
      </c>
      <c r="Z273" s="112">
        <v>2165.317</v>
      </c>
      <c r="AA273" s="111">
        <v>10.0</v>
      </c>
      <c r="AB273" s="112">
        <v>1438.582</v>
      </c>
      <c r="AC273" s="111">
        <v>0.0</v>
      </c>
      <c r="AD273" s="112">
        <v>0.0</v>
      </c>
      <c r="AE273" s="108"/>
      <c r="AF273" s="96"/>
      <c r="AG273" s="113">
        <f t="shared" ref="AG273:AP273" si="723">IFERROR(W273/M273,0)*100</f>
        <v>150</v>
      </c>
      <c r="AH273" s="98">
        <f t="shared" si="723"/>
        <v>0</v>
      </c>
      <c r="AI273" s="113">
        <f t="shared" si="723"/>
        <v>100</v>
      </c>
      <c r="AJ273" s="98">
        <f t="shared" si="723"/>
        <v>225.0849272</v>
      </c>
      <c r="AK273" s="113">
        <f t="shared" si="723"/>
        <v>100</v>
      </c>
      <c r="AL273" s="98">
        <f t="shared" si="723"/>
        <v>145.1646821</v>
      </c>
      <c r="AM273" s="113">
        <f t="shared" si="723"/>
        <v>0</v>
      </c>
      <c r="AN273" s="98">
        <f t="shared" si="723"/>
        <v>0</v>
      </c>
      <c r="AO273" s="297">
        <f t="shared" si="723"/>
        <v>0</v>
      </c>
      <c r="AP273" s="218">
        <f t="shared" si="723"/>
        <v>0</v>
      </c>
      <c r="AQ273" s="113">
        <f t="shared" ref="AQ273:AR273" si="724">W273+Y273+AA273+AC273+AE273</f>
        <v>35</v>
      </c>
      <c r="AR273" s="114">
        <f t="shared" si="724"/>
        <v>3603.899</v>
      </c>
      <c r="AS273" s="114">
        <f t="shared" ref="AS273:AT273" si="725">AQ273/K273*100</f>
        <v>58.33333333</v>
      </c>
      <c r="AT273" s="114">
        <f t="shared" si="725"/>
        <v>72.67390603</v>
      </c>
      <c r="AU273" s="115" t="s">
        <v>383</v>
      </c>
      <c r="AV273" s="116"/>
      <c r="AW273" s="117"/>
      <c r="AX273" s="118">
        <f t="shared" ref="AX273:AY273" si="726">AG273+AI273+AK273+AM273+AO273</f>
        <v>350</v>
      </c>
      <c r="AY273" s="118">
        <f t="shared" si="726"/>
        <v>370.2496094</v>
      </c>
      <c r="AZ273" s="117"/>
    </row>
    <row r="274" ht="15.75" customHeight="1">
      <c r="A274" s="105"/>
      <c r="B274" s="106"/>
      <c r="C274" s="108"/>
      <c r="D274" s="106"/>
      <c r="E274" s="108"/>
      <c r="F274" s="106">
        <v>40.0</v>
      </c>
      <c r="G274" s="86" t="s">
        <v>548</v>
      </c>
      <c r="H274" s="86" t="s">
        <v>549</v>
      </c>
      <c r="I274" s="86"/>
      <c r="J274" s="106">
        <v>0.0</v>
      </c>
      <c r="K274" s="109">
        <f t="shared" si="716"/>
        <v>5</v>
      </c>
      <c r="L274" s="110">
        <f t="shared" si="671"/>
        <v>4745</v>
      </c>
      <c r="M274" s="106">
        <v>1.0</v>
      </c>
      <c r="N274" s="89">
        <v>0.0</v>
      </c>
      <c r="O274" s="106">
        <v>1.0</v>
      </c>
      <c r="P274" s="89">
        <v>1135.0</v>
      </c>
      <c r="Q274" s="111">
        <v>1.0</v>
      </c>
      <c r="R274" s="89">
        <v>1168.0</v>
      </c>
      <c r="S274" s="106">
        <v>1.0</v>
      </c>
      <c r="T274" s="89">
        <v>1203.0</v>
      </c>
      <c r="U274" s="106">
        <v>1.0</v>
      </c>
      <c r="V274" s="148">
        <v>1239.0</v>
      </c>
      <c r="W274" s="111"/>
      <c r="X274" s="112">
        <v>0.0</v>
      </c>
      <c r="Y274" s="111"/>
      <c r="Z274" s="112">
        <v>0.0</v>
      </c>
      <c r="AA274" s="111"/>
      <c r="AB274" s="112">
        <v>0.0</v>
      </c>
      <c r="AC274" s="111">
        <v>0.0</v>
      </c>
      <c r="AD274" s="112">
        <v>0.0</v>
      </c>
      <c r="AE274" s="108"/>
      <c r="AF274" s="96"/>
      <c r="AG274" s="113">
        <f t="shared" ref="AG274:AP274" si="727">IFERROR(W274/M274,0)*100</f>
        <v>0</v>
      </c>
      <c r="AH274" s="98">
        <f t="shared" si="727"/>
        <v>0</v>
      </c>
      <c r="AI274" s="113">
        <f t="shared" si="727"/>
        <v>0</v>
      </c>
      <c r="AJ274" s="98">
        <f t="shared" si="727"/>
        <v>0</v>
      </c>
      <c r="AK274" s="113">
        <f t="shared" si="727"/>
        <v>0</v>
      </c>
      <c r="AL274" s="98">
        <f t="shared" si="727"/>
        <v>0</v>
      </c>
      <c r="AM274" s="113">
        <f t="shared" si="727"/>
        <v>0</v>
      </c>
      <c r="AN274" s="98">
        <f t="shared" si="727"/>
        <v>0</v>
      </c>
      <c r="AO274" s="297">
        <f t="shared" si="727"/>
        <v>0</v>
      </c>
      <c r="AP274" s="218">
        <f t="shared" si="727"/>
        <v>0</v>
      </c>
      <c r="AQ274" s="113">
        <f>IFERROR(AX274/K274,0)*100</f>
        <v>0</v>
      </c>
      <c r="AR274" s="108"/>
      <c r="AS274" s="108"/>
      <c r="AT274" s="108"/>
      <c r="AU274" s="115" t="s">
        <v>383</v>
      </c>
      <c r="AV274" s="116"/>
      <c r="AW274" s="117"/>
      <c r="AX274" s="118">
        <f t="shared" ref="AX274:AY274" si="728">AG274+AI274+AK274+AM274+AO274</f>
        <v>0</v>
      </c>
      <c r="AY274" s="118">
        <f t="shared" si="728"/>
        <v>0</v>
      </c>
      <c r="AZ274" s="117"/>
    </row>
    <row r="275" ht="72.0" customHeight="1">
      <c r="A275" s="222"/>
      <c r="B275" s="168" t="s">
        <v>550</v>
      </c>
      <c r="C275" s="71"/>
      <c r="D275" s="71"/>
      <c r="E275" s="71"/>
      <c r="F275" s="71"/>
      <c r="G275" s="71"/>
      <c r="H275" s="35"/>
      <c r="I275" s="72"/>
      <c r="J275" s="72"/>
      <c r="K275" s="72"/>
      <c r="L275" s="75"/>
      <c r="M275" s="72"/>
      <c r="N275" s="172"/>
      <c r="O275" s="72"/>
      <c r="P275" s="172"/>
      <c r="Q275" s="74"/>
      <c r="R275" s="172"/>
      <c r="S275" s="72"/>
      <c r="T275" s="172"/>
      <c r="U275" s="72"/>
      <c r="V275" s="75"/>
      <c r="W275" s="173"/>
      <c r="X275" s="174"/>
      <c r="Y275" s="173"/>
      <c r="Z275" s="174"/>
      <c r="AA275" s="173"/>
      <c r="AB275" s="174"/>
      <c r="AC275" s="173"/>
      <c r="AD275" s="174"/>
      <c r="AE275" s="224"/>
      <c r="AF275" s="224"/>
      <c r="AG275" s="176"/>
      <c r="AH275" s="176"/>
      <c r="AI275" s="176"/>
      <c r="AJ275" s="176"/>
      <c r="AK275" s="176"/>
      <c r="AL275" s="176"/>
      <c r="AM275" s="176"/>
      <c r="AN275" s="176"/>
      <c r="AO275" s="177"/>
      <c r="AP275" s="177"/>
      <c r="AQ275" s="298">
        <f t="shared" ref="AQ275:AT275" si="729">SUM(AQ276:AQ309)/34</f>
        <v>8465.712235</v>
      </c>
      <c r="AR275" s="298">
        <f t="shared" si="729"/>
        <v>25959.49374</v>
      </c>
      <c r="AS275" s="298">
        <f t="shared" si="729"/>
        <v>43.15703377</v>
      </c>
      <c r="AT275" s="298">
        <f t="shared" si="729"/>
        <v>21.74700726</v>
      </c>
      <c r="AU275" s="299"/>
      <c r="AV275" s="300"/>
      <c r="AW275" s="4"/>
      <c r="AX275" s="103">
        <f t="shared" ref="AX275:AY275" si="730">AG275+AI275+AK275+AM275+AO275</f>
        <v>0</v>
      </c>
      <c r="AY275" s="103">
        <f t="shared" si="730"/>
        <v>0</v>
      </c>
      <c r="AZ275" s="198"/>
    </row>
    <row r="276" ht="15.75" customHeight="1">
      <c r="A276" s="119"/>
      <c r="B276" s="106">
        <v>1.0</v>
      </c>
      <c r="C276" s="108" t="s">
        <v>551</v>
      </c>
      <c r="D276" s="106">
        <v>1.0</v>
      </c>
      <c r="E276" s="108" t="s">
        <v>552</v>
      </c>
      <c r="F276" s="106">
        <v>1.0</v>
      </c>
      <c r="G276" s="86" t="s">
        <v>553</v>
      </c>
      <c r="H276" s="108" t="s">
        <v>554</v>
      </c>
      <c r="I276" s="108" t="s">
        <v>555</v>
      </c>
      <c r="J276" s="199">
        <v>177.682</v>
      </c>
      <c r="K276" s="199">
        <f t="shared" ref="K276:K286" si="735">M276+O276+Q276+S276+U276+J276</f>
        <v>327.682</v>
      </c>
      <c r="L276" s="159">
        <f>N276+P276+R276+T276+V276</f>
        <v>623302</v>
      </c>
      <c r="M276" s="106">
        <v>30.0</v>
      </c>
      <c r="N276" s="89">
        <v>136500.0</v>
      </c>
      <c r="O276" s="106">
        <v>30.0</v>
      </c>
      <c r="P276" s="89">
        <v>119270.0</v>
      </c>
      <c r="Q276" s="111">
        <v>30.0</v>
      </c>
      <c r="R276" s="89">
        <v>119874.0</v>
      </c>
      <c r="S276" s="106">
        <v>30.0</v>
      </c>
      <c r="T276" s="89">
        <v>123327.0</v>
      </c>
      <c r="U276" s="106">
        <v>30.0</v>
      </c>
      <c r="V276" s="120">
        <v>124331.0</v>
      </c>
      <c r="W276" s="111"/>
      <c r="X276" s="112">
        <f>117268.626+35448.144</f>
        <v>152716.77</v>
      </c>
      <c r="Y276" s="111">
        <v>38.47</v>
      </c>
      <c r="Z276" s="112">
        <f>94441.402+17742.938</f>
        <v>112184.34</v>
      </c>
      <c r="AA276" s="111">
        <v>49.73</v>
      </c>
      <c r="AB276" s="112">
        <f>152771.245+29836.078</f>
        <v>182607.323</v>
      </c>
      <c r="AC276" s="111">
        <v>19.452</v>
      </c>
      <c r="AD276" s="112">
        <f>15015.501+7288.374</f>
        <v>22303.875</v>
      </c>
      <c r="AE276" s="108"/>
      <c r="AF276" s="96"/>
      <c r="AG276" s="113">
        <f t="shared" ref="AG276:AP276" si="731">IFERROR(W276/M276,0)*100</f>
        <v>0</v>
      </c>
      <c r="AH276" s="98">
        <f t="shared" si="731"/>
        <v>111.8804176</v>
      </c>
      <c r="AI276" s="113">
        <f t="shared" si="731"/>
        <v>128.2333333</v>
      </c>
      <c r="AJ276" s="98">
        <f t="shared" si="731"/>
        <v>94.05914312</v>
      </c>
      <c r="AK276" s="113">
        <f t="shared" si="731"/>
        <v>165.7666667</v>
      </c>
      <c r="AL276" s="98">
        <f t="shared" si="731"/>
        <v>152.3327185</v>
      </c>
      <c r="AM276" s="113">
        <f t="shared" si="731"/>
        <v>64.84</v>
      </c>
      <c r="AN276" s="98">
        <f t="shared" si="731"/>
        <v>18.08515167</v>
      </c>
      <c r="AO276" s="297">
        <f t="shared" si="731"/>
        <v>0</v>
      </c>
      <c r="AP276" s="218">
        <f t="shared" si="731"/>
        <v>0</v>
      </c>
      <c r="AQ276" s="113">
        <f t="shared" ref="AQ276:AR276" si="732">W276+Y276+AA276+AC276+AE276</f>
        <v>107.652</v>
      </c>
      <c r="AR276" s="114">
        <f t="shared" si="732"/>
        <v>469812.308</v>
      </c>
      <c r="AS276" s="114">
        <f t="shared" ref="AS276:AT276" si="733">AQ276/K276*100</f>
        <v>32.85258269</v>
      </c>
      <c r="AT276" s="114">
        <f t="shared" si="733"/>
        <v>75.37474739</v>
      </c>
      <c r="AU276" s="115" t="s">
        <v>290</v>
      </c>
      <c r="AV276" s="116" t="s">
        <v>556</v>
      </c>
      <c r="AW276" s="117"/>
      <c r="AX276" s="118">
        <f t="shared" ref="AX276:AY276" si="734">AG276+AI276+AK276+AM276+AO276</f>
        <v>358.84</v>
      </c>
      <c r="AY276" s="118">
        <f t="shared" si="734"/>
        <v>376.3574309</v>
      </c>
      <c r="AZ276" s="117"/>
    </row>
    <row r="277" ht="15.75" customHeight="1">
      <c r="A277" s="119"/>
      <c r="B277" s="106"/>
      <c r="C277" s="108"/>
      <c r="D277" s="106"/>
      <c r="E277" s="108"/>
      <c r="F277" s="106"/>
      <c r="G277" s="86"/>
      <c r="H277" s="108" t="s">
        <v>557</v>
      </c>
      <c r="I277" s="108" t="s">
        <v>558</v>
      </c>
      <c r="J277" s="106">
        <v>245.0</v>
      </c>
      <c r="K277" s="199">
        <f t="shared" si="735"/>
        <v>545</v>
      </c>
      <c r="L277" s="108"/>
      <c r="M277" s="106">
        <v>60.0</v>
      </c>
      <c r="N277" s="89"/>
      <c r="O277" s="106">
        <v>60.0</v>
      </c>
      <c r="P277" s="89"/>
      <c r="Q277" s="111">
        <v>60.0</v>
      </c>
      <c r="R277" s="89"/>
      <c r="S277" s="106">
        <v>60.0</v>
      </c>
      <c r="T277" s="89"/>
      <c r="U277" s="106">
        <v>60.0</v>
      </c>
      <c r="V277" s="157"/>
      <c r="W277" s="111"/>
      <c r="X277" s="112"/>
      <c r="Y277" s="111">
        <v>629.0</v>
      </c>
      <c r="Z277" s="112"/>
      <c r="AA277" s="111"/>
      <c r="AB277" s="112"/>
      <c r="AC277" s="111">
        <v>0.0</v>
      </c>
      <c r="AD277" s="112"/>
      <c r="AE277" s="108"/>
      <c r="AF277" s="96"/>
      <c r="AG277" s="113">
        <f t="shared" ref="AG277:AP277" si="736">IFERROR(W277/M277,0)*100</f>
        <v>0</v>
      </c>
      <c r="AH277" s="98">
        <f t="shared" si="736"/>
        <v>0</v>
      </c>
      <c r="AI277" s="113">
        <f t="shared" si="736"/>
        <v>1048.333333</v>
      </c>
      <c r="AJ277" s="98">
        <f t="shared" si="736"/>
        <v>0</v>
      </c>
      <c r="AK277" s="113">
        <f t="shared" si="736"/>
        <v>0</v>
      </c>
      <c r="AL277" s="98">
        <f t="shared" si="736"/>
        <v>0</v>
      </c>
      <c r="AM277" s="113">
        <f t="shared" si="736"/>
        <v>0</v>
      </c>
      <c r="AN277" s="98">
        <f t="shared" si="736"/>
        <v>0</v>
      </c>
      <c r="AO277" s="297">
        <f t="shared" si="736"/>
        <v>0</v>
      </c>
      <c r="AP277" s="218">
        <f t="shared" si="736"/>
        <v>0</v>
      </c>
      <c r="AQ277" s="113">
        <f t="shared" ref="AQ277:AR277" si="737">W277+Y277+AA277+AC277+AE277</f>
        <v>629</v>
      </c>
      <c r="AR277" s="114">
        <f t="shared" si="737"/>
        <v>0</v>
      </c>
      <c r="AS277" s="114">
        <f t="shared" ref="AS277:AS282" si="741">AQ277/K277*100</f>
        <v>115.412844</v>
      </c>
      <c r="AT277" s="128" t="s">
        <v>89</v>
      </c>
      <c r="AU277" s="115"/>
      <c r="AV277" s="116"/>
      <c r="AW277" s="117"/>
      <c r="AX277" s="118">
        <f t="shared" ref="AX277:AY277" si="738">AG277+AI277+AK277+AM277+AO277</f>
        <v>1048.333333</v>
      </c>
      <c r="AY277" s="118">
        <f t="shared" si="738"/>
        <v>0</v>
      </c>
      <c r="AZ277" s="117"/>
    </row>
    <row r="278" ht="15.75" customHeight="1">
      <c r="A278" s="119"/>
      <c r="B278" s="106"/>
      <c r="C278" s="108"/>
      <c r="D278" s="106"/>
      <c r="E278" s="108"/>
      <c r="F278" s="106"/>
      <c r="G278" s="86"/>
      <c r="H278" s="108"/>
      <c r="I278" s="108" t="s">
        <v>98</v>
      </c>
      <c r="J278" s="106">
        <v>5.0</v>
      </c>
      <c r="K278" s="109">
        <f t="shared" si="735"/>
        <v>30</v>
      </c>
      <c r="L278" s="108"/>
      <c r="M278" s="106">
        <v>5.0</v>
      </c>
      <c r="N278" s="89"/>
      <c r="O278" s="106">
        <v>5.0</v>
      </c>
      <c r="P278" s="89"/>
      <c r="Q278" s="111">
        <v>5.0</v>
      </c>
      <c r="R278" s="89"/>
      <c r="S278" s="106">
        <v>5.0</v>
      </c>
      <c r="T278" s="89"/>
      <c r="U278" s="106">
        <v>5.0</v>
      </c>
      <c r="V278" s="157"/>
      <c r="W278" s="111">
        <v>6.0</v>
      </c>
      <c r="X278" s="112"/>
      <c r="Y278" s="111">
        <v>8.0</v>
      </c>
      <c r="Z278" s="112"/>
      <c r="AA278" s="111">
        <v>5.0</v>
      </c>
      <c r="AB278" s="112"/>
      <c r="AC278" s="111">
        <v>0.0</v>
      </c>
      <c r="AD278" s="112"/>
      <c r="AE278" s="108"/>
      <c r="AF278" s="96"/>
      <c r="AG278" s="113">
        <f t="shared" ref="AG278:AP278" si="739">IFERROR(W278/M278,0)*100</f>
        <v>120</v>
      </c>
      <c r="AH278" s="98">
        <f t="shared" si="739"/>
        <v>0</v>
      </c>
      <c r="AI278" s="113">
        <f t="shared" si="739"/>
        <v>160</v>
      </c>
      <c r="AJ278" s="98">
        <f t="shared" si="739"/>
        <v>0</v>
      </c>
      <c r="AK278" s="113">
        <f t="shared" si="739"/>
        <v>100</v>
      </c>
      <c r="AL278" s="98">
        <f t="shared" si="739"/>
        <v>0</v>
      </c>
      <c r="AM278" s="113">
        <f t="shared" si="739"/>
        <v>0</v>
      </c>
      <c r="AN278" s="98">
        <f t="shared" si="739"/>
        <v>0</v>
      </c>
      <c r="AO278" s="297">
        <f t="shared" si="739"/>
        <v>0</v>
      </c>
      <c r="AP278" s="218">
        <f t="shared" si="739"/>
        <v>0</v>
      </c>
      <c r="AQ278" s="113">
        <f t="shared" ref="AQ278:AR278" si="740">W278+Y278+AA278+AC278+AE278</f>
        <v>19</v>
      </c>
      <c r="AR278" s="114">
        <f t="shared" si="740"/>
        <v>0</v>
      </c>
      <c r="AS278" s="114">
        <f t="shared" si="741"/>
        <v>63.33333333</v>
      </c>
      <c r="AT278" s="128" t="s">
        <v>89</v>
      </c>
      <c r="AU278" s="115"/>
      <c r="AV278" s="116"/>
      <c r="AW278" s="117"/>
      <c r="AX278" s="118">
        <f t="shared" ref="AX278:AY278" si="742">AG278+AI278+AK278+AM278+AO278</f>
        <v>380</v>
      </c>
      <c r="AY278" s="118">
        <f t="shared" si="742"/>
        <v>0</v>
      </c>
      <c r="AZ278" s="117"/>
    </row>
    <row r="279" ht="15.75" customHeight="1">
      <c r="A279" s="119"/>
      <c r="B279" s="106"/>
      <c r="C279" s="108"/>
      <c r="D279" s="106"/>
      <c r="E279" s="108"/>
      <c r="F279" s="106"/>
      <c r="G279" s="86"/>
      <c r="H279" s="108" t="s">
        <v>559</v>
      </c>
      <c r="I279" s="108" t="s">
        <v>555</v>
      </c>
      <c r="J279" s="106">
        <v>1406.75</v>
      </c>
      <c r="K279" s="133">
        <f t="shared" si="735"/>
        <v>1681.75</v>
      </c>
      <c r="L279" s="108"/>
      <c r="M279" s="106">
        <v>55.0</v>
      </c>
      <c r="N279" s="89"/>
      <c r="O279" s="106">
        <v>55.0</v>
      </c>
      <c r="P279" s="89"/>
      <c r="Q279" s="111">
        <v>55.0</v>
      </c>
      <c r="R279" s="89"/>
      <c r="S279" s="106">
        <v>55.0</v>
      </c>
      <c r="T279" s="89"/>
      <c r="U279" s="106">
        <v>55.0</v>
      </c>
      <c r="V279" s="157"/>
      <c r="W279" s="111"/>
      <c r="X279" s="112"/>
      <c r="Y279" s="111">
        <v>98.82</v>
      </c>
      <c r="Z279" s="112"/>
      <c r="AA279" s="111">
        <v>157.32</v>
      </c>
      <c r="AB279" s="112"/>
      <c r="AC279" s="111">
        <v>17.495</v>
      </c>
      <c r="AD279" s="112"/>
      <c r="AE279" s="108"/>
      <c r="AF279" s="96"/>
      <c r="AG279" s="113">
        <f t="shared" ref="AG279:AP279" si="743">IFERROR(W279/M279,0)*100</f>
        <v>0</v>
      </c>
      <c r="AH279" s="98">
        <f t="shared" si="743"/>
        <v>0</v>
      </c>
      <c r="AI279" s="113">
        <f t="shared" si="743"/>
        <v>179.6727273</v>
      </c>
      <c r="AJ279" s="98">
        <f t="shared" si="743"/>
        <v>0</v>
      </c>
      <c r="AK279" s="113">
        <f t="shared" si="743"/>
        <v>286.0363636</v>
      </c>
      <c r="AL279" s="98">
        <f t="shared" si="743"/>
        <v>0</v>
      </c>
      <c r="AM279" s="113">
        <f t="shared" si="743"/>
        <v>31.80909091</v>
      </c>
      <c r="AN279" s="98">
        <f t="shared" si="743"/>
        <v>0</v>
      </c>
      <c r="AO279" s="297">
        <f t="shared" si="743"/>
        <v>0</v>
      </c>
      <c r="AP279" s="218">
        <f t="shared" si="743"/>
        <v>0</v>
      </c>
      <c r="AQ279" s="113">
        <f t="shared" ref="AQ279:AR279" si="744">W279+Y279+AA279+AC279+AE279</f>
        <v>273.635</v>
      </c>
      <c r="AR279" s="114">
        <f t="shared" si="744"/>
        <v>0</v>
      </c>
      <c r="AS279" s="114">
        <f t="shared" si="741"/>
        <v>16.27084882</v>
      </c>
      <c r="AT279" s="128" t="s">
        <v>89</v>
      </c>
      <c r="AU279" s="115"/>
      <c r="AV279" s="116"/>
      <c r="AW279" s="117"/>
      <c r="AX279" s="118">
        <f t="shared" ref="AX279:AY279" si="745">AG279+AI279+AK279+AM279+AO279</f>
        <v>497.5181818</v>
      </c>
      <c r="AY279" s="118">
        <f t="shared" si="745"/>
        <v>0</v>
      </c>
      <c r="AZ279" s="117"/>
    </row>
    <row r="280" ht="15.75" customHeight="1">
      <c r="A280" s="119"/>
      <c r="B280" s="106"/>
      <c r="C280" s="108"/>
      <c r="D280" s="106"/>
      <c r="E280" s="108"/>
      <c r="F280" s="106"/>
      <c r="G280" s="86"/>
      <c r="H280" s="108" t="s">
        <v>560</v>
      </c>
      <c r="I280" s="108" t="s">
        <v>141</v>
      </c>
      <c r="J280" s="106">
        <v>84461.0</v>
      </c>
      <c r="K280" s="109">
        <f t="shared" si="735"/>
        <v>148461</v>
      </c>
      <c r="L280" s="108"/>
      <c r="M280" s="106">
        <v>26000.0</v>
      </c>
      <c r="N280" s="89"/>
      <c r="O280" s="164">
        <v>8000.0</v>
      </c>
      <c r="P280" s="89"/>
      <c r="Q280" s="111">
        <v>9000.0</v>
      </c>
      <c r="R280" s="89"/>
      <c r="S280" s="106">
        <v>10000.0</v>
      </c>
      <c r="T280" s="89"/>
      <c r="U280" s="106">
        <v>11000.0</v>
      </c>
      <c r="V280" s="157"/>
      <c r="W280" s="121">
        <v>50624.0</v>
      </c>
      <c r="X280" s="112"/>
      <c r="Y280" s="111">
        <v>17812.57</v>
      </c>
      <c r="Z280" s="112"/>
      <c r="AA280" s="111">
        <v>34367.54</v>
      </c>
      <c r="AB280" s="112"/>
      <c r="AC280" s="111">
        <v>14279.43</v>
      </c>
      <c r="AD280" s="112"/>
      <c r="AE280" s="108"/>
      <c r="AF280" s="96"/>
      <c r="AG280" s="113">
        <f t="shared" ref="AG280:AP280" si="746">IFERROR(W280/M280,0)*100</f>
        <v>194.7076923</v>
      </c>
      <c r="AH280" s="98">
        <f t="shared" si="746"/>
        <v>0</v>
      </c>
      <c r="AI280" s="113">
        <f t="shared" si="746"/>
        <v>222.657125</v>
      </c>
      <c r="AJ280" s="98">
        <f t="shared" si="746"/>
        <v>0</v>
      </c>
      <c r="AK280" s="113">
        <f t="shared" si="746"/>
        <v>381.8615556</v>
      </c>
      <c r="AL280" s="98">
        <f t="shared" si="746"/>
        <v>0</v>
      </c>
      <c r="AM280" s="113">
        <f t="shared" si="746"/>
        <v>142.7943</v>
      </c>
      <c r="AN280" s="98">
        <f t="shared" si="746"/>
        <v>0</v>
      </c>
      <c r="AO280" s="297">
        <f t="shared" si="746"/>
        <v>0</v>
      </c>
      <c r="AP280" s="218">
        <f t="shared" si="746"/>
        <v>0</v>
      </c>
      <c r="AQ280" s="113">
        <f t="shared" ref="AQ280:AR280" si="747">W280+Y280+AA280+AC280+AE280</f>
        <v>117083.54</v>
      </c>
      <c r="AR280" s="114">
        <f t="shared" si="747"/>
        <v>0</v>
      </c>
      <c r="AS280" s="114">
        <f t="shared" si="741"/>
        <v>78.86484666</v>
      </c>
      <c r="AT280" s="128" t="s">
        <v>89</v>
      </c>
      <c r="AU280" s="115"/>
      <c r="AV280" s="116"/>
      <c r="AW280" s="117"/>
      <c r="AX280" s="118">
        <f t="shared" ref="AX280:AY280" si="748">AG280+AI280+AK280+AM280+AO280</f>
        <v>942.0206729</v>
      </c>
      <c r="AY280" s="118">
        <f t="shared" si="748"/>
        <v>0</v>
      </c>
      <c r="AZ280" s="117"/>
    </row>
    <row r="281" ht="15.75" customHeight="1">
      <c r="A281" s="105"/>
      <c r="B281" s="106"/>
      <c r="C281" s="108"/>
      <c r="D281" s="106"/>
      <c r="E281" s="108"/>
      <c r="F281" s="106">
        <v>2.0</v>
      </c>
      <c r="G281" s="86" t="s">
        <v>561</v>
      </c>
      <c r="H281" s="86" t="s">
        <v>562</v>
      </c>
      <c r="I281" s="86" t="s">
        <v>555</v>
      </c>
      <c r="J281" s="106">
        <v>2432.2</v>
      </c>
      <c r="K281" s="133">
        <f t="shared" si="735"/>
        <v>3157.7</v>
      </c>
      <c r="L281" s="110">
        <f>N281+P281+R281+T281+V281</f>
        <v>74875</v>
      </c>
      <c r="M281" s="106">
        <v>125.5</v>
      </c>
      <c r="N281" s="89">
        <v>14975.0</v>
      </c>
      <c r="O281" s="106">
        <v>150.0</v>
      </c>
      <c r="P281" s="89">
        <v>14975.0</v>
      </c>
      <c r="Q281" s="111">
        <v>150.0</v>
      </c>
      <c r="R281" s="89">
        <v>14975.0</v>
      </c>
      <c r="S281" s="106">
        <v>150.0</v>
      </c>
      <c r="T281" s="89">
        <v>14975.0</v>
      </c>
      <c r="U281" s="106">
        <v>150.0</v>
      </c>
      <c r="V281" s="91">
        <v>14975.0</v>
      </c>
      <c r="W281" s="111"/>
      <c r="X281" s="112">
        <v>19036.77</v>
      </c>
      <c r="Y281" s="111">
        <v>217.0</v>
      </c>
      <c r="Z281" s="112">
        <v>94281.315</v>
      </c>
      <c r="AA281" s="111">
        <v>168.5</v>
      </c>
      <c r="AB281" s="112">
        <v>12098.2</v>
      </c>
      <c r="AC281" s="111">
        <v>716.889</v>
      </c>
      <c r="AD281" s="112">
        <v>19578.397</v>
      </c>
      <c r="AE281" s="108"/>
      <c r="AF281" s="96"/>
      <c r="AG281" s="113">
        <f t="shared" ref="AG281:AP281" si="749">IFERROR(W281/M281,0)*100</f>
        <v>0</v>
      </c>
      <c r="AH281" s="98">
        <f t="shared" si="749"/>
        <v>127.1236728</v>
      </c>
      <c r="AI281" s="113">
        <f t="shared" si="749"/>
        <v>144.6666667</v>
      </c>
      <c r="AJ281" s="98">
        <f t="shared" si="749"/>
        <v>629.591419</v>
      </c>
      <c r="AK281" s="113">
        <f t="shared" si="749"/>
        <v>112.3333333</v>
      </c>
      <c r="AL281" s="98">
        <f t="shared" si="749"/>
        <v>80.78931553</v>
      </c>
      <c r="AM281" s="113">
        <f t="shared" si="749"/>
        <v>477.926</v>
      </c>
      <c r="AN281" s="98">
        <f t="shared" si="749"/>
        <v>130.7405476</v>
      </c>
      <c r="AO281" s="297">
        <f t="shared" si="749"/>
        <v>0</v>
      </c>
      <c r="AP281" s="218">
        <f t="shared" si="749"/>
        <v>0</v>
      </c>
      <c r="AQ281" s="113">
        <f t="shared" ref="AQ281:AR281" si="750">W281+Y281+AA281+AC281+AE281</f>
        <v>1102.389</v>
      </c>
      <c r="AR281" s="114">
        <f t="shared" si="750"/>
        <v>144994.682</v>
      </c>
      <c r="AS281" s="114">
        <f t="shared" si="741"/>
        <v>34.91113785</v>
      </c>
      <c r="AT281" s="114">
        <f>AR281/L281*100</f>
        <v>193.648991</v>
      </c>
      <c r="AU281" s="115" t="s">
        <v>290</v>
      </c>
      <c r="AV281" s="116"/>
      <c r="AW281" s="117"/>
      <c r="AX281" s="118">
        <f t="shared" ref="AX281:AY281" si="751">AG281+AI281+AK281+AM281+AO281</f>
        <v>734.926</v>
      </c>
      <c r="AY281" s="118">
        <f t="shared" si="751"/>
        <v>968.2449549</v>
      </c>
      <c r="AZ281" s="117"/>
    </row>
    <row r="282" ht="15.75" customHeight="1">
      <c r="A282" s="105"/>
      <c r="B282" s="106"/>
      <c r="C282" s="108"/>
      <c r="D282" s="106"/>
      <c r="E282" s="108"/>
      <c r="F282" s="106"/>
      <c r="G282" s="86"/>
      <c r="H282" s="86" t="s">
        <v>563</v>
      </c>
      <c r="I282" s="86" t="s">
        <v>564</v>
      </c>
      <c r="J282" s="106">
        <v>1350.0</v>
      </c>
      <c r="K282" s="133">
        <f t="shared" si="735"/>
        <v>3050</v>
      </c>
      <c r="L282" s="128"/>
      <c r="M282" s="106">
        <v>100.0</v>
      </c>
      <c r="N282" s="89"/>
      <c r="O282" s="106">
        <v>400.0</v>
      </c>
      <c r="P282" s="89"/>
      <c r="Q282" s="111">
        <v>400.0</v>
      </c>
      <c r="R282" s="89"/>
      <c r="S282" s="106">
        <v>400.0</v>
      </c>
      <c r="T282" s="89"/>
      <c r="U282" s="106">
        <v>400.0</v>
      </c>
      <c r="V282" s="129"/>
      <c r="W282" s="111"/>
      <c r="X282" s="112"/>
      <c r="Y282" s="111">
        <v>443.0</v>
      </c>
      <c r="Z282" s="112"/>
      <c r="AA282" s="111">
        <v>230.0</v>
      </c>
      <c r="AB282" s="112"/>
      <c r="AC282" s="111">
        <v>138.0</v>
      </c>
      <c r="AD282" s="112"/>
      <c r="AE282" s="108"/>
      <c r="AF282" s="96"/>
      <c r="AG282" s="113">
        <f t="shared" ref="AG282:AP282" si="752">IFERROR(W282/M282,0)*100</f>
        <v>0</v>
      </c>
      <c r="AH282" s="98">
        <f t="shared" si="752"/>
        <v>0</v>
      </c>
      <c r="AI282" s="113">
        <f t="shared" si="752"/>
        <v>110.75</v>
      </c>
      <c r="AJ282" s="98">
        <f t="shared" si="752"/>
        <v>0</v>
      </c>
      <c r="AK282" s="113">
        <f t="shared" si="752"/>
        <v>57.5</v>
      </c>
      <c r="AL282" s="98">
        <f t="shared" si="752"/>
        <v>0</v>
      </c>
      <c r="AM282" s="113">
        <f t="shared" si="752"/>
        <v>34.5</v>
      </c>
      <c r="AN282" s="98">
        <f t="shared" si="752"/>
        <v>0</v>
      </c>
      <c r="AO282" s="297">
        <f t="shared" si="752"/>
        <v>0</v>
      </c>
      <c r="AP282" s="218">
        <f t="shared" si="752"/>
        <v>0</v>
      </c>
      <c r="AQ282" s="113">
        <f t="shared" ref="AQ282:AR282" si="753">W282+Y282+AA282+AC282+AE282</f>
        <v>811</v>
      </c>
      <c r="AR282" s="114">
        <f t="shared" si="753"/>
        <v>0</v>
      </c>
      <c r="AS282" s="114">
        <f t="shared" si="741"/>
        <v>26.59016393</v>
      </c>
      <c r="AT282" s="128" t="s">
        <v>89</v>
      </c>
      <c r="AU282" s="115"/>
      <c r="AV282" s="116"/>
      <c r="AW282" s="117"/>
      <c r="AX282" s="118">
        <f t="shared" ref="AX282:AY282" si="754">AG282+AI282+AK282+AM282+AO282</f>
        <v>202.75</v>
      </c>
      <c r="AY282" s="118">
        <f t="shared" si="754"/>
        <v>0</v>
      </c>
      <c r="AZ282" s="117"/>
    </row>
    <row r="283" ht="15.75" customHeight="1">
      <c r="A283" s="105"/>
      <c r="B283" s="106"/>
      <c r="C283" s="108"/>
      <c r="D283" s="106"/>
      <c r="E283" s="108"/>
      <c r="F283" s="106">
        <v>3.0</v>
      </c>
      <c r="G283" s="86" t="s">
        <v>565</v>
      </c>
      <c r="H283" s="86" t="s">
        <v>566</v>
      </c>
      <c r="I283" s="86" t="s">
        <v>98</v>
      </c>
      <c r="J283" s="106">
        <v>12.0</v>
      </c>
      <c r="K283" s="109">
        <f t="shared" si="735"/>
        <v>14</v>
      </c>
      <c r="L283" s="110">
        <f>N283+P283+R283+T283+V283</f>
        <v>6500</v>
      </c>
      <c r="M283" s="106"/>
      <c r="N283" s="89">
        <v>200.0</v>
      </c>
      <c r="O283" s="106">
        <v>1.0</v>
      </c>
      <c r="P283" s="89">
        <v>3700.0</v>
      </c>
      <c r="Q283" s="111">
        <v>1.0</v>
      </c>
      <c r="R283" s="89">
        <v>2200.0</v>
      </c>
      <c r="S283" s="106"/>
      <c r="T283" s="89">
        <v>200.0</v>
      </c>
      <c r="U283" s="106"/>
      <c r="V283" s="89">
        <v>200.0</v>
      </c>
      <c r="W283" s="111"/>
      <c r="X283" s="112">
        <v>0.0</v>
      </c>
      <c r="Y283" s="111">
        <v>0.0</v>
      </c>
      <c r="Z283" s="112">
        <v>0.0</v>
      </c>
      <c r="AA283" s="111"/>
      <c r="AB283" s="112">
        <v>0.0</v>
      </c>
      <c r="AC283" s="111"/>
      <c r="AD283" s="112">
        <v>0.0</v>
      </c>
      <c r="AE283" s="108"/>
      <c r="AF283" s="96"/>
      <c r="AG283" s="113">
        <f t="shared" ref="AG283:AP283" si="755">IFERROR(W283/M283,0)*100</f>
        <v>0</v>
      </c>
      <c r="AH283" s="98">
        <f t="shared" si="755"/>
        <v>0</v>
      </c>
      <c r="AI283" s="113">
        <f t="shared" si="755"/>
        <v>0</v>
      </c>
      <c r="AJ283" s="98">
        <f t="shared" si="755"/>
        <v>0</v>
      </c>
      <c r="AK283" s="113">
        <f t="shared" si="755"/>
        <v>0</v>
      </c>
      <c r="AL283" s="98">
        <f t="shared" si="755"/>
        <v>0</v>
      </c>
      <c r="AM283" s="113">
        <f t="shared" si="755"/>
        <v>0</v>
      </c>
      <c r="AN283" s="98">
        <f t="shared" si="755"/>
        <v>0</v>
      </c>
      <c r="AO283" s="297">
        <f t="shared" si="755"/>
        <v>0</v>
      </c>
      <c r="AP283" s="218">
        <f t="shared" si="755"/>
        <v>0</v>
      </c>
      <c r="AQ283" s="113">
        <f t="shared" ref="AQ283:AQ284" si="758">IFERROR(AX283/K283,0)*100</f>
        <v>0</v>
      </c>
      <c r="AR283" s="108"/>
      <c r="AS283" s="108"/>
      <c r="AT283" s="108"/>
      <c r="AU283" s="115" t="s">
        <v>290</v>
      </c>
      <c r="AV283" s="116"/>
      <c r="AW283" s="117"/>
      <c r="AX283" s="118">
        <f t="shared" ref="AX283:AY283" si="756">AG283+AI283+AK283+AM283+AO283</f>
        <v>0</v>
      </c>
      <c r="AY283" s="118">
        <f t="shared" si="756"/>
        <v>0</v>
      </c>
      <c r="AZ283" s="117"/>
    </row>
    <row r="284" ht="15.75" customHeight="1">
      <c r="A284" s="105"/>
      <c r="B284" s="106"/>
      <c r="C284" s="108"/>
      <c r="D284" s="106"/>
      <c r="E284" s="108"/>
      <c r="F284" s="106"/>
      <c r="G284" s="86"/>
      <c r="H284" s="86" t="s">
        <v>567</v>
      </c>
      <c r="I284" s="86" t="s">
        <v>98</v>
      </c>
      <c r="J284" s="106">
        <v>0.0</v>
      </c>
      <c r="K284" s="109">
        <f t="shared" si="735"/>
        <v>25</v>
      </c>
      <c r="L284" s="128"/>
      <c r="M284" s="106">
        <v>5.0</v>
      </c>
      <c r="N284" s="89"/>
      <c r="O284" s="106">
        <v>5.0</v>
      </c>
      <c r="P284" s="89"/>
      <c r="Q284" s="111">
        <v>5.0</v>
      </c>
      <c r="R284" s="89"/>
      <c r="S284" s="106">
        <v>5.0</v>
      </c>
      <c r="T284" s="89"/>
      <c r="U284" s="106">
        <v>5.0</v>
      </c>
      <c r="V284" s="129"/>
      <c r="W284" s="111"/>
      <c r="X284" s="112"/>
      <c r="Y284" s="111">
        <v>0.0</v>
      </c>
      <c r="Z284" s="112"/>
      <c r="AA284" s="111"/>
      <c r="AB284" s="112"/>
      <c r="AC284" s="111"/>
      <c r="AD284" s="112"/>
      <c r="AE284" s="108"/>
      <c r="AF284" s="96"/>
      <c r="AG284" s="113">
        <f t="shared" ref="AG284:AP284" si="757">IFERROR(W284/M284,0)*100</f>
        <v>0</v>
      </c>
      <c r="AH284" s="98">
        <f t="shared" si="757"/>
        <v>0</v>
      </c>
      <c r="AI284" s="113">
        <f t="shared" si="757"/>
        <v>0</v>
      </c>
      <c r="AJ284" s="98">
        <f t="shared" si="757"/>
        <v>0</v>
      </c>
      <c r="AK284" s="113">
        <f t="shared" si="757"/>
        <v>0</v>
      </c>
      <c r="AL284" s="98">
        <f t="shared" si="757"/>
        <v>0</v>
      </c>
      <c r="AM284" s="113">
        <f t="shared" si="757"/>
        <v>0</v>
      </c>
      <c r="AN284" s="98">
        <f t="shared" si="757"/>
        <v>0</v>
      </c>
      <c r="AO284" s="297">
        <f t="shared" si="757"/>
        <v>0</v>
      </c>
      <c r="AP284" s="218">
        <f t="shared" si="757"/>
        <v>0</v>
      </c>
      <c r="AQ284" s="113">
        <f t="shared" si="758"/>
        <v>0</v>
      </c>
      <c r="AR284" s="108"/>
      <c r="AS284" s="108"/>
      <c r="AT284" s="108"/>
      <c r="AU284" s="115"/>
      <c r="AV284" s="116"/>
      <c r="AW284" s="117"/>
      <c r="AX284" s="118">
        <f t="shared" ref="AX284:AY284" si="759">AG284+AI284+AK284+AM284+AO284</f>
        <v>0</v>
      </c>
      <c r="AY284" s="118">
        <f t="shared" si="759"/>
        <v>0</v>
      </c>
      <c r="AZ284" s="117"/>
    </row>
    <row r="285" ht="15.75" customHeight="1">
      <c r="A285" s="119"/>
      <c r="B285" s="106"/>
      <c r="C285" s="108"/>
      <c r="D285" s="106"/>
      <c r="E285" s="108"/>
      <c r="F285" s="106">
        <v>4.0</v>
      </c>
      <c r="G285" s="86" t="s">
        <v>568</v>
      </c>
      <c r="H285" s="108" t="s">
        <v>569</v>
      </c>
      <c r="I285" s="108"/>
      <c r="J285" s="106">
        <v>0.0</v>
      </c>
      <c r="K285" s="109">
        <f t="shared" si="735"/>
        <v>3</v>
      </c>
      <c r="L285" s="110">
        <f t="shared" ref="L285:L287" si="764">N285+P285+R285+T285+V285</f>
        <v>3398</v>
      </c>
      <c r="M285" s="106"/>
      <c r="N285" s="89">
        <v>103.0</v>
      </c>
      <c r="O285" s="106">
        <v>2.0</v>
      </c>
      <c r="P285" s="89">
        <v>870.0</v>
      </c>
      <c r="Q285" s="111">
        <v>1.0</v>
      </c>
      <c r="R285" s="89">
        <v>420.0</v>
      </c>
      <c r="S285" s="106"/>
      <c r="T285" s="89">
        <v>1000.0</v>
      </c>
      <c r="U285" s="106"/>
      <c r="V285" s="120">
        <v>1005.0</v>
      </c>
      <c r="W285" s="111"/>
      <c r="X285" s="112">
        <v>56.257</v>
      </c>
      <c r="Y285" s="111">
        <v>2.0</v>
      </c>
      <c r="Z285" s="112">
        <v>552.985</v>
      </c>
      <c r="AA285" s="111">
        <v>1.0</v>
      </c>
      <c r="AB285" s="112">
        <v>115.995</v>
      </c>
      <c r="AC285" s="111">
        <v>0.0</v>
      </c>
      <c r="AD285" s="112">
        <v>0.0</v>
      </c>
      <c r="AE285" s="108"/>
      <c r="AF285" s="96"/>
      <c r="AG285" s="113">
        <f t="shared" ref="AG285:AP285" si="760">IFERROR(W285/M285,0)*100</f>
        <v>0</v>
      </c>
      <c r="AH285" s="98">
        <f t="shared" si="760"/>
        <v>54.6184466</v>
      </c>
      <c r="AI285" s="113">
        <f t="shared" si="760"/>
        <v>100</v>
      </c>
      <c r="AJ285" s="98">
        <f t="shared" si="760"/>
        <v>63.56149425</v>
      </c>
      <c r="AK285" s="113">
        <f t="shared" si="760"/>
        <v>100</v>
      </c>
      <c r="AL285" s="98">
        <f t="shared" si="760"/>
        <v>27.61785714</v>
      </c>
      <c r="AM285" s="113">
        <f t="shared" si="760"/>
        <v>0</v>
      </c>
      <c r="AN285" s="98">
        <f t="shared" si="760"/>
        <v>0</v>
      </c>
      <c r="AO285" s="297">
        <f t="shared" si="760"/>
        <v>0</v>
      </c>
      <c r="AP285" s="218">
        <f t="shared" si="760"/>
        <v>0</v>
      </c>
      <c r="AQ285" s="113">
        <f t="shared" ref="AQ285:AR285" si="761">W285+Y285+AA285+AC285+AE285</f>
        <v>3</v>
      </c>
      <c r="AR285" s="114">
        <f t="shared" si="761"/>
        <v>725.237</v>
      </c>
      <c r="AS285" s="114">
        <f t="shared" ref="AS285:AT285" si="762">AQ285/K285*100</f>
        <v>100</v>
      </c>
      <c r="AT285" s="114">
        <f t="shared" si="762"/>
        <v>21.34305474</v>
      </c>
      <c r="AU285" s="115" t="s">
        <v>570</v>
      </c>
      <c r="AV285" s="116"/>
      <c r="AW285" s="117"/>
      <c r="AX285" s="118">
        <f t="shared" ref="AX285:AY285" si="763">AG285+AI285+AK285+AM285+AO285</f>
        <v>200</v>
      </c>
      <c r="AY285" s="118">
        <f t="shared" si="763"/>
        <v>145.797798</v>
      </c>
      <c r="AZ285" s="117"/>
    </row>
    <row r="286" ht="69.0" customHeight="1">
      <c r="A286" s="105"/>
      <c r="B286" s="106"/>
      <c r="C286" s="108"/>
      <c r="D286" s="106"/>
      <c r="E286" s="108"/>
      <c r="F286" s="106">
        <v>5.0</v>
      </c>
      <c r="G286" s="86" t="s">
        <v>571</v>
      </c>
      <c r="H286" s="86" t="s">
        <v>572</v>
      </c>
      <c r="I286" s="86" t="s">
        <v>573</v>
      </c>
      <c r="J286" s="106">
        <v>7.0</v>
      </c>
      <c r="K286" s="109">
        <f t="shared" si="735"/>
        <v>23</v>
      </c>
      <c r="L286" s="110">
        <f t="shared" si="764"/>
        <v>2915</v>
      </c>
      <c r="M286" s="106">
        <v>2.0</v>
      </c>
      <c r="N286" s="89">
        <v>520.0</v>
      </c>
      <c r="O286" s="106">
        <v>4.0</v>
      </c>
      <c r="P286" s="89">
        <v>790.0</v>
      </c>
      <c r="Q286" s="111">
        <v>3.0</v>
      </c>
      <c r="R286" s="89">
        <v>460.0</v>
      </c>
      <c r="S286" s="106">
        <v>4.0</v>
      </c>
      <c r="T286" s="89">
        <v>665.0</v>
      </c>
      <c r="U286" s="106">
        <v>3.0</v>
      </c>
      <c r="V286" s="91">
        <v>480.0</v>
      </c>
      <c r="W286" s="111">
        <v>2.0</v>
      </c>
      <c r="X286" s="112">
        <v>456.93</v>
      </c>
      <c r="Y286" s="111">
        <v>4.0</v>
      </c>
      <c r="Z286" s="112">
        <v>658.863</v>
      </c>
      <c r="AA286" s="111">
        <v>4.0</v>
      </c>
      <c r="AB286" s="112">
        <v>236.98</v>
      </c>
      <c r="AC286" s="111">
        <v>4.0</v>
      </c>
      <c r="AD286" s="112">
        <v>181.653</v>
      </c>
      <c r="AE286" s="108"/>
      <c r="AF286" s="96"/>
      <c r="AG286" s="113">
        <f t="shared" ref="AG286:AP286" si="765">IFERROR(W286/M286,0)*100</f>
        <v>100</v>
      </c>
      <c r="AH286" s="98">
        <f t="shared" si="765"/>
        <v>87.87115385</v>
      </c>
      <c r="AI286" s="113">
        <f t="shared" si="765"/>
        <v>100</v>
      </c>
      <c r="AJ286" s="98">
        <f t="shared" si="765"/>
        <v>83.40037975</v>
      </c>
      <c r="AK286" s="113">
        <f t="shared" si="765"/>
        <v>133.3333333</v>
      </c>
      <c r="AL286" s="98">
        <f t="shared" si="765"/>
        <v>51.5173913</v>
      </c>
      <c r="AM286" s="113">
        <f t="shared" si="765"/>
        <v>100</v>
      </c>
      <c r="AN286" s="98">
        <f t="shared" si="765"/>
        <v>27.3162406</v>
      </c>
      <c r="AO286" s="297">
        <f t="shared" si="765"/>
        <v>0</v>
      </c>
      <c r="AP286" s="218">
        <f t="shared" si="765"/>
        <v>0</v>
      </c>
      <c r="AQ286" s="113">
        <f t="shared" ref="AQ286:AR286" si="766">W286+Y286+AA286+AC286+AE286</f>
        <v>14</v>
      </c>
      <c r="AR286" s="114">
        <f t="shared" si="766"/>
        <v>1534.426</v>
      </c>
      <c r="AS286" s="114">
        <f t="shared" ref="AS286:AT286" si="767">AQ286/K286*100</f>
        <v>60.86956522</v>
      </c>
      <c r="AT286" s="114">
        <f t="shared" si="767"/>
        <v>52.63897084</v>
      </c>
      <c r="AU286" s="115" t="s">
        <v>570</v>
      </c>
      <c r="AV286" s="116"/>
      <c r="AW286" s="117"/>
      <c r="AX286" s="118">
        <f t="shared" ref="AX286:AY286" si="768">AG286+AI286+AK286+AM286+AO286</f>
        <v>433.3333333</v>
      </c>
      <c r="AY286" s="118">
        <f t="shared" si="768"/>
        <v>250.1051655</v>
      </c>
      <c r="AZ286" s="117"/>
    </row>
    <row r="287" ht="15.75" customHeight="1">
      <c r="A287" s="105"/>
      <c r="B287" s="106"/>
      <c r="C287" s="108"/>
      <c r="D287" s="106"/>
      <c r="E287" s="108"/>
      <c r="F287" s="106">
        <v>6.0</v>
      </c>
      <c r="G287" s="86" t="s">
        <v>574</v>
      </c>
      <c r="H287" s="86" t="s">
        <v>575</v>
      </c>
      <c r="I287" s="86" t="s">
        <v>135</v>
      </c>
      <c r="J287" s="138">
        <v>4.8</v>
      </c>
      <c r="K287" s="138">
        <v>25.0</v>
      </c>
      <c r="L287" s="110">
        <f t="shared" si="764"/>
        <v>5220</v>
      </c>
      <c r="M287" s="138">
        <v>5.0</v>
      </c>
      <c r="N287" s="89">
        <v>632.0</v>
      </c>
      <c r="O287" s="138">
        <v>10.0</v>
      </c>
      <c r="P287" s="89">
        <v>1117.0</v>
      </c>
      <c r="Q287" s="124">
        <v>15.0</v>
      </c>
      <c r="R287" s="89">
        <v>1137.0</v>
      </c>
      <c r="S287" s="138">
        <v>20.0</v>
      </c>
      <c r="T287" s="89">
        <v>1157.0</v>
      </c>
      <c r="U287" s="138">
        <v>25.0</v>
      </c>
      <c r="V287" s="91">
        <v>1177.0</v>
      </c>
      <c r="W287" s="124">
        <v>5.0</v>
      </c>
      <c r="X287" s="112">
        <v>130.631</v>
      </c>
      <c r="Y287" s="124">
        <v>36.0</v>
      </c>
      <c r="Z287" s="112">
        <v>353.959</v>
      </c>
      <c r="AA287" s="124">
        <v>26.0</v>
      </c>
      <c r="AB287" s="112">
        <v>391.453</v>
      </c>
      <c r="AC287" s="124">
        <v>30.0</v>
      </c>
      <c r="AD287" s="112">
        <v>251.751</v>
      </c>
      <c r="AE287" s="108"/>
      <c r="AF287" s="96"/>
      <c r="AG287" s="113">
        <f t="shared" ref="AG287:AP287" si="769">IFERROR(W287/M287,0)*100</f>
        <v>100</v>
      </c>
      <c r="AH287" s="98">
        <f t="shared" si="769"/>
        <v>20.66946203</v>
      </c>
      <c r="AI287" s="113">
        <f t="shared" si="769"/>
        <v>360</v>
      </c>
      <c r="AJ287" s="98">
        <f t="shared" si="769"/>
        <v>31.68836168</v>
      </c>
      <c r="AK287" s="113">
        <f t="shared" si="769"/>
        <v>173.3333333</v>
      </c>
      <c r="AL287" s="98">
        <f t="shared" si="769"/>
        <v>34.42858399</v>
      </c>
      <c r="AM287" s="113">
        <f t="shared" si="769"/>
        <v>150</v>
      </c>
      <c r="AN287" s="98">
        <f t="shared" si="769"/>
        <v>21.75894555</v>
      </c>
      <c r="AO287" s="297">
        <f t="shared" si="769"/>
        <v>0</v>
      </c>
      <c r="AP287" s="218">
        <f t="shared" si="769"/>
        <v>0</v>
      </c>
      <c r="AQ287" s="124">
        <v>30.0</v>
      </c>
      <c r="AR287" s="114">
        <f>X287+Z287+AB287+AD287+AF287</f>
        <v>1127.794</v>
      </c>
      <c r="AS287" s="114">
        <f>K287/AQ287*100</f>
        <v>83.33333333</v>
      </c>
      <c r="AT287" s="114">
        <f>AR287/L287*100</f>
        <v>21.60524904</v>
      </c>
      <c r="AU287" s="115" t="s">
        <v>570</v>
      </c>
      <c r="AV287" s="116"/>
      <c r="AW287" s="117"/>
      <c r="AX287" s="118">
        <f t="shared" ref="AX287:AY287" si="770">AG287+AI287+AK287+AM287+AO287</f>
        <v>783.3333333</v>
      </c>
      <c r="AY287" s="118">
        <f t="shared" si="770"/>
        <v>108.5453533</v>
      </c>
      <c r="AZ287" s="117"/>
    </row>
    <row r="288" ht="15.75" customHeight="1">
      <c r="A288" s="105"/>
      <c r="B288" s="106"/>
      <c r="C288" s="108"/>
      <c r="D288" s="106"/>
      <c r="E288" s="108"/>
      <c r="F288" s="106"/>
      <c r="G288" s="86"/>
      <c r="H288" s="86" t="s">
        <v>576</v>
      </c>
      <c r="I288" s="86" t="s">
        <v>276</v>
      </c>
      <c r="J288" s="106">
        <v>90.0</v>
      </c>
      <c r="K288" s="109">
        <f>M288+O288+Q288+S288+U288+J288</f>
        <v>103</v>
      </c>
      <c r="L288" s="128"/>
      <c r="M288" s="106">
        <v>4.0</v>
      </c>
      <c r="N288" s="89"/>
      <c r="O288" s="106">
        <v>2.0</v>
      </c>
      <c r="P288" s="89"/>
      <c r="Q288" s="111">
        <v>2.0</v>
      </c>
      <c r="R288" s="89"/>
      <c r="S288" s="106">
        <v>3.0</v>
      </c>
      <c r="T288" s="89"/>
      <c r="U288" s="106">
        <v>2.0</v>
      </c>
      <c r="V288" s="129"/>
      <c r="W288" s="111">
        <v>4.0</v>
      </c>
      <c r="X288" s="112"/>
      <c r="Y288" s="111">
        <v>2.0</v>
      </c>
      <c r="Z288" s="112"/>
      <c r="AA288" s="111">
        <v>2.0</v>
      </c>
      <c r="AB288" s="112"/>
      <c r="AC288" s="111">
        <v>3.0</v>
      </c>
      <c r="AD288" s="112"/>
      <c r="AE288" s="108"/>
      <c r="AF288" s="96"/>
      <c r="AG288" s="113">
        <f t="shared" ref="AG288:AP288" si="771">IFERROR(W288/M288,0)*100</f>
        <v>100</v>
      </c>
      <c r="AH288" s="98">
        <f t="shared" si="771"/>
        <v>0</v>
      </c>
      <c r="AI288" s="113">
        <f t="shared" si="771"/>
        <v>100</v>
      </c>
      <c r="AJ288" s="98">
        <f t="shared" si="771"/>
        <v>0</v>
      </c>
      <c r="AK288" s="113">
        <f t="shared" si="771"/>
        <v>100</v>
      </c>
      <c r="AL288" s="98">
        <f t="shared" si="771"/>
        <v>0</v>
      </c>
      <c r="AM288" s="113">
        <f t="shared" si="771"/>
        <v>100</v>
      </c>
      <c r="AN288" s="98">
        <f t="shared" si="771"/>
        <v>0</v>
      </c>
      <c r="AO288" s="297">
        <f t="shared" si="771"/>
        <v>0</v>
      </c>
      <c r="AP288" s="218">
        <f t="shared" si="771"/>
        <v>0</v>
      </c>
      <c r="AQ288" s="113">
        <f t="shared" ref="AQ288:AR288" si="772">W288+Y288+AA288+AC288+AE288</f>
        <v>11</v>
      </c>
      <c r="AR288" s="114">
        <f t="shared" si="772"/>
        <v>0</v>
      </c>
      <c r="AS288" s="114">
        <f>AQ288/(K288-J288)*100</f>
        <v>84.61538462</v>
      </c>
      <c r="AT288" s="128" t="s">
        <v>89</v>
      </c>
      <c r="AU288" s="115"/>
      <c r="AV288" s="116"/>
      <c r="AW288" s="117"/>
      <c r="AX288" s="118">
        <f t="shared" ref="AX288:AY288" si="773">AG288+AI288+AK288+AM288+AO288</f>
        <v>400</v>
      </c>
      <c r="AY288" s="118">
        <f t="shared" si="773"/>
        <v>0</v>
      </c>
      <c r="AZ288" s="117"/>
    </row>
    <row r="289" ht="15.75" customHeight="1">
      <c r="A289" s="119"/>
      <c r="B289" s="106"/>
      <c r="C289" s="108"/>
      <c r="D289" s="106"/>
      <c r="E289" s="108"/>
      <c r="F289" s="106">
        <v>7.0</v>
      </c>
      <c r="G289" s="86" t="s">
        <v>577</v>
      </c>
      <c r="H289" s="108" t="s">
        <v>578</v>
      </c>
      <c r="I289" s="108" t="s">
        <v>579</v>
      </c>
      <c r="J289" s="106">
        <v>1.0</v>
      </c>
      <c r="K289" s="106">
        <v>3.0</v>
      </c>
      <c r="L289" s="110">
        <f t="shared" ref="L289:L294" si="777">N289+P289+R289+T289+V289</f>
        <v>19572</v>
      </c>
      <c r="M289" s="106">
        <v>2.0</v>
      </c>
      <c r="N289" s="89">
        <v>858.0</v>
      </c>
      <c r="O289" s="106">
        <v>2.0</v>
      </c>
      <c r="P289" s="89">
        <v>276.0</v>
      </c>
      <c r="Q289" s="111">
        <v>2.0</v>
      </c>
      <c r="R289" s="89">
        <v>12426.0</v>
      </c>
      <c r="S289" s="106">
        <v>3.0</v>
      </c>
      <c r="T289" s="89">
        <v>5676.0</v>
      </c>
      <c r="U289" s="106">
        <v>3.0</v>
      </c>
      <c r="V289" s="120">
        <v>336.0</v>
      </c>
      <c r="W289" s="111">
        <v>1.0</v>
      </c>
      <c r="X289" s="112">
        <v>0.0</v>
      </c>
      <c r="Y289" s="111">
        <v>2.0</v>
      </c>
      <c r="Z289" s="112">
        <v>0.0</v>
      </c>
      <c r="AA289" s="111">
        <v>2.0</v>
      </c>
      <c r="AB289" s="112">
        <v>345.529</v>
      </c>
      <c r="AC289" s="111">
        <v>2.0</v>
      </c>
      <c r="AD289" s="112">
        <v>0.0</v>
      </c>
      <c r="AE289" s="108"/>
      <c r="AF289" s="96"/>
      <c r="AG289" s="113">
        <f t="shared" ref="AG289:AP289" si="774">IFERROR(W289/M289,0)*100</f>
        <v>50</v>
      </c>
      <c r="AH289" s="98">
        <f t="shared" si="774"/>
        <v>0</v>
      </c>
      <c r="AI289" s="113">
        <f t="shared" si="774"/>
        <v>100</v>
      </c>
      <c r="AJ289" s="98">
        <f t="shared" si="774"/>
        <v>0</v>
      </c>
      <c r="AK289" s="113">
        <f t="shared" si="774"/>
        <v>100</v>
      </c>
      <c r="AL289" s="98">
        <f t="shared" si="774"/>
        <v>2.780693707</v>
      </c>
      <c r="AM289" s="113">
        <f t="shared" si="774"/>
        <v>66.66666667</v>
      </c>
      <c r="AN289" s="98">
        <f t="shared" si="774"/>
        <v>0</v>
      </c>
      <c r="AO289" s="297">
        <f t="shared" si="774"/>
        <v>0</v>
      </c>
      <c r="AP289" s="218">
        <f t="shared" si="774"/>
        <v>0</v>
      </c>
      <c r="AQ289" s="124">
        <v>2.0</v>
      </c>
      <c r="AR289" s="114">
        <f>X289+Z289+AB289+AD289+AF289</f>
        <v>345.529</v>
      </c>
      <c r="AS289" s="114">
        <f t="shared" ref="AS289:AT289" si="775">AQ289/K289*100</f>
        <v>66.66666667</v>
      </c>
      <c r="AT289" s="114">
        <f t="shared" si="775"/>
        <v>1.765425097</v>
      </c>
      <c r="AU289" s="115" t="s">
        <v>570</v>
      </c>
      <c r="AV289" s="116"/>
      <c r="AW289" s="117"/>
      <c r="AX289" s="118">
        <f t="shared" ref="AX289:AY289" si="776">AG289+AI289+AK289+AM289+AO289</f>
        <v>316.6666667</v>
      </c>
      <c r="AY289" s="118">
        <f t="shared" si="776"/>
        <v>2.780693707</v>
      </c>
      <c r="AZ289" s="117"/>
    </row>
    <row r="290" ht="15.75" customHeight="1">
      <c r="A290" s="105"/>
      <c r="B290" s="106"/>
      <c r="C290" s="108"/>
      <c r="D290" s="106"/>
      <c r="E290" s="108"/>
      <c r="F290" s="106">
        <v>8.0</v>
      </c>
      <c r="G290" s="86" t="s">
        <v>580</v>
      </c>
      <c r="H290" s="86" t="s">
        <v>581</v>
      </c>
      <c r="I290" s="86" t="s">
        <v>98</v>
      </c>
      <c r="J290" s="106">
        <v>364.0</v>
      </c>
      <c r="K290" s="109">
        <f t="shared" ref="K290:K301" si="782">M290+O290+Q290+S290+U290+J290</f>
        <v>1194</v>
      </c>
      <c r="L290" s="110">
        <f t="shared" si="777"/>
        <v>45553</v>
      </c>
      <c r="M290" s="106">
        <v>285.0</v>
      </c>
      <c r="N290" s="89">
        <v>12739.0</v>
      </c>
      <c r="O290" s="106">
        <v>285.0</v>
      </c>
      <c r="P290" s="89">
        <v>8402.0</v>
      </c>
      <c r="Q290" s="111">
        <v>160.0</v>
      </c>
      <c r="R290" s="89">
        <v>8455.0</v>
      </c>
      <c r="S290" s="106">
        <v>100.0</v>
      </c>
      <c r="T290" s="89">
        <v>7965.0</v>
      </c>
      <c r="U290" s="106"/>
      <c r="V290" s="91">
        <v>7992.0</v>
      </c>
      <c r="W290" s="111">
        <v>358.0</v>
      </c>
      <c r="X290" s="112">
        <v>13012.015</v>
      </c>
      <c r="Y290" s="111">
        <v>289.0</v>
      </c>
      <c r="Z290" s="112">
        <v>10571.51</v>
      </c>
      <c r="AA290" s="111">
        <v>152.0</v>
      </c>
      <c r="AB290" s="112">
        <v>1423.343</v>
      </c>
      <c r="AC290" s="111">
        <v>2.0</v>
      </c>
      <c r="AD290" s="112">
        <v>1244.862</v>
      </c>
      <c r="AE290" s="108"/>
      <c r="AF290" s="96"/>
      <c r="AG290" s="113">
        <f t="shared" ref="AG290:AP290" si="778">IFERROR(W290/M290,0)*100</f>
        <v>125.6140351</v>
      </c>
      <c r="AH290" s="98">
        <f t="shared" si="778"/>
        <v>102.1431431</v>
      </c>
      <c r="AI290" s="113">
        <f t="shared" si="778"/>
        <v>101.4035088</v>
      </c>
      <c r="AJ290" s="98">
        <f t="shared" si="778"/>
        <v>125.8213521</v>
      </c>
      <c r="AK290" s="113">
        <f t="shared" si="778"/>
        <v>95</v>
      </c>
      <c r="AL290" s="98">
        <f t="shared" si="778"/>
        <v>16.83433471</v>
      </c>
      <c r="AM290" s="113">
        <f t="shared" si="778"/>
        <v>2</v>
      </c>
      <c r="AN290" s="98">
        <f t="shared" si="778"/>
        <v>15.62915254</v>
      </c>
      <c r="AO290" s="297">
        <f t="shared" si="778"/>
        <v>0</v>
      </c>
      <c r="AP290" s="218">
        <f t="shared" si="778"/>
        <v>0</v>
      </c>
      <c r="AQ290" s="113">
        <f t="shared" ref="AQ290:AR290" si="779">W290+Y290+AA290+AC290+AE290</f>
        <v>801</v>
      </c>
      <c r="AR290" s="114">
        <f t="shared" si="779"/>
        <v>26251.73</v>
      </c>
      <c r="AS290" s="114">
        <f t="shared" ref="AS290:AT290" si="780">AQ290/K290*100</f>
        <v>67.08542714</v>
      </c>
      <c r="AT290" s="114">
        <f t="shared" si="780"/>
        <v>57.62898163</v>
      </c>
      <c r="AU290" s="115" t="s">
        <v>570</v>
      </c>
      <c r="AV290" s="116"/>
      <c r="AW290" s="117"/>
      <c r="AX290" s="118">
        <f t="shared" ref="AX290:AY290" si="781">AG290+AI290+AK290+AM290+AO290</f>
        <v>324.0175439</v>
      </c>
      <c r="AY290" s="118">
        <f t="shared" si="781"/>
        <v>260.4279824</v>
      </c>
      <c r="AZ290" s="117"/>
    </row>
    <row r="291" ht="15.75" customHeight="1">
      <c r="A291" s="105"/>
      <c r="B291" s="106"/>
      <c r="C291" s="108"/>
      <c r="D291" s="106"/>
      <c r="E291" s="108"/>
      <c r="F291" s="106">
        <v>9.0</v>
      </c>
      <c r="G291" s="86" t="s">
        <v>582</v>
      </c>
      <c r="H291" s="86" t="s">
        <v>583</v>
      </c>
      <c r="I291" s="86" t="s">
        <v>584</v>
      </c>
      <c r="J291" s="106">
        <v>55847.0</v>
      </c>
      <c r="K291" s="109">
        <f t="shared" si="782"/>
        <v>107113</v>
      </c>
      <c r="L291" s="110">
        <f t="shared" si="777"/>
        <v>4930</v>
      </c>
      <c r="M291" s="106">
        <v>9656.0</v>
      </c>
      <c r="N291" s="89">
        <v>0.0</v>
      </c>
      <c r="O291" s="106">
        <v>9946.0</v>
      </c>
      <c r="P291" s="89">
        <v>2560.0</v>
      </c>
      <c r="Q291" s="106">
        <v>10244.0</v>
      </c>
      <c r="R291" s="89">
        <v>0.0</v>
      </c>
      <c r="S291" s="111">
        <v>10552.0</v>
      </c>
      <c r="T291" s="89">
        <v>2370.0</v>
      </c>
      <c r="U291" s="106">
        <v>10868.0</v>
      </c>
      <c r="V291" s="89">
        <v>0.0</v>
      </c>
      <c r="W291" s="111">
        <v>10594.0</v>
      </c>
      <c r="X291" s="112">
        <v>0.0</v>
      </c>
      <c r="Y291" s="111">
        <v>10943.0</v>
      </c>
      <c r="Z291" s="112">
        <v>0.0</v>
      </c>
      <c r="AA291" s="111">
        <v>9641.0</v>
      </c>
      <c r="AB291" s="112">
        <v>0.0</v>
      </c>
      <c r="AC291" s="111">
        <v>8663.0</v>
      </c>
      <c r="AD291" s="112">
        <v>0.0</v>
      </c>
      <c r="AE291" s="108"/>
      <c r="AF291" s="96"/>
      <c r="AG291" s="113">
        <f t="shared" ref="AG291:AP291" si="783">IFERROR(W291/M291,0)*100</f>
        <v>109.7141674</v>
      </c>
      <c r="AH291" s="98">
        <f t="shared" si="783"/>
        <v>0</v>
      </c>
      <c r="AI291" s="113">
        <f t="shared" si="783"/>
        <v>110.0241303</v>
      </c>
      <c r="AJ291" s="98">
        <f t="shared" si="783"/>
        <v>0</v>
      </c>
      <c r="AK291" s="113">
        <f t="shared" si="783"/>
        <v>94.11362749</v>
      </c>
      <c r="AL291" s="98">
        <f t="shared" si="783"/>
        <v>0</v>
      </c>
      <c r="AM291" s="113">
        <f t="shared" si="783"/>
        <v>82.09818044</v>
      </c>
      <c r="AN291" s="98">
        <f t="shared" si="783"/>
        <v>0</v>
      </c>
      <c r="AO291" s="297">
        <f t="shared" si="783"/>
        <v>0</v>
      </c>
      <c r="AP291" s="218">
        <f t="shared" si="783"/>
        <v>0</v>
      </c>
      <c r="AQ291" s="113">
        <f t="shared" ref="AQ291:AR291" si="784">W291+Y291+AA291+AC291+AE291</f>
        <v>39841</v>
      </c>
      <c r="AR291" s="114">
        <f t="shared" si="784"/>
        <v>0</v>
      </c>
      <c r="AS291" s="114">
        <f t="shared" ref="AS291:AT291" si="785">AQ291/K291*100</f>
        <v>37.19529842</v>
      </c>
      <c r="AT291" s="114">
        <f t="shared" si="785"/>
        <v>0</v>
      </c>
      <c r="AU291" s="115" t="s">
        <v>570</v>
      </c>
      <c r="AV291" s="116"/>
      <c r="AW291" s="117"/>
      <c r="AX291" s="118">
        <f t="shared" ref="AX291:AY291" si="786">AG291+AI291+AK291+AM291+AO291</f>
        <v>395.9501056</v>
      </c>
      <c r="AY291" s="118">
        <f t="shared" si="786"/>
        <v>0</v>
      </c>
      <c r="AZ291" s="117"/>
    </row>
    <row r="292" ht="176.25" customHeight="1">
      <c r="A292" s="105"/>
      <c r="B292" s="106"/>
      <c r="C292" s="108"/>
      <c r="D292" s="106">
        <v>2.0</v>
      </c>
      <c r="E292" s="108" t="s">
        <v>585</v>
      </c>
      <c r="F292" s="106">
        <v>1.0</v>
      </c>
      <c r="G292" s="108" t="s">
        <v>586</v>
      </c>
      <c r="H292" s="86" t="s">
        <v>587</v>
      </c>
      <c r="I292" s="86" t="s">
        <v>564</v>
      </c>
      <c r="J292" s="106">
        <v>2285.0</v>
      </c>
      <c r="K292" s="109">
        <f t="shared" si="782"/>
        <v>7285</v>
      </c>
      <c r="L292" s="110">
        <f t="shared" si="777"/>
        <v>65795</v>
      </c>
      <c r="M292" s="106">
        <v>1000.0</v>
      </c>
      <c r="N292" s="89">
        <v>14195.0</v>
      </c>
      <c r="O292" s="164">
        <v>1000.0</v>
      </c>
      <c r="P292" s="89">
        <v>12900.0</v>
      </c>
      <c r="Q292" s="111">
        <v>1000.0</v>
      </c>
      <c r="R292" s="89">
        <v>12900.0</v>
      </c>
      <c r="S292" s="106">
        <v>1000.0</v>
      </c>
      <c r="T292" s="89">
        <v>12900.0</v>
      </c>
      <c r="U292" s="106">
        <v>1000.0</v>
      </c>
      <c r="V292" s="89">
        <v>12900.0</v>
      </c>
      <c r="W292" s="111">
        <v>0.0</v>
      </c>
      <c r="X292" s="112">
        <f>1592.591+971.896</f>
        <v>2564.487</v>
      </c>
      <c r="Y292" s="111">
        <v>526.0</v>
      </c>
      <c r="Z292" s="112">
        <f>2563.405+944.999</f>
        <v>3508.404</v>
      </c>
      <c r="AA292" s="111">
        <v>1118.13</v>
      </c>
      <c r="AB292" s="112">
        <f>2436.181+1058.415</f>
        <v>3494.596</v>
      </c>
      <c r="AC292" s="111">
        <v>341.8</v>
      </c>
      <c r="AD292" s="112">
        <f>1217.394+7005.123</f>
        <v>8222.517</v>
      </c>
      <c r="AE292" s="108"/>
      <c r="AF292" s="96"/>
      <c r="AG292" s="113">
        <f t="shared" ref="AG292:AP292" si="787">IFERROR(W292/M292,0)*100</f>
        <v>0</v>
      </c>
      <c r="AH292" s="98">
        <f t="shared" si="787"/>
        <v>18.06612892</v>
      </c>
      <c r="AI292" s="113">
        <f t="shared" si="787"/>
        <v>52.6</v>
      </c>
      <c r="AJ292" s="98">
        <f t="shared" si="787"/>
        <v>27.19693023</v>
      </c>
      <c r="AK292" s="113">
        <f t="shared" si="787"/>
        <v>111.813</v>
      </c>
      <c r="AL292" s="98">
        <f t="shared" si="787"/>
        <v>27.08989147</v>
      </c>
      <c r="AM292" s="113">
        <f t="shared" si="787"/>
        <v>34.18</v>
      </c>
      <c r="AN292" s="98">
        <f t="shared" si="787"/>
        <v>63.74044186</v>
      </c>
      <c r="AO292" s="297">
        <f t="shared" si="787"/>
        <v>0</v>
      </c>
      <c r="AP292" s="218">
        <f t="shared" si="787"/>
        <v>0</v>
      </c>
      <c r="AQ292" s="113">
        <f t="shared" ref="AQ292:AR292" si="788">W292+Y292+AA292+AC292+AE292</f>
        <v>1985.93</v>
      </c>
      <c r="AR292" s="114">
        <f t="shared" si="788"/>
        <v>17790.004</v>
      </c>
      <c r="AS292" s="114">
        <f t="shared" ref="AS292:AT292" si="789">AQ292/K292*100</f>
        <v>27.26053535</v>
      </c>
      <c r="AT292" s="114">
        <f t="shared" si="789"/>
        <v>27.03853484</v>
      </c>
      <c r="AU292" s="115" t="s">
        <v>290</v>
      </c>
      <c r="AV292" s="116" t="s">
        <v>556</v>
      </c>
      <c r="AW292" s="117"/>
      <c r="AX292" s="118">
        <f t="shared" ref="AX292:AY292" si="790">AG292+AI292+AK292+AM292+AO292</f>
        <v>198.593</v>
      </c>
      <c r="AY292" s="118">
        <f t="shared" si="790"/>
        <v>136.0933925</v>
      </c>
      <c r="AZ292" s="117"/>
    </row>
    <row r="293" ht="15.75" customHeight="1">
      <c r="A293" s="105"/>
      <c r="B293" s="106"/>
      <c r="C293" s="108"/>
      <c r="D293" s="106"/>
      <c r="E293" s="108"/>
      <c r="F293" s="106">
        <v>2.0</v>
      </c>
      <c r="G293" s="86" t="s">
        <v>588</v>
      </c>
      <c r="H293" s="86" t="s">
        <v>589</v>
      </c>
      <c r="I293" s="86" t="s">
        <v>141</v>
      </c>
      <c r="J293" s="106">
        <v>37060.0</v>
      </c>
      <c r="K293" s="109">
        <f t="shared" si="782"/>
        <v>93260</v>
      </c>
      <c r="L293" s="110">
        <f t="shared" si="777"/>
        <v>86140</v>
      </c>
      <c r="M293" s="106">
        <v>20200.0</v>
      </c>
      <c r="N293" s="89">
        <v>27289.0</v>
      </c>
      <c r="O293" s="164">
        <v>8000.0</v>
      </c>
      <c r="P293" s="89">
        <v>16911.0</v>
      </c>
      <c r="Q293" s="111">
        <v>9000.0</v>
      </c>
      <c r="R293" s="89">
        <v>14790.0</v>
      </c>
      <c r="S293" s="106">
        <v>9500.0</v>
      </c>
      <c r="T293" s="89">
        <v>13575.0</v>
      </c>
      <c r="U293" s="106">
        <v>9500.0</v>
      </c>
      <c r="V293" s="91">
        <v>13575.0</v>
      </c>
      <c r="W293" s="111">
        <v>17240.0</v>
      </c>
      <c r="X293" s="93">
        <f>6694.531+14888.733</f>
        <v>21583.264</v>
      </c>
      <c r="Y293" s="111">
        <v>14266.09</v>
      </c>
      <c r="Z293" s="93">
        <f>5983.755+13272.284</f>
        <v>19256.039</v>
      </c>
      <c r="AA293" s="111">
        <v>24948.28</v>
      </c>
      <c r="AB293" s="93">
        <f>9567.225+19895.198</f>
        <v>29462.423</v>
      </c>
      <c r="AC293" s="111">
        <f>1849.6+12992.1</f>
        <v>14841.7</v>
      </c>
      <c r="AD293" s="93">
        <f>4700.926+447.466</f>
        <v>5148.392</v>
      </c>
      <c r="AE293" s="108"/>
      <c r="AF293" s="96"/>
      <c r="AG293" s="113">
        <f t="shared" ref="AG293:AP293" si="791">IFERROR(W293/M293,0)*100</f>
        <v>85.34653465</v>
      </c>
      <c r="AH293" s="98">
        <f t="shared" si="791"/>
        <v>79.09144344</v>
      </c>
      <c r="AI293" s="113">
        <f t="shared" si="791"/>
        <v>178.326125</v>
      </c>
      <c r="AJ293" s="98">
        <f t="shared" si="791"/>
        <v>113.8669446</v>
      </c>
      <c r="AK293" s="113">
        <f t="shared" si="791"/>
        <v>277.2031111</v>
      </c>
      <c r="AL293" s="98">
        <f t="shared" si="791"/>
        <v>199.2050237</v>
      </c>
      <c r="AM293" s="113">
        <f t="shared" si="791"/>
        <v>156.2284211</v>
      </c>
      <c r="AN293" s="98">
        <f t="shared" si="791"/>
        <v>37.92553959</v>
      </c>
      <c r="AO293" s="297">
        <f t="shared" si="791"/>
        <v>0</v>
      </c>
      <c r="AP293" s="218">
        <f t="shared" si="791"/>
        <v>0</v>
      </c>
      <c r="AQ293" s="113">
        <f t="shared" ref="AQ293:AR293" si="792">W293+Y293+AA293+AC293+AE293</f>
        <v>71296.07</v>
      </c>
      <c r="AR293" s="114">
        <f t="shared" si="792"/>
        <v>75450.118</v>
      </c>
      <c r="AS293" s="114">
        <f t="shared" ref="AS293:AT293" si="793">AQ293/K293*100</f>
        <v>76.44871327</v>
      </c>
      <c r="AT293" s="114">
        <f t="shared" si="793"/>
        <v>87.5901068</v>
      </c>
      <c r="AU293" s="115" t="s">
        <v>290</v>
      </c>
      <c r="AV293" s="116" t="s">
        <v>556</v>
      </c>
      <c r="AW293" s="117"/>
      <c r="AX293" s="118">
        <f t="shared" ref="AX293:AY293" si="794">AG293+AI293+AK293+AM293+AO293</f>
        <v>697.1041918</v>
      </c>
      <c r="AY293" s="118">
        <f t="shared" si="794"/>
        <v>430.0889513</v>
      </c>
      <c r="AZ293" s="117"/>
    </row>
    <row r="294" ht="15.75" customHeight="1">
      <c r="A294" s="105"/>
      <c r="B294" s="106"/>
      <c r="C294" s="108"/>
      <c r="D294" s="106"/>
      <c r="E294" s="108"/>
      <c r="F294" s="106">
        <v>3.0</v>
      </c>
      <c r="G294" s="86" t="s">
        <v>590</v>
      </c>
      <c r="H294" s="86" t="s">
        <v>591</v>
      </c>
      <c r="I294" s="86" t="s">
        <v>186</v>
      </c>
      <c r="J294" s="106">
        <v>3331.41</v>
      </c>
      <c r="K294" s="133">
        <f t="shared" si="782"/>
        <v>16168.41</v>
      </c>
      <c r="L294" s="110">
        <f t="shared" si="777"/>
        <v>56221</v>
      </c>
      <c r="M294" s="106">
        <v>837.0</v>
      </c>
      <c r="N294" s="89">
        <v>9069.0</v>
      </c>
      <c r="O294" s="164">
        <v>3000.0</v>
      </c>
      <c r="P294" s="89">
        <v>13607.0</v>
      </c>
      <c r="Q294" s="164">
        <v>3000.0</v>
      </c>
      <c r="R294" s="89">
        <v>14775.0</v>
      </c>
      <c r="S294" s="164">
        <v>3000.0</v>
      </c>
      <c r="T294" s="89">
        <v>9385.0</v>
      </c>
      <c r="U294" s="164">
        <v>3000.0</v>
      </c>
      <c r="V294" s="89">
        <v>9385.0</v>
      </c>
      <c r="W294" s="111"/>
      <c r="X294" s="93">
        <f>7184.929+4119.127</f>
        <v>11304.056</v>
      </c>
      <c r="Y294" s="111">
        <v>1160.0</v>
      </c>
      <c r="Z294" s="93">
        <f>5529.039+4587.791</f>
        <v>10116.83</v>
      </c>
      <c r="AA294" s="111">
        <v>1397.0</v>
      </c>
      <c r="AB294" s="93">
        <f>4430.973+7194.978</f>
        <v>11625.951</v>
      </c>
      <c r="AC294" s="111">
        <v>797.0</v>
      </c>
      <c r="AD294" s="93">
        <v>9551.876</v>
      </c>
      <c r="AE294" s="108"/>
      <c r="AF294" s="96"/>
      <c r="AG294" s="113">
        <f t="shared" ref="AG294:AP294" si="795">IFERROR(W294/M294,0)*100</f>
        <v>0</v>
      </c>
      <c r="AH294" s="98">
        <f t="shared" si="795"/>
        <v>124.6450105</v>
      </c>
      <c r="AI294" s="113">
        <f t="shared" si="795"/>
        <v>38.66666667</v>
      </c>
      <c r="AJ294" s="98">
        <f t="shared" si="795"/>
        <v>74.3501874</v>
      </c>
      <c r="AK294" s="113">
        <f t="shared" si="795"/>
        <v>46.56666667</v>
      </c>
      <c r="AL294" s="98">
        <f t="shared" si="795"/>
        <v>78.68663959</v>
      </c>
      <c r="AM294" s="113">
        <f t="shared" si="795"/>
        <v>26.56666667</v>
      </c>
      <c r="AN294" s="98">
        <f t="shared" si="795"/>
        <v>101.778114</v>
      </c>
      <c r="AO294" s="297">
        <f t="shared" si="795"/>
        <v>0</v>
      </c>
      <c r="AP294" s="218">
        <f t="shared" si="795"/>
        <v>0</v>
      </c>
      <c r="AQ294" s="113">
        <f t="shared" ref="AQ294:AR294" si="796">W294+Y294+AA294+AC294+AE294</f>
        <v>3354</v>
      </c>
      <c r="AR294" s="114">
        <f t="shared" si="796"/>
        <v>42598.713</v>
      </c>
      <c r="AS294" s="114">
        <f t="shared" ref="AS294:AT294" si="797">AQ294/K294*100</f>
        <v>20.74415481</v>
      </c>
      <c r="AT294" s="114">
        <f t="shared" si="797"/>
        <v>75.77010903</v>
      </c>
      <c r="AU294" s="115" t="s">
        <v>290</v>
      </c>
      <c r="AV294" s="116" t="s">
        <v>556</v>
      </c>
      <c r="AW294" s="117"/>
      <c r="AX294" s="118">
        <f t="shared" ref="AX294:AY294" si="798">AG294+AI294+AK294+AM294+AO294</f>
        <v>111.8</v>
      </c>
      <c r="AY294" s="118">
        <f t="shared" si="798"/>
        <v>379.4599515</v>
      </c>
      <c r="AZ294" s="117"/>
    </row>
    <row r="295" ht="15.75" customHeight="1">
      <c r="A295" s="105"/>
      <c r="B295" s="106"/>
      <c r="C295" s="108"/>
      <c r="D295" s="106"/>
      <c r="E295" s="108"/>
      <c r="F295" s="106"/>
      <c r="G295" s="86"/>
      <c r="H295" s="86" t="s">
        <v>592</v>
      </c>
      <c r="I295" s="86" t="s">
        <v>564</v>
      </c>
      <c r="J295" s="106">
        <v>296752.0</v>
      </c>
      <c r="K295" s="109">
        <f t="shared" si="782"/>
        <v>383052</v>
      </c>
      <c r="L295" s="128"/>
      <c r="M295" s="106">
        <v>6300.0</v>
      </c>
      <c r="N295" s="89"/>
      <c r="O295" s="164">
        <v>20000.0</v>
      </c>
      <c r="P295" s="89"/>
      <c r="Q295" s="164">
        <v>20000.0</v>
      </c>
      <c r="R295" s="89"/>
      <c r="S295" s="164">
        <v>20000.0</v>
      </c>
      <c r="T295" s="89"/>
      <c r="U295" s="164">
        <v>20000.0</v>
      </c>
      <c r="V295" s="129"/>
      <c r="W295" s="111"/>
      <c r="X295" s="93"/>
      <c r="Y295" s="111">
        <v>14264.0</v>
      </c>
      <c r="Z295" s="93"/>
      <c r="AA295" s="111">
        <v>12517.0</v>
      </c>
      <c r="AB295" s="93"/>
      <c r="AC295" s="111">
        <v>14274.0</v>
      </c>
      <c r="AD295" s="93"/>
      <c r="AE295" s="108"/>
      <c r="AF295" s="96"/>
      <c r="AG295" s="113">
        <f t="shared" ref="AG295:AP295" si="799">IFERROR(W295/M295,0)*100</f>
        <v>0</v>
      </c>
      <c r="AH295" s="98">
        <f t="shared" si="799"/>
        <v>0</v>
      </c>
      <c r="AI295" s="113">
        <f t="shared" si="799"/>
        <v>71.32</v>
      </c>
      <c r="AJ295" s="98">
        <f t="shared" si="799"/>
        <v>0</v>
      </c>
      <c r="AK295" s="113">
        <f t="shared" si="799"/>
        <v>62.585</v>
      </c>
      <c r="AL295" s="98">
        <f t="shared" si="799"/>
        <v>0</v>
      </c>
      <c r="AM295" s="113">
        <f t="shared" si="799"/>
        <v>71.37</v>
      </c>
      <c r="AN295" s="98">
        <f t="shared" si="799"/>
        <v>0</v>
      </c>
      <c r="AO295" s="297">
        <f t="shared" si="799"/>
        <v>0</v>
      </c>
      <c r="AP295" s="218">
        <f t="shared" si="799"/>
        <v>0</v>
      </c>
      <c r="AQ295" s="113">
        <f t="shared" ref="AQ295:AR295" si="800">W295+Y295+AA295+AC295+AE295</f>
        <v>41055</v>
      </c>
      <c r="AR295" s="114">
        <f t="shared" si="800"/>
        <v>0</v>
      </c>
      <c r="AS295" s="114">
        <f>AQ295/K295*100</f>
        <v>10.71786598</v>
      </c>
      <c r="AT295" s="128" t="s">
        <v>89</v>
      </c>
      <c r="AU295" s="115"/>
      <c r="AV295" s="116"/>
      <c r="AW295" s="117"/>
      <c r="AX295" s="118">
        <f t="shared" ref="AX295:AY295" si="801">AG295+AI295+AK295+AM295+AO295</f>
        <v>205.275</v>
      </c>
      <c r="AY295" s="118">
        <f t="shared" si="801"/>
        <v>0</v>
      </c>
      <c r="AZ295" s="117"/>
    </row>
    <row r="296" ht="15.75" customHeight="1">
      <c r="A296" s="105"/>
      <c r="B296" s="106"/>
      <c r="C296" s="108"/>
      <c r="D296" s="106"/>
      <c r="E296" s="108"/>
      <c r="F296" s="106">
        <v>4.0</v>
      </c>
      <c r="G296" s="86" t="s">
        <v>593</v>
      </c>
      <c r="H296" s="86" t="s">
        <v>594</v>
      </c>
      <c r="I296" s="86" t="s">
        <v>595</v>
      </c>
      <c r="J296" s="106">
        <v>54000.0</v>
      </c>
      <c r="K296" s="109">
        <f t="shared" si="782"/>
        <v>321500</v>
      </c>
      <c r="L296" s="110">
        <f>N296+P296+R296+T296+V296</f>
        <v>9030</v>
      </c>
      <c r="M296" s="106">
        <v>53500.0</v>
      </c>
      <c r="N296" s="89">
        <v>1106.0</v>
      </c>
      <c r="O296" s="106">
        <v>53500.0</v>
      </c>
      <c r="P296" s="89">
        <v>4606.0</v>
      </c>
      <c r="Q296" s="106">
        <v>53500.0</v>
      </c>
      <c r="R296" s="89">
        <v>1106.0</v>
      </c>
      <c r="S296" s="106">
        <v>53500.0</v>
      </c>
      <c r="T296" s="89">
        <v>1106.0</v>
      </c>
      <c r="U296" s="106">
        <v>53500.0</v>
      </c>
      <c r="V296" s="89">
        <v>1106.0</v>
      </c>
      <c r="W296" s="111"/>
      <c r="X296" s="93">
        <v>0.0</v>
      </c>
      <c r="Y296" s="111">
        <v>0.0</v>
      </c>
      <c r="Z296" s="93">
        <v>0.0</v>
      </c>
      <c r="AA296" s="111">
        <v>0.0</v>
      </c>
      <c r="AB296" s="93">
        <v>0.0</v>
      </c>
      <c r="AC296" s="111"/>
      <c r="AD296" s="93">
        <v>423.821</v>
      </c>
      <c r="AE296" s="108"/>
      <c r="AF296" s="96"/>
      <c r="AG296" s="113">
        <f t="shared" ref="AG296:AP296" si="802">IFERROR(W296/M296,0)*100</f>
        <v>0</v>
      </c>
      <c r="AH296" s="98">
        <f t="shared" si="802"/>
        <v>0</v>
      </c>
      <c r="AI296" s="113">
        <f t="shared" si="802"/>
        <v>0</v>
      </c>
      <c r="AJ296" s="98">
        <f t="shared" si="802"/>
        <v>0</v>
      </c>
      <c r="AK296" s="113">
        <f t="shared" si="802"/>
        <v>0</v>
      </c>
      <c r="AL296" s="98">
        <f t="shared" si="802"/>
        <v>0</v>
      </c>
      <c r="AM296" s="113">
        <f t="shared" si="802"/>
        <v>0</v>
      </c>
      <c r="AN296" s="98">
        <f t="shared" si="802"/>
        <v>38.32016275</v>
      </c>
      <c r="AO296" s="297">
        <f t="shared" si="802"/>
        <v>0</v>
      </c>
      <c r="AP296" s="218">
        <f t="shared" si="802"/>
        <v>0</v>
      </c>
      <c r="AQ296" s="113">
        <f>IFERROR(AX296/K296,0)*100</f>
        <v>0</v>
      </c>
      <c r="AR296" s="108"/>
      <c r="AS296" s="108"/>
      <c r="AT296" s="108"/>
      <c r="AU296" s="115" t="s">
        <v>290</v>
      </c>
      <c r="AV296" s="116"/>
      <c r="AW296" s="117"/>
      <c r="AX296" s="118">
        <f t="shared" ref="AX296:AY296" si="803">AG296+AI296+AK296+AM296+AO296</f>
        <v>0</v>
      </c>
      <c r="AY296" s="118">
        <f t="shared" si="803"/>
        <v>38.32016275</v>
      </c>
      <c r="AZ296" s="117"/>
    </row>
    <row r="297" ht="15.75" customHeight="1">
      <c r="A297" s="119"/>
      <c r="B297" s="106"/>
      <c r="C297" s="108"/>
      <c r="D297" s="106"/>
      <c r="E297" s="108"/>
      <c r="F297" s="106">
        <v>5.0</v>
      </c>
      <c r="G297" s="86" t="s">
        <v>596</v>
      </c>
      <c r="H297" s="108" t="s">
        <v>597</v>
      </c>
      <c r="I297" s="108" t="s">
        <v>558</v>
      </c>
      <c r="J297" s="106">
        <v>5600.0</v>
      </c>
      <c r="K297" s="133">
        <f t="shared" si="782"/>
        <v>13621.36</v>
      </c>
      <c r="L297" s="108"/>
      <c r="M297" s="106">
        <v>1021.36</v>
      </c>
      <c r="N297" s="89">
        <v>0.0</v>
      </c>
      <c r="O297" s="164">
        <v>1750.0</v>
      </c>
      <c r="P297" s="89">
        <v>0.0</v>
      </c>
      <c r="Q297" s="111">
        <v>1750.0</v>
      </c>
      <c r="R297" s="89">
        <v>0.0</v>
      </c>
      <c r="S297" s="106">
        <v>1750.0</v>
      </c>
      <c r="T297" s="89">
        <v>0.0</v>
      </c>
      <c r="U297" s="106">
        <v>1750.0</v>
      </c>
      <c r="V297" s="120">
        <v>0.0</v>
      </c>
      <c r="W297" s="111"/>
      <c r="X297" s="93">
        <v>0.0</v>
      </c>
      <c r="Y297" s="111">
        <v>1496.0</v>
      </c>
      <c r="Z297" s="93">
        <v>0.0</v>
      </c>
      <c r="AA297" s="111">
        <v>2073.0</v>
      </c>
      <c r="AB297" s="93"/>
      <c r="AC297" s="111">
        <v>5456.0</v>
      </c>
      <c r="AD297" s="93">
        <v>0.0</v>
      </c>
      <c r="AE297" s="108"/>
      <c r="AF297" s="96"/>
      <c r="AG297" s="113">
        <f t="shared" ref="AG297:AP297" si="804">IFERROR(W297/M297,0)*100</f>
        <v>0</v>
      </c>
      <c r="AH297" s="98">
        <f t="shared" si="804"/>
        <v>0</v>
      </c>
      <c r="AI297" s="113">
        <f t="shared" si="804"/>
        <v>85.48571429</v>
      </c>
      <c r="AJ297" s="98">
        <f t="shared" si="804"/>
        <v>0</v>
      </c>
      <c r="AK297" s="113">
        <f t="shared" si="804"/>
        <v>118.4571429</v>
      </c>
      <c r="AL297" s="98">
        <f t="shared" si="804"/>
        <v>0</v>
      </c>
      <c r="AM297" s="113">
        <f t="shared" si="804"/>
        <v>311.7714286</v>
      </c>
      <c r="AN297" s="98">
        <f t="shared" si="804"/>
        <v>0</v>
      </c>
      <c r="AO297" s="297">
        <f t="shared" si="804"/>
        <v>0</v>
      </c>
      <c r="AP297" s="218">
        <f t="shared" si="804"/>
        <v>0</v>
      </c>
      <c r="AQ297" s="113">
        <f t="shared" ref="AQ297:AR297" si="805">W297+Y297+AA297+AC297+AE297</f>
        <v>9025</v>
      </c>
      <c r="AR297" s="114">
        <f t="shared" si="805"/>
        <v>0</v>
      </c>
      <c r="AS297" s="114">
        <f>AQ297/K297*100</f>
        <v>66.25623286</v>
      </c>
      <c r="AT297" s="128" t="s">
        <v>89</v>
      </c>
      <c r="AU297" s="115" t="s">
        <v>290</v>
      </c>
      <c r="AV297" s="116"/>
      <c r="AW297" s="117"/>
      <c r="AX297" s="118">
        <f t="shared" ref="AX297:AY297" si="806">AG297+AI297+AK297+AM297+AO297</f>
        <v>515.7142857</v>
      </c>
      <c r="AY297" s="118">
        <f t="shared" si="806"/>
        <v>0</v>
      </c>
      <c r="AZ297" s="117"/>
    </row>
    <row r="298" ht="15.75" customHeight="1">
      <c r="A298" s="119"/>
      <c r="B298" s="106"/>
      <c r="C298" s="108"/>
      <c r="D298" s="106"/>
      <c r="E298" s="108"/>
      <c r="F298" s="106"/>
      <c r="G298" s="86"/>
      <c r="H298" s="108"/>
      <c r="I298" s="108" t="s">
        <v>598</v>
      </c>
      <c r="J298" s="106">
        <v>3331.41</v>
      </c>
      <c r="K298" s="133">
        <f t="shared" si="782"/>
        <v>3331.41</v>
      </c>
      <c r="L298" s="108"/>
      <c r="M298" s="106"/>
      <c r="N298" s="89"/>
      <c r="O298" s="164"/>
      <c r="P298" s="89"/>
      <c r="Q298" s="111"/>
      <c r="R298" s="89"/>
      <c r="S298" s="106"/>
      <c r="T298" s="89"/>
      <c r="U298" s="106"/>
      <c r="V298" s="120"/>
      <c r="W298" s="107"/>
      <c r="X298" s="93"/>
      <c r="Y298" s="107"/>
      <c r="Z298" s="93"/>
      <c r="AA298" s="107"/>
      <c r="AB298" s="93"/>
      <c r="AC298" s="107"/>
      <c r="AD298" s="93"/>
      <c r="AE298" s="108"/>
      <c r="AF298" s="96"/>
      <c r="AG298" s="113"/>
      <c r="AH298" s="98"/>
      <c r="AI298" s="113"/>
      <c r="AJ298" s="98"/>
      <c r="AK298" s="113"/>
      <c r="AL298" s="98"/>
      <c r="AM298" s="113"/>
      <c r="AN298" s="98"/>
      <c r="AO298" s="297"/>
      <c r="AP298" s="218"/>
      <c r="AQ298" s="113"/>
      <c r="AR298" s="108"/>
      <c r="AS298" s="108"/>
      <c r="AT298" s="108"/>
      <c r="AU298" s="115"/>
      <c r="AV298" s="116"/>
      <c r="AW298" s="117"/>
      <c r="AX298" s="118"/>
      <c r="AY298" s="118"/>
      <c r="AZ298" s="117"/>
    </row>
    <row r="299" ht="15.75" customHeight="1">
      <c r="A299" s="119"/>
      <c r="B299" s="106"/>
      <c r="C299" s="108"/>
      <c r="D299" s="106"/>
      <c r="E299" s="108"/>
      <c r="F299" s="106"/>
      <c r="G299" s="86"/>
      <c r="H299" s="108" t="s">
        <v>599</v>
      </c>
      <c r="I299" s="108" t="s">
        <v>600</v>
      </c>
      <c r="J299" s="106">
        <v>0.0</v>
      </c>
      <c r="K299" s="109">
        <f t="shared" si="782"/>
        <v>15</v>
      </c>
      <c r="L299" s="108"/>
      <c r="M299" s="106">
        <v>3.0</v>
      </c>
      <c r="N299" s="89"/>
      <c r="O299" s="106">
        <v>3.0</v>
      </c>
      <c r="P299" s="89"/>
      <c r="Q299" s="111">
        <v>3.0</v>
      </c>
      <c r="R299" s="89"/>
      <c r="S299" s="106">
        <v>3.0</v>
      </c>
      <c r="T299" s="89"/>
      <c r="U299" s="106">
        <v>3.0</v>
      </c>
      <c r="V299" s="157"/>
      <c r="W299" s="111"/>
      <c r="X299" s="93"/>
      <c r="Y299" s="111">
        <v>0.0</v>
      </c>
      <c r="Z299" s="93"/>
      <c r="AA299" s="111">
        <v>1.0</v>
      </c>
      <c r="AB299" s="93"/>
      <c r="AC299" s="111">
        <v>0.0</v>
      </c>
      <c r="AD299" s="93"/>
      <c r="AE299" s="108"/>
      <c r="AF299" s="96"/>
      <c r="AG299" s="113">
        <f t="shared" ref="AG299:AP299" si="807">IFERROR(W299/M299,0)*100</f>
        <v>0</v>
      </c>
      <c r="AH299" s="98">
        <f t="shared" si="807"/>
        <v>0</v>
      </c>
      <c r="AI299" s="113">
        <f t="shared" si="807"/>
        <v>0</v>
      </c>
      <c r="AJ299" s="98">
        <f t="shared" si="807"/>
        <v>0</v>
      </c>
      <c r="AK299" s="113">
        <f t="shared" si="807"/>
        <v>33.33333333</v>
      </c>
      <c r="AL299" s="98">
        <f t="shared" si="807"/>
        <v>0</v>
      </c>
      <c r="AM299" s="113">
        <f t="shared" si="807"/>
        <v>0</v>
      </c>
      <c r="AN299" s="98">
        <f t="shared" si="807"/>
        <v>0</v>
      </c>
      <c r="AO299" s="297">
        <f t="shared" si="807"/>
        <v>0</v>
      </c>
      <c r="AP299" s="218">
        <f t="shared" si="807"/>
        <v>0</v>
      </c>
      <c r="AQ299" s="113">
        <f t="shared" ref="AQ299:AR299" si="808">W299+Y299+AA299+AC299+AE299</f>
        <v>1</v>
      </c>
      <c r="AR299" s="114">
        <f t="shared" si="808"/>
        <v>0</v>
      </c>
      <c r="AS299" s="114">
        <f>AQ299/K299*100</f>
        <v>6.666666667</v>
      </c>
      <c r="AT299" s="128" t="s">
        <v>89</v>
      </c>
      <c r="AU299" s="115"/>
      <c r="AV299" s="116"/>
      <c r="AW299" s="117"/>
      <c r="AX299" s="118">
        <f t="shared" ref="AX299:AY299" si="809">AG299+AI299+AK299+AM299+AO299</f>
        <v>33.33333333</v>
      </c>
      <c r="AY299" s="118">
        <f t="shared" si="809"/>
        <v>0</v>
      </c>
      <c r="AZ299" s="117"/>
    </row>
    <row r="300" ht="15.75" customHeight="1">
      <c r="A300" s="105"/>
      <c r="B300" s="106"/>
      <c r="C300" s="108"/>
      <c r="D300" s="106">
        <v>3.0</v>
      </c>
      <c r="E300" s="108" t="s">
        <v>601</v>
      </c>
      <c r="F300" s="106">
        <v>1.0</v>
      </c>
      <c r="G300" s="86" t="s">
        <v>602</v>
      </c>
      <c r="H300" s="86" t="s">
        <v>603</v>
      </c>
      <c r="I300" s="86" t="s">
        <v>98</v>
      </c>
      <c r="J300" s="106">
        <v>102.0</v>
      </c>
      <c r="K300" s="109">
        <f t="shared" si="782"/>
        <v>302</v>
      </c>
      <c r="L300" s="110">
        <f t="shared" ref="L300:L301" si="813">N300+P300+R300+T300+V300</f>
        <v>64991</v>
      </c>
      <c r="M300" s="106">
        <v>40.0</v>
      </c>
      <c r="N300" s="89">
        <v>24261.0</v>
      </c>
      <c r="O300" s="106">
        <v>40.0</v>
      </c>
      <c r="P300" s="89">
        <v>16506.0</v>
      </c>
      <c r="Q300" s="106">
        <v>40.0</v>
      </c>
      <c r="R300" s="89">
        <v>16719.0</v>
      </c>
      <c r="S300" s="106">
        <v>40.0</v>
      </c>
      <c r="T300" s="89">
        <v>3796.0</v>
      </c>
      <c r="U300" s="106">
        <v>40.0</v>
      </c>
      <c r="V300" s="91">
        <v>3709.0</v>
      </c>
      <c r="W300" s="111">
        <v>40.0</v>
      </c>
      <c r="X300" s="112">
        <v>298.157</v>
      </c>
      <c r="Y300" s="111">
        <v>40.0</v>
      </c>
      <c r="Z300" s="112">
        <v>91.186</v>
      </c>
      <c r="AA300" s="111">
        <v>40.0</v>
      </c>
      <c r="AB300" s="112">
        <f>232.643+0</f>
        <v>232.643</v>
      </c>
      <c r="AC300" s="111">
        <v>40.0</v>
      </c>
      <c r="AD300" s="112">
        <v>2981.152</v>
      </c>
      <c r="AE300" s="108"/>
      <c r="AF300" s="96"/>
      <c r="AG300" s="113">
        <f t="shared" ref="AG300:AP300" si="810">IFERROR(W300/M300,0)*100</f>
        <v>100</v>
      </c>
      <c r="AH300" s="98">
        <f t="shared" si="810"/>
        <v>1.228955938</v>
      </c>
      <c r="AI300" s="113">
        <f t="shared" si="810"/>
        <v>100</v>
      </c>
      <c r="AJ300" s="98">
        <f t="shared" si="810"/>
        <v>0.5524415364</v>
      </c>
      <c r="AK300" s="113">
        <f t="shared" si="810"/>
        <v>100</v>
      </c>
      <c r="AL300" s="98">
        <f t="shared" si="810"/>
        <v>1.391488725</v>
      </c>
      <c r="AM300" s="113">
        <f t="shared" si="810"/>
        <v>100</v>
      </c>
      <c r="AN300" s="98">
        <f t="shared" si="810"/>
        <v>78.53403583</v>
      </c>
      <c r="AO300" s="297">
        <f t="shared" si="810"/>
        <v>0</v>
      </c>
      <c r="AP300" s="218">
        <f t="shared" si="810"/>
        <v>0</v>
      </c>
      <c r="AQ300" s="113">
        <f t="shared" ref="AQ300:AR300" si="811">W300+Y300+AA300+AC300+AE300</f>
        <v>160</v>
      </c>
      <c r="AR300" s="114">
        <f t="shared" si="811"/>
        <v>3603.138</v>
      </c>
      <c r="AS300" s="114">
        <f>AQ300/(K300-J300)*100</f>
        <v>80</v>
      </c>
      <c r="AT300" s="114">
        <f>AR300/L300*100</f>
        <v>5.544056869</v>
      </c>
      <c r="AU300" s="115" t="s">
        <v>556</v>
      </c>
      <c r="AV300" s="186" t="s">
        <v>604</v>
      </c>
      <c r="AW300" s="117"/>
      <c r="AX300" s="118">
        <f t="shared" ref="AX300:AY300" si="812">AG300+AI300+AK300+AM300+AO300</f>
        <v>400</v>
      </c>
      <c r="AY300" s="118">
        <f t="shared" si="812"/>
        <v>81.70692203</v>
      </c>
      <c r="AZ300" s="117"/>
    </row>
    <row r="301" ht="15.75" customHeight="1">
      <c r="A301" s="200"/>
      <c r="B301" s="201"/>
      <c r="C301" s="202"/>
      <c r="D301" s="201"/>
      <c r="E301" s="202"/>
      <c r="F301" s="106">
        <v>2.0</v>
      </c>
      <c r="G301" s="86" t="s">
        <v>605</v>
      </c>
      <c r="H301" s="86" t="s">
        <v>606</v>
      </c>
      <c r="I301" s="86" t="s">
        <v>607</v>
      </c>
      <c r="J301" s="106">
        <v>74.0</v>
      </c>
      <c r="K301" s="109">
        <f t="shared" si="782"/>
        <v>142</v>
      </c>
      <c r="L301" s="110">
        <f t="shared" si="813"/>
        <v>6240</v>
      </c>
      <c r="M301" s="106">
        <v>5.0</v>
      </c>
      <c r="N301" s="89">
        <v>1690.0</v>
      </c>
      <c r="O301" s="106">
        <v>19.0</v>
      </c>
      <c r="P301" s="89">
        <v>1100.0</v>
      </c>
      <c r="Q301" s="111">
        <v>21.0</v>
      </c>
      <c r="R301" s="89">
        <v>1150.0</v>
      </c>
      <c r="S301" s="106">
        <v>11.0</v>
      </c>
      <c r="T301" s="89">
        <v>1150.0</v>
      </c>
      <c r="U301" s="106">
        <v>12.0</v>
      </c>
      <c r="V301" s="89">
        <v>1150.0</v>
      </c>
      <c r="W301" s="111">
        <v>2.0</v>
      </c>
      <c r="X301" s="112">
        <v>718.079</v>
      </c>
      <c r="Y301" s="111">
        <v>24.0</v>
      </c>
      <c r="Z301" s="112">
        <v>1124.602</v>
      </c>
      <c r="AA301" s="111"/>
      <c r="AB301" s="112">
        <v>1101.704</v>
      </c>
      <c r="AC301" s="111">
        <v>17.0</v>
      </c>
      <c r="AD301" s="112">
        <v>801.099</v>
      </c>
      <c r="AE301" s="202"/>
      <c r="AF301" s="203"/>
      <c r="AG301" s="113">
        <f t="shared" ref="AG301:AP301" si="814">IFERROR(W301/M301,0)*100</f>
        <v>40</v>
      </c>
      <c r="AH301" s="98">
        <f t="shared" si="814"/>
        <v>42.48988166</v>
      </c>
      <c r="AI301" s="113">
        <f t="shared" si="814"/>
        <v>126.3157895</v>
      </c>
      <c r="AJ301" s="98">
        <f t="shared" si="814"/>
        <v>102.2365455</v>
      </c>
      <c r="AK301" s="113">
        <f t="shared" si="814"/>
        <v>0</v>
      </c>
      <c r="AL301" s="98">
        <f t="shared" si="814"/>
        <v>95.80034783</v>
      </c>
      <c r="AM301" s="113">
        <f t="shared" si="814"/>
        <v>154.5454545</v>
      </c>
      <c r="AN301" s="98">
        <f t="shared" si="814"/>
        <v>69.66078261</v>
      </c>
      <c r="AO301" s="297">
        <f t="shared" si="814"/>
        <v>0</v>
      </c>
      <c r="AP301" s="218">
        <f t="shared" si="814"/>
        <v>0</v>
      </c>
      <c r="AQ301" s="113">
        <f t="shared" ref="AQ301:AR301" si="815">W301+Y301+AA301+AC301+AE301</f>
        <v>43</v>
      </c>
      <c r="AR301" s="114">
        <f t="shared" si="815"/>
        <v>3745.484</v>
      </c>
      <c r="AS301" s="114">
        <f t="shared" ref="AS301:AT301" si="816">AQ301/K301*100</f>
        <v>30.28169014</v>
      </c>
      <c r="AT301" s="114">
        <f t="shared" si="816"/>
        <v>60.02378205</v>
      </c>
      <c r="AU301" s="115" t="s">
        <v>556</v>
      </c>
      <c r="AV301" s="116"/>
      <c r="AW301" s="117"/>
      <c r="AX301" s="118">
        <f t="shared" ref="AX301:AY301" si="817">AG301+AI301+AK301+AM301+AO301</f>
        <v>320.861244</v>
      </c>
      <c r="AY301" s="118">
        <f t="shared" si="817"/>
        <v>310.1875575</v>
      </c>
      <c r="AZ301" s="204"/>
    </row>
    <row r="302" ht="15.75" customHeight="1">
      <c r="A302" s="200"/>
      <c r="B302" s="201"/>
      <c r="C302" s="202"/>
      <c r="D302" s="201"/>
      <c r="E302" s="202"/>
      <c r="F302" s="106"/>
      <c r="G302" s="86"/>
      <c r="H302" s="86"/>
      <c r="I302" s="86" t="s">
        <v>608</v>
      </c>
      <c r="J302" s="106">
        <v>30.0</v>
      </c>
      <c r="K302" s="106">
        <v>30.0</v>
      </c>
      <c r="L302" s="165"/>
      <c r="M302" s="106"/>
      <c r="N302" s="89"/>
      <c r="O302" s="106"/>
      <c r="P302" s="89"/>
      <c r="Q302" s="111"/>
      <c r="R302" s="89"/>
      <c r="S302" s="106"/>
      <c r="T302" s="89"/>
      <c r="U302" s="106"/>
      <c r="V302" s="89"/>
      <c r="W302" s="111"/>
      <c r="X302" s="112"/>
      <c r="Y302" s="111"/>
      <c r="Z302" s="112"/>
      <c r="AA302" s="111"/>
      <c r="AB302" s="112"/>
      <c r="AC302" s="111"/>
      <c r="AD302" s="112"/>
      <c r="AE302" s="108"/>
      <c r="AF302" s="96"/>
      <c r="AG302" s="113"/>
      <c r="AH302" s="98"/>
      <c r="AI302" s="113"/>
      <c r="AJ302" s="98"/>
      <c r="AK302" s="113"/>
      <c r="AL302" s="98"/>
      <c r="AM302" s="113"/>
      <c r="AN302" s="98"/>
      <c r="AO302" s="297"/>
      <c r="AP302" s="218"/>
      <c r="AQ302" s="113"/>
      <c r="AR302" s="202"/>
      <c r="AS302" s="202"/>
      <c r="AT302" s="202"/>
      <c r="AU302" s="115"/>
      <c r="AV302" s="116"/>
      <c r="AW302" s="117"/>
      <c r="AX302" s="118"/>
      <c r="AY302" s="118"/>
      <c r="AZ302" s="204"/>
    </row>
    <row r="303" ht="15.75" customHeight="1">
      <c r="A303" s="200"/>
      <c r="B303" s="201"/>
      <c r="C303" s="202"/>
      <c r="D303" s="201"/>
      <c r="E303" s="202"/>
      <c r="F303" s="106"/>
      <c r="G303" s="86"/>
      <c r="H303" s="86"/>
      <c r="I303" s="86" t="s">
        <v>609</v>
      </c>
      <c r="J303" s="106">
        <v>39.0</v>
      </c>
      <c r="K303" s="106">
        <v>39.0</v>
      </c>
      <c r="L303" s="128"/>
      <c r="M303" s="106"/>
      <c r="N303" s="89"/>
      <c r="O303" s="106"/>
      <c r="P303" s="89"/>
      <c r="Q303" s="111"/>
      <c r="R303" s="89"/>
      <c r="S303" s="106"/>
      <c r="T303" s="89"/>
      <c r="U303" s="106"/>
      <c r="V303" s="89"/>
      <c r="W303" s="111"/>
      <c r="X303" s="112"/>
      <c r="Y303" s="111"/>
      <c r="Z303" s="112"/>
      <c r="AA303" s="111"/>
      <c r="AB303" s="112"/>
      <c r="AC303" s="111"/>
      <c r="AD303" s="112"/>
      <c r="AE303" s="108"/>
      <c r="AF303" s="96"/>
      <c r="AG303" s="113"/>
      <c r="AH303" s="98"/>
      <c r="AI303" s="113"/>
      <c r="AJ303" s="98"/>
      <c r="AK303" s="113"/>
      <c r="AL303" s="98"/>
      <c r="AM303" s="113"/>
      <c r="AN303" s="98"/>
      <c r="AO303" s="297"/>
      <c r="AP303" s="218"/>
      <c r="AQ303" s="113"/>
      <c r="AR303" s="202"/>
      <c r="AS303" s="202"/>
      <c r="AT303" s="202"/>
      <c r="AU303" s="115"/>
      <c r="AV303" s="116"/>
      <c r="AW303" s="117"/>
      <c r="AX303" s="118"/>
      <c r="AY303" s="118"/>
      <c r="AZ303" s="204"/>
    </row>
    <row r="304" ht="15.75" customHeight="1">
      <c r="A304" s="119"/>
      <c r="B304" s="106"/>
      <c r="C304" s="108"/>
      <c r="D304" s="106"/>
      <c r="E304" s="108"/>
      <c r="F304" s="106">
        <v>3.0</v>
      </c>
      <c r="G304" s="86" t="s">
        <v>610</v>
      </c>
      <c r="H304" s="108" t="s">
        <v>611</v>
      </c>
      <c r="I304" s="108" t="s">
        <v>98</v>
      </c>
      <c r="J304" s="106">
        <v>53.0</v>
      </c>
      <c r="K304" s="109">
        <f t="shared" ref="K304:K308" si="822">M304+O304+Q304+S304+U304+J304</f>
        <v>118</v>
      </c>
      <c r="L304" s="159">
        <f>N304+P304+R304+T304+V304</f>
        <v>177870</v>
      </c>
      <c r="M304" s="106">
        <v>12.0</v>
      </c>
      <c r="N304" s="89">
        <v>59605.0</v>
      </c>
      <c r="O304" s="106">
        <v>12.0</v>
      </c>
      <c r="P304" s="89">
        <v>29400.0</v>
      </c>
      <c r="Q304" s="111">
        <v>12.0</v>
      </c>
      <c r="R304" s="89">
        <v>27927.0</v>
      </c>
      <c r="S304" s="106">
        <v>14.0</v>
      </c>
      <c r="T304" s="89">
        <v>29955.0</v>
      </c>
      <c r="U304" s="106">
        <v>15.0</v>
      </c>
      <c r="V304" s="120">
        <v>30983.0</v>
      </c>
      <c r="W304" s="111">
        <v>4.0</v>
      </c>
      <c r="X304" s="112">
        <v>13465.968</v>
      </c>
      <c r="Y304" s="111">
        <v>7.0</v>
      </c>
      <c r="Z304" s="112">
        <v>25906.486</v>
      </c>
      <c r="AA304" s="111">
        <v>5.0</v>
      </c>
      <c r="AB304" s="112">
        <v>13754.539</v>
      </c>
      <c r="AC304" s="111">
        <v>15.0</v>
      </c>
      <c r="AD304" s="112">
        <v>3825.16</v>
      </c>
      <c r="AE304" s="108"/>
      <c r="AF304" s="96"/>
      <c r="AG304" s="113">
        <f t="shared" ref="AG304:AP304" si="818">IFERROR(W304/M304,0)*100</f>
        <v>33.33333333</v>
      </c>
      <c r="AH304" s="98">
        <f t="shared" si="818"/>
        <v>22.59201074</v>
      </c>
      <c r="AI304" s="113">
        <f t="shared" si="818"/>
        <v>58.33333333</v>
      </c>
      <c r="AJ304" s="98">
        <f t="shared" si="818"/>
        <v>88.11729932</v>
      </c>
      <c r="AK304" s="113">
        <f t="shared" si="818"/>
        <v>41.66666667</v>
      </c>
      <c r="AL304" s="98">
        <f t="shared" si="818"/>
        <v>49.25175995</v>
      </c>
      <c r="AM304" s="113">
        <f t="shared" si="818"/>
        <v>107.1428571</v>
      </c>
      <c r="AN304" s="98">
        <f t="shared" si="818"/>
        <v>12.76968787</v>
      </c>
      <c r="AO304" s="297">
        <f t="shared" si="818"/>
        <v>0</v>
      </c>
      <c r="AP304" s="218">
        <f t="shared" si="818"/>
        <v>0</v>
      </c>
      <c r="AQ304" s="113">
        <f t="shared" ref="AQ304:AR304" si="819">W304+Y304+AA304+AC304+AE304</f>
        <v>31</v>
      </c>
      <c r="AR304" s="114">
        <f t="shared" si="819"/>
        <v>56952.153</v>
      </c>
      <c r="AS304" s="114">
        <f t="shared" ref="AS304:AT304" si="820">AQ304/K304*100</f>
        <v>26.27118644</v>
      </c>
      <c r="AT304" s="114">
        <f t="shared" si="820"/>
        <v>32.01897622</v>
      </c>
      <c r="AU304" s="115" t="s">
        <v>556</v>
      </c>
      <c r="AV304" s="116"/>
      <c r="AW304" s="117"/>
      <c r="AX304" s="118">
        <f t="shared" ref="AX304:AY304" si="821">AG304+AI304+AK304+AM304+AO304</f>
        <v>240.4761905</v>
      </c>
      <c r="AY304" s="118">
        <f t="shared" si="821"/>
        <v>172.7307579</v>
      </c>
      <c r="AZ304" s="117"/>
    </row>
    <row r="305" ht="98.25" customHeight="1">
      <c r="A305" s="119"/>
      <c r="B305" s="106"/>
      <c r="C305" s="108"/>
      <c r="D305" s="106"/>
      <c r="E305" s="108"/>
      <c r="F305" s="106"/>
      <c r="G305" s="86"/>
      <c r="H305" s="108" t="s">
        <v>612</v>
      </c>
      <c r="I305" s="108" t="s">
        <v>98</v>
      </c>
      <c r="J305" s="106">
        <v>84.0</v>
      </c>
      <c r="K305" s="109">
        <f t="shared" si="822"/>
        <v>121</v>
      </c>
      <c r="L305" s="108"/>
      <c r="M305" s="106">
        <v>9.0</v>
      </c>
      <c r="N305" s="89"/>
      <c r="O305" s="106">
        <v>7.0</v>
      </c>
      <c r="P305" s="89"/>
      <c r="Q305" s="111">
        <v>7.0</v>
      </c>
      <c r="R305" s="89"/>
      <c r="S305" s="106">
        <v>7.0</v>
      </c>
      <c r="T305" s="89"/>
      <c r="U305" s="106">
        <v>7.0</v>
      </c>
      <c r="V305" s="157"/>
      <c r="W305" s="111">
        <v>22.0</v>
      </c>
      <c r="X305" s="112"/>
      <c r="Y305" s="111">
        <v>25.0</v>
      </c>
      <c r="Z305" s="112"/>
      <c r="AA305" s="111">
        <v>26.0</v>
      </c>
      <c r="AB305" s="112"/>
      <c r="AC305" s="111">
        <v>5.0</v>
      </c>
      <c r="AD305" s="112"/>
      <c r="AE305" s="108"/>
      <c r="AF305" s="96"/>
      <c r="AG305" s="113">
        <f t="shared" ref="AG305:AP305" si="823">IFERROR(W305/M305,0)*100</f>
        <v>244.4444444</v>
      </c>
      <c r="AH305" s="98">
        <f t="shared" si="823"/>
        <v>0</v>
      </c>
      <c r="AI305" s="113">
        <f t="shared" si="823"/>
        <v>357.1428571</v>
      </c>
      <c r="AJ305" s="98">
        <f t="shared" si="823"/>
        <v>0</v>
      </c>
      <c r="AK305" s="113">
        <f t="shared" si="823"/>
        <v>371.4285714</v>
      </c>
      <c r="AL305" s="98">
        <f t="shared" si="823"/>
        <v>0</v>
      </c>
      <c r="AM305" s="113">
        <f t="shared" si="823"/>
        <v>71.42857143</v>
      </c>
      <c r="AN305" s="98">
        <f t="shared" si="823"/>
        <v>0</v>
      </c>
      <c r="AO305" s="297">
        <f t="shared" si="823"/>
        <v>0</v>
      </c>
      <c r="AP305" s="218">
        <f t="shared" si="823"/>
        <v>0</v>
      </c>
      <c r="AQ305" s="113">
        <f t="shared" ref="AQ305:AR305" si="824">W305+Y305+AA305+AC305+AE305</f>
        <v>78</v>
      </c>
      <c r="AR305" s="114">
        <f t="shared" si="824"/>
        <v>0</v>
      </c>
      <c r="AS305" s="114">
        <f t="shared" ref="AS305:AS306" si="828">AQ305/K305*100</f>
        <v>64.46280992</v>
      </c>
      <c r="AT305" s="128" t="s">
        <v>89</v>
      </c>
      <c r="AU305" s="115"/>
      <c r="AV305" s="116"/>
      <c r="AW305" s="117"/>
      <c r="AX305" s="118">
        <f t="shared" ref="AX305:AY305" si="825">AG305+AI305+AK305+AM305+AO305</f>
        <v>1044.444444</v>
      </c>
      <c r="AY305" s="118">
        <f t="shared" si="825"/>
        <v>0</v>
      </c>
      <c r="AZ305" s="117"/>
    </row>
    <row r="306" ht="15.75" customHeight="1">
      <c r="A306" s="200"/>
      <c r="B306" s="201"/>
      <c r="C306" s="202"/>
      <c r="D306" s="201"/>
      <c r="E306" s="202"/>
      <c r="F306" s="106">
        <v>4.0</v>
      </c>
      <c r="G306" s="108" t="s">
        <v>613</v>
      </c>
      <c r="H306" s="86" t="s">
        <v>614</v>
      </c>
      <c r="I306" s="86" t="s">
        <v>117</v>
      </c>
      <c r="J306" s="111"/>
      <c r="K306" s="109">
        <f t="shared" si="822"/>
        <v>43</v>
      </c>
      <c r="L306" s="110">
        <f>N306+P306+R306+T306+V306</f>
        <v>64991</v>
      </c>
      <c r="M306" s="106">
        <v>3.0</v>
      </c>
      <c r="N306" s="89">
        <v>24261.0</v>
      </c>
      <c r="O306" s="106">
        <v>10.0</v>
      </c>
      <c r="P306" s="89">
        <v>16506.0</v>
      </c>
      <c r="Q306" s="111">
        <v>10.0</v>
      </c>
      <c r="R306" s="89">
        <v>16719.0</v>
      </c>
      <c r="S306" s="106">
        <v>10.0</v>
      </c>
      <c r="T306" s="89">
        <v>3796.0</v>
      </c>
      <c r="U306" s="106">
        <v>10.0</v>
      </c>
      <c r="V306" s="89">
        <v>3709.0</v>
      </c>
      <c r="W306" s="111">
        <v>2.0</v>
      </c>
      <c r="X306" s="112">
        <v>308.43</v>
      </c>
      <c r="Y306" s="111">
        <v>4.0</v>
      </c>
      <c r="Z306" s="112">
        <v>945.36</v>
      </c>
      <c r="AA306" s="111"/>
      <c r="AB306" s="112">
        <v>845.716</v>
      </c>
      <c r="AC306" s="111">
        <v>5.0</v>
      </c>
      <c r="AD306" s="112">
        <v>522.033</v>
      </c>
      <c r="AE306" s="202"/>
      <c r="AF306" s="203"/>
      <c r="AG306" s="113">
        <f t="shared" ref="AG306:AP306" si="826">IFERROR(W306/M306,0)*100</f>
        <v>66.66666667</v>
      </c>
      <c r="AH306" s="98">
        <f t="shared" si="826"/>
        <v>1.271299617</v>
      </c>
      <c r="AI306" s="113">
        <f t="shared" si="826"/>
        <v>40</v>
      </c>
      <c r="AJ306" s="98">
        <f t="shared" si="826"/>
        <v>5.727371865</v>
      </c>
      <c r="AK306" s="113">
        <f t="shared" si="826"/>
        <v>0</v>
      </c>
      <c r="AL306" s="98">
        <f t="shared" si="826"/>
        <v>5.058412584</v>
      </c>
      <c r="AM306" s="113">
        <f t="shared" si="826"/>
        <v>50</v>
      </c>
      <c r="AN306" s="98">
        <f t="shared" si="826"/>
        <v>13.75218651</v>
      </c>
      <c r="AO306" s="297">
        <f t="shared" si="826"/>
        <v>0</v>
      </c>
      <c r="AP306" s="218">
        <f t="shared" si="826"/>
        <v>0</v>
      </c>
      <c r="AQ306" s="113">
        <f t="shared" ref="AQ306:AR306" si="827">W306+Y306+AA306+AC306+AE306</f>
        <v>11</v>
      </c>
      <c r="AR306" s="114">
        <f t="shared" si="827"/>
        <v>2621.539</v>
      </c>
      <c r="AS306" s="114">
        <f t="shared" si="828"/>
        <v>25.58139535</v>
      </c>
      <c r="AT306" s="114">
        <f>AR306/L306*100</f>
        <v>4.033695435</v>
      </c>
      <c r="AU306" s="115" t="s">
        <v>556</v>
      </c>
      <c r="AV306" s="116"/>
      <c r="AW306" s="117"/>
      <c r="AX306" s="118">
        <f t="shared" ref="AX306:AY306" si="829">AG306+AI306+AK306+AM306+AO306</f>
        <v>156.6666667</v>
      </c>
      <c r="AY306" s="118">
        <f t="shared" si="829"/>
        <v>25.80927058</v>
      </c>
      <c r="AZ306" s="204"/>
    </row>
    <row r="307" ht="15.75" customHeight="1">
      <c r="A307" s="200"/>
      <c r="B307" s="201"/>
      <c r="C307" s="202"/>
      <c r="D307" s="201"/>
      <c r="E307" s="202"/>
      <c r="F307" s="106"/>
      <c r="G307" s="108"/>
      <c r="H307" s="86"/>
      <c r="I307" s="86" t="s">
        <v>615</v>
      </c>
      <c r="J307" s="106">
        <v>8516.0</v>
      </c>
      <c r="K307" s="109">
        <f t="shared" si="822"/>
        <v>16716</v>
      </c>
      <c r="L307" s="128"/>
      <c r="M307" s="106">
        <v>200.0</v>
      </c>
      <c r="N307" s="89"/>
      <c r="O307" s="106">
        <v>2000.0</v>
      </c>
      <c r="P307" s="89"/>
      <c r="Q307" s="111">
        <v>2000.0</v>
      </c>
      <c r="R307" s="89"/>
      <c r="S307" s="106">
        <v>2000.0</v>
      </c>
      <c r="T307" s="89"/>
      <c r="U307" s="106">
        <v>2000.0</v>
      </c>
      <c r="V307" s="89"/>
      <c r="W307" s="205"/>
      <c r="X307" s="112"/>
      <c r="Y307" s="205"/>
      <c r="Z307" s="112"/>
      <c r="AA307" s="205"/>
      <c r="AB307" s="112"/>
      <c r="AC307" s="205"/>
      <c r="AD307" s="112"/>
      <c r="AE307" s="202"/>
      <c r="AF307" s="203"/>
      <c r="AG307" s="113"/>
      <c r="AH307" s="98"/>
      <c r="AI307" s="113"/>
      <c r="AJ307" s="98"/>
      <c r="AK307" s="113"/>
      <c r="AL307" s="98"/>
      <c r="AM307" s="113"/>
      <c r="AN307" s="98"/>
      <c r="AO307" s="297"/>
      <c r="AP307" s="218"/>
      <c r="AQ307" s="113"/>
      <c r="AR307" s="202"/>
      <c r="AS307" s="202"/>
      <c r="AT307" s="202"/>
      <c r="AU307" s="115"/>
      <c r="AV307" s="116"/>
      <c r="AW307" s="117"/>
      <c r="AX307" s="118"/>
      <c r="AY307" s="118"/>
      <c r="AZ307" s="204"/>
    </row>
    <row r="308" ht="15.75" customHeight="1">
      <c r="A308" s="200"/>
      <c r="B308" s="201"/>
      <c r="C308" s="202"/>
      <c r="D308" s="201"/>
      <c r="E308" s="202"/>
      <c r="F308" s="106">
        <v>5.0</v>
      </c>
      <c r="G308" s="108" t="s">
        <v>616</v>
      </c>
      <c r="H308" s="86" t="s">
        <v>617</v>
      </c>
      <c r="I308" s="86" t="s">
        <v>98</v>
      </c>
      <c r="J308" s="106">
        <v>14.0</v>
      </c>
      <c r="K308" s="109">
        <f t="shared" si="822"/>
        <v>99</v>
      </c>
      <c r="L308" s="159">
        <f>N308+P308+R308+T308+V308</f>
        <v>150041</v>
      </c>
      <c r="M308" s="106">
        <v>17.0</v>
      </c>
      <c r="N308" s="89">
        <v>19941.0</v>
      </c>
      <c r="O308" s="106">
        <v>17.0</v>
      </c>
      <c r="P308" s="89">
        <v>32700.0</v>
      </c>
      <c r="Q308" s="106">
        <v>17.0</v>
      </c>
      <c r="R308" s="89">
        <v>32250.0</v>
      </c>
      <c r="S308" s="106">
        <v>17.0</v>
      </c>
      <c r="T308" s="89">
        <v>32800.0</v>
      </c>
      <c r="U308" s="106">
        <v>17.0</v>
      </c>
      <c r="V308" s="91">
        <v>32350.0</v>
      </c>
      <c r="W308" s="111">
        <v>16.0</v>
      </c>
      <c r="X308" s="112">
        <v>9580.606</v>
      </c>
      <c r="Y308" s="111">
        <v>16.0</v>
      </c>
      <c r="Z308" s="112">
        <v>10790.114</v>
      </c>
      <c r="AA308" s="111">
        <v>16.0</v>
      </c>
      <c r="AB308" s="112">
        <v>3160.528</v>
      </c>
      <c r="AC308" s="111">
        <v>16.0</v>
      </c>
      <c r="AD308" s="112">
        <v>11538.684</v>
      </c>
      <c r="AE308" s="202"/>
      <c r="AF308" s="203"/>
      <c r="AG308" s="113">
        <f t="shared" ref="AG308:AP308" si="830">IFERROR(W308/M308,0)*100</f>
        <v>94.11764706</v>
      </c>
      <c r="AH308" s="98">
        <f t="shared" si="830"/>
        <v>48.04476205</v>
      </c>
      <c r="AI308" s="113">
        <f t="shared" si="830"/>
        <v>94.11764706</v>
      </c>
      <c r="AJ308" s="98">
        <f t="shared" si="830"/>
        <v>32.99729052</v>
      </c>
      <c r="AK308" s="113">
        <f t="shared" si="830"/>
        <v>94.11764706</v>
      </c>
      <c r="AL308" s="98">
        <f t="shared" si="830"/>
        <v>9.800086822</v>
      </c>
      <c r="AM308" s="113">
        <f t="shared" si="830"/>
        <v>94.11764706</v>
      </c>
      <c r="AN308" s="98">
        <f t="shared" si="830"/>
        <v>35.17891463</v>
      </c>
      <c r="AO308" s="297">
        <f t="shared" si="830"/>
        <v>0</v>
      </c>
      <c r="AP308" s="218">
        <f t="shared" si="830"/>
        <v>0</v>
      </c>
      <c r="AQ308" s="113">
        <f t="shared" ref="AQ308:AR308" si="831">W308+Y308+AA308+AC308+AE308</f>
        <v>64</v>
      </c>
      <c r="AR308" s="114">
        <f t="shared" si="831"/>
        <v>35069.932</v>
      </c>
      <c r="AS308" s="114">
        <f t="shared" ref="AS308:AT308" si="832">AQ308/K308*100</f>
        <v>64.64646465</v>
      </c>
      <c r="AT308" s="114">
        <f t="shared" si="832"/>
        <v>23.37356589</v>
      </c>
      <c r="AU308" s="115" t="s">
        <v>556</v>
      </c>
      <c r="AV308" s="116"/>
      <c r="AW308" s="117"/>
      <c r="AX308" s="118">
        <f t="shared" ref="AX308:AY308" si="833">AG308+AI308+AK308+AM308+AO308</f>
        <v>376.4705882</v>
      </c>
      <c r="AY308" s="118">
        <f t="shared" si="833"/>
        <v>126.021054</v>
      </c>
      <c r="AZ308" s="204"/>
    </row>
    <row r="309" ht="15.75" customHeight="1">
      <c r="A309" s="200"/>
      <c r="B309" s="201"/>
      <c r="C309" s="202"/>
      <c r="D309" s="201"/>
      <c r="E309" s="202"/>
      <c r="F309" s="106"/>
      <c r="G309" s="108"/>
      <c r="H309" s="86" t="s">
        <v>618</v>
      </c>
      <c r="I309" s="86" t="s">
        <v>98</v>
      </c>
      <c r="J309" s="106">
        <v>2.0</v>
      </c>
      <c r="K309" s="106">
        <v>2.0</v>
      </c>
      <c r="L309" s="128"/>
      <c r="M309" s="106">
        <v>2.0</v>
      </c>
      <c r="N309" s="89"/>
      <c r="O309" s="106">
        <v>2.0</v>
      </c>
      <c r="P309" s="89"/>
      <c r="Q309" s="111">
        <v>2.0</v>
      </c>
      <c r="R309" s="89"/>
      <c r="S309" s="106">
        <v>2.0</v>
      </c>
      <c r="T309" s="89"/>
      <c r="U309" s="106">
        <v>2.0</v>
      </c>
      <c r="V309" s="129"/>
      <c r="W309" s="111">
        <v>7.0</v>
      </c>
      <c r="X309" s="112"/>
      <c r="Y309" s="111">
        <v>2.0</v>
      </c>
      <c r="Z309" s="112"/>
      <c r="AA309" s="111"/>
      <c r="AB309" s="112"/>
      <c r="AC309" s="111">
        <v>2.0</v>
      </c>
      <c r="AD309" s="112"/>
      <c r="AE309" s="202"/>
      <c r="AF309" s="203"/>
      <c r="AG309" s="113">
        <f t="shared" ref="AG309:AP309" si="834">IFERROR(W309/M309,0)*100</f>
        <v>350</v>
      </c>
      <c r="AH309" s="98">
        <f t="shared" si="834"/>
        <v>0</v>
      </c>
      <c r="AI309" s="113">
        <f t="shared" si="834"/>
        <v>100</v>
      </c>
      <c r="AJ309" s="98">
        <f t="shared" si="834"/>
        <v>0</v>
      </c>
      <c r="AK309" s="113">
        <f t="shared" si="834"/>
        <v>0</v>
      </c>
      <c r="AL309" s="98">
        <f t="shared" si="834"/>
        <v>0</v>
      </c>
      <c r="AM309" s="113">
        <f t="shared" si="834"/>
        <v>100</v>
      </c>
      <c r="AN309" s="98">
        <f t="shared" si="834"/>
        <v>0</v>
      </c>
      <c r="AO309" s="297">
        <f t="shared" si="834"/>
        <v>0</v>
      </c>
      <c r="AP309" s="218">
        <f t="shared" si="834"/>
        <v>0</v>
      </c>
      <c r="AQ309" s="124">
        <v>2.0</v>
      </c>
      <c r="AR309" s="114">
        <f>X309+Z309+AB309+AD309+AF309</f>
        <v>0</v>
      </c>
      <c r="AS309" s="114">
        <f>AQ309/K309*100</f>
        <v>100</v>
      </c>
      <c r="AT309" s="128" t="s">
        <v>89</v>
      </c>
      <c r="AU309" s="115"/>
      <c r="AV309" s="116"/>
      <c r="AW309" s="117"/>
      <c r="AX309" s="118">
        <f t="shared" ref="AX309:AY309" si="835">AG309+AI309+AK309+AM309+AO309</f>
        <v>550</v>
      </c>
      <c r="AY309" s="118">
        <f t="shared" si="835"/>
        <v>0</v>
      </c>
      <c r="AZ309" s="204"/>
    </row>
    <row r="310" ht="75.75" customHeight="1">
      <c r="A310" s="206"/>
      <c r="B310" s="168" t="s">
        <v>619</v>
      </c>
      <c r="C310" s="71"/>
      <c r="D310" s="71"/>
      <c r="E310" s="71"/>
      <c r="F310" s="71"/>
      <c r="G310" s="71"/>
      <c r="H310" s="35"/>
      <c r="I310" s="72"/>
      <c r="J310" s="169"/>
      <c r="K310" s="169"/>
      <c r="L310" s="175"/>
      <c r="M310" s="169"/>
      <c r="N310" s="172"/>
      <c r="O310" s="169"/>
      <c r="P310" s="172"/>
      <c r="Q310" s="173"/>
      <c r="R310" s="172"/>
      <c r="S310" s="169"/>
      <c r="T310" s="172"/>
      <c r="U310" s="169"/>
      <c r="V310" s="175"/>
      <c r="W310" s="173"/>
      <c r="X310" s="174"/>
      <c r="Y310" s="173"/>
      <c r="Z310" s="174"/>
      <c r="AA310" s="173"/>
      <c r="AB310" s="174"/>
      <c r="AC310" s="173"/>
      <c r="AD310" s="174"/>
      <c r="AE310" s="175"/>
      <c r="AF310" s="175"/>
      <c r="AG310" s="176"/>
      <c r="AH310" s="176"/>
      <c r="AI310" s="176"/>
      <c r="AJ310" s="176"/>
      <c r="AK310" s="176"/>
      <c r="AL310" s="176"/>
      <c r="AM310" s="176"/>
      <c r="AN310" s="176"/>
      <c r="AO310" s="177"/>
      <c r="AP310" s="177"/>
      <c r="AQ310" s="298">
        <f t="shared" ref="AQ310:AR310" si="836">(AQ311+AQ312+AQ313+AQ314+AQ315+AQ316+AQ317+AQ318+AQ319+AQ320+AQ324+AQ325+AQ326+AQ327+AQ328+AQ329+AQ330+AQ331+AQ332+AQ333+AQ334+AQ335+AQ336+AQ337+AQ338+AQ339+AQ340+AQ341+AQ342+AQ343+AQ344+AQ345+AQ346+AQ347+AQ348+AQ349+AQ350+AQ351+AQ352+AQ353+AQ354+AQ355+AQ356+AQ357+AQ358+AQ359+AQ360+AQ361+AQ362+AQ363+AQ364+AQ365+AQ366+AQ367+AQ368+AQ369+AQ370+AQ371+AQ372+AQ373+AQ374+AQ375+AQ376+AQ377+AQ378+AQ379+AQ380+AQ381+AQ382+AQ383+AQ384+AQ385+AQ386+AQ387+AQ388+AQ389+AQ390+AQ391+AQ392+AQ393+AQ394+AQ395+AQ396+AQ397+AQ398+AQ399+AQ400+AQ401+AQ402+AQ403+AQ404+AQ405+AQ406+AQ407+AQ408+AQ409+AQ410+AQ411+AQ412+AQ413+AQ414+AQ415+AQ416+AQ417+AQ418+AQ419+AQ420+AQ422+AQ423+AQ424+AQ425+AQ426+AQ427+AQ428+AQ429+AQ430+AQ431+AQ432+AQ433+AQ434+AQ435+AQ436+AQ437+AQ438+AQ439+AQ440+AQ441+AQ442+AQ443+AQ444+AQ445+AQ446+AQ447+AQ448+AQ449+AQ450+AQ451+AQ452+AQ453+AQ454)/150</f>
        <v>3256.315807</v>
      </c>
      <c r="AR310" s="298">
        <f t="shared" si="836"/>
        <v>10091.11809</v>
      </c>
      <c r="AS310" s="298">
        <f t="shared" ref="AS310:AT310" si="837">SUM(AS311:AS454)/150</f>
        <v>46.97230912</v>
      </c>
      <c r="AT310" s="298">
        <f t="shared" si="837"/>
        <v>134.7049848</v>
      </c>
      <c r="AU310" s="207"/>
      <c r="AV310" s="179"/>
      <c r="AW310" s="4"/>
      <c r="AX310" s="103">
        <f t="shared" ref="AX310:AY310" si="838">AG310+AI310+AK310+AM310+AO310</f>
        <v>0</v>
      </c>
      <c r="AY310" s="103">
        <f t="shared" si="838"/>
        <v>0</v>
      </c>
      <c r="AZ310" s="104"/>
    </row>
    <row r="311" ht="15.75" customHeight="1">
      <c r="A311" s="200"/>
      <c r="B311" s="106">
        <v>1.0</v>
      </c>
      <c r="C311" s="108" t="s">
        <v>620</v>
      </c>
      <c r="D311" s="106">
        <v>1.0</v>
      </c>
      <c r="E311" s="108" t="s">
        <v>621</v>
      </c>
      <c r="F311" s="106">
        <v>1.0</v>
      </c>
      <c r="G311" s="86" t="s">
        <v>622</v>
      </c>
      <c r="H311" s="86" t="s">
        <v>623</v>
      </c>
      <c r="I311" s="86" t="s">
        <v>211</v>
      </c>
      <c r="J311" s="106">
        <v>5.0</v>
      </c>
      <c r="K311" s="109">
        <f t="shared" ref="K311:K315" si="843">M311+O311+Q311+S311+U311+J311</f>
        <v>15</v>
      </c>
      <c r="L311" s="110">
        <f t="shared" ref="L311:L315" si="844">N311+P311+R311+T311+V311</f>
        <v>350</v>
      </c>
      <c r="M311" s="106">
        <v>2.0</v>
      </c>
      <c r="N311" s="89">
        <v>70.0</v>
      </c>
      <c r="O311" s="106">
        <v>2.0</v>
      </c>
      <c r="P311" s="89">
        <v>70.0</v>
      </c>
      <c r="Q311" s="111">
        <v>2.0</v>
      </c>
      <c r="R311" s="89">
        <v>70.0</v>
      </c>
      <c r="S311" s="106">
        <v>2.0</v>
      </c>
      <c r="T311" s="89">
        <v>70.0</v>
      </c>
      <c r="U311" s="106">
        <v>2.0</v>
      </c>
      <c r="V311" s="91">
        <v>70.0</v>
      </c>
      <c r="W311" s="111">
        <v>2.0</v>
      </c>
      <c r="X311" s="112">
        <v>49.216</v>
      </c>
      <c r="Y311" s="111">
        <v>2.0</v>
      </c>
      <c r="Z311" s="112">
        <v>25.932</v>
      </c>
      <c r="AA311" s="111">
        <v>2.0</v>
      </c>
      <c r="AB311" s="112">
        <v>44.72</v>
      </c>
      <c r="AC311" s="111">
        <v>2.0</v>
      </c>
      <c r="AD311" s="112">
        <v>5.016</v>
      </c>
      <c r="AE311" s="202"/>
      <c r="AF311" s="203"/>
      <c r="AG311" s="113">
        <f t="shared" ref="AG311:AP311" si="839">IFERROR(W311/M311,0)*100</f>
        <v>100</v>
      </c>
      <c r="AH311" s="98">
        <f t="shared" si="839"/>
        <v>70.30857143</v>
      </c>
      <c r="AI311" s="113">
        <f t="shared" si="839"/>
        <v>100</v>
      </c>
      <c r="AJ311" s="98">
        <f t="shared" si="839"/>
        <v>37.04571429</v>
      </c>
      <c r="AK311" s="113">
        <f t="shared" si="839"/>
        <v>100</v>
      </c>
      <c r="AL311" s="98">
        <f t="shared" si="839"/>
        <v>63.88571429</v>
      </c>
      <c r="AM311" s="113">
        <f t="shared" si="839"/>
        <v>100</v>
      </c>
      <c r="AN311" s="98">
        <f t="shared" si="839"/>
        <v>7.165714286</v>
      </c>
      <c r="AO311" s="297">
        <f t="shared" si="839"/>
        <v>0</v>
      </c>
      <c r="AP311" s="218">
        <f t="shared" si="839"/>
        <v>0</v>
      </c>
      <c r="AQ311" s="113">
        <f t="shared" ref="AQ311:AR311" si="840">W311+Y311+AA311+AC311+AE311</f>
        <v>8</v>
      </c>
      <c r="AR311" s="114">
        <f t="shared" si="840"/>
        <v>124.884</v>
      </c>
      <c r="AS311" s="114">
        <f t="shared" ref="AS311:AT311" si="841">AQ311/K311*100</f>
        <v>53.33333333</v>
      </c>
      <c r="AT311" s="114">
        <f t="shared" si="841"/>
        <v>35.68114286</v>
      </c>
      <c r="AU311" s="115" t="s">
        <v>285</v>
      </c>
      <c r="AV311" s="116"/>
      <c r="AW311" s="118"/>
      <c r="AX311" s="118">
        <f t="shared" ref="AX311:AY311" si="842">AG311+AI311+AK311+AM311+AO311</f>
        <v>400</v>
      </c>
      <c r="AY311" s="118">
        <f t="shared" si="842"/>
        <v>178.4057143</v>
      </c>
      <c r="AZ311" s="204"/>
    </row>
    <row r="312" ht="15.75" customHeight="1">
      <c r="A312" s="200"/>
      <c r="B312" s="201"/>
      <c r="C312" s="202"/>
      <c r="D312" s="201"/>
      <c r="E312" s="202"/>
      <c r="F312" s="106">
        <v>2.0</v>
      </c>
      <c r="G312" s="86" t="s">
        <v>624</v>
      </c>
      <c r="H312" s="86" t="s">
        <v>623</v>
      </c>
      <c r="I312" s="86" t="s">
        <v>211</v>
      </c>
      <c r="J312" s="106">
        <v>0.0</v>
      </c>
      <c r="K312" s="109">
        <f t="shared" si="843"/>
        <v>10</v>
      </c>
      <c r="L312" s="110">
        <f t="shared" si="844"/>
        <v>320</v>
      </c>
      <c r="M312" s="106">
        <v>2.0</v>
      </c>
      <c r="N312" s="89">
        <v>60.0</v>
      </c>
      <c r="O312" s="106">
        <v>2.0</v>
      </c>
      <c r="P312" s="89">
        <v>62.0</v>
      </c>
      <c r="Q312" s="111">
        <v>2.0</v>
      </c>
      <c r="R312" s="89">
        <v>64.0</v>
      </c>
      <c r="S312" s="106">
        <v>2.0</v>
      </c>
      <c r="T312" s="89">
        <v>66.0</v>
      </c>
      <c r="U312" s="106">
        <v>2.0</v>
      </c>
      <c r="V312" s="91">
        <v>68.0</v>
      </c>
      <c r="W312" s="111"/>
      <c r="X312" s="112">
        <v>0.0</v>
      </c>
      <c r="Y312" s="111"/>
      <c r="Z312" s="112">
        <v>0.0</v>
      </c>
      <c r="AA312" s="111"/>
      <c r="AB312" s="112">
        <v>0.0</v>
      </c>
      <c r="AC312" s="111"/>
      <c r="AD312" s="112">
        <v>0.0</v>
      </c>
      <c r="AE312" s="202"/>
      <c r="AF312" s="203"/>
      <c r="AG312" s="113">
        <f t="shared" ref="AG312:AP312" si="845">IFERROR(W312/M312,0)*100</f>
        <v>0</v>
      </c>
      <c r="AH312" s="98">
        <f t="shared" si="845"/>
        <v>0</v>
      </c>
      <c r="AI312" s="113">
        <f t="shared" si="845"/>
        <v>0</v>
      </c>
      <c r="AJ312" s="98">
        <f t="shared" si="845"/>
        <v>0</v>
      </c>
      <c r="AK312" s="113">
        <f t="shared" si="845"/>
        <v>0</v>
      </c>
      <c r="AL312" s="98">
        <f t="shared" si="845"/>
        <v>0</v>
      </c>
      <c r="AM312" s="113">
        <f t="shared" si="845"/>
        <v>0</v>
      </c>
      <c r="AN312" s="98">
        <f t="shared" si="845"/>
        <v>0</v>
      </c>
      <c r="AO312" s="297">
        <f t="shared" si="845"/>
        <v>0</v>
      </c>
      <c r="AP312" s="218">
        <f t="shared" si="845"/>
        <v>0</v>
      </c>
      <c r="AQ312" s="113">
        <f>IFERROR(AX312/K312,0)*100</f>
        <v>0</v>
      </c>
      <c r="AR312" s="202"/>
      <c r="AS312" s="202"/>
      <c r="AT312" s="202"/>
      <c r="AU312" s="115" t="s">
        <v>285</v>
      </c>
      <c r="AV312" s="116"/>
      <c r="AW312" s="117"/>
      <c r="AX312" s="118">
        <f t="shared" ref="AX312:AY312" si="846">AG312+AI312+AK312+AM312+AO312</f>
        <v>0</v>
      </c>
      <c r="AY312" s="118">
        <f t="shared" si="846"/>
        <v>0</v>
      </c>
      <c r="AZ312" s="204"/>
    </row>
    <row r="313" ht="15.75" customHeight="1">
      <c r="A313" s="200"/>
      <c r="B313" s="201"/>
      <c r="C313" s="202"/>
      <c r="D313" s="201"/>
      <c r="E313" s="202"/>
      <c r="F313" s="106">
        <v>3.0</v>
      </c>
      <c r="G313" s="86" t="s">
        <v>625</v>
      </c>
      <c r="H313" s="86" t="s">
        <v>623</v>
      </c>
      <c r="I313" s="86" t="s">
        <v>211</v>
      </c>
      <c r="J313" s="106">
        <v>0.0</v>
      </c>
      <c r="K313" s="109">
        <f t="shared" si="843"/>
        <v>10</v>
      </c>
      <c r="L313" s="110">
        <f t="shared" si="844"/>
        <v>297</v>
      </c>
      <c r="M313" s="106">
        <v>2.0</v>
      </c>
      <c r="N313" s="89">
        <v>56.0</v>
      </c>
      <c r="O313" s="106">
        <v>2.0</v>
      </c>
      <c r="P313" s="89">
        <v>58.0</v>
      </c>
      <c r="Q313" s="111">
        <v>2.0</v>
      </c>
      <c r="R313" s="89">
        <v>59.0</v>
      </c>
      <c r="S313" s="106">
        <v>2.0</v>
      </c>
      <c r="T313" s="89">
        <v>61.0</v>
      </c>
      <c r="U313" s="106">
        <v>2.0</v>
      </c>
      <c r="V313" s="91">
        <v>63.0</v>
      </c>
      <c r="W313" s="111">
        <v>2.0</v>
      </c>
      <c r="X313" s="112">
        <v>25.783</v>
      </c>
      <c r="Y313" s="111">
        <v>2.0</v>
      </c>
      <c r="Z313" s="112">
        <v>9.366</v>
      </c>
      <c r="AA313" s="111">
        <v>2.0</v>
      </c>
      <c r="AB313" s="112">
        <v>19.406</v>
      </c>
      <c r="AC313" s="111">
        <v>2.0</v>
      </c>
      <c r="AD313" s="112">
        <v>29.186</v>
      </c>
      <c r="AE313" s="202"/>
      <c r="AF313" s="203"/>
      <c r="AG313" s="113">
        <f t="shared" ref="AG313:AP313" si="847">IFERROR(W313/M313,0)*100</f>
        <v>100</v>
      </c>
      <c r="AH313" s="98">
        <f t="shared" si="847"/>
        <v>46.04107143</v>
      </c>
      <c r="AI313" s="113">
        <f t="shared" si="847"/>
        <v>100</v>
      </c>
      <c r="AJ313" s="98">
        <f t="shared" si="847"/>
        <v>16.14827586</v>
      </c>
      <c r="AK313" s="113">
        <f t="shared" si="847"/>
        <v>100</v>
      </c>
      <c r="AL313" s="98">
        <f t="shared" si="847"/>
        <v>32.89152542</v>
      </c>
      <c r="AM313" s="113">
        <f t="shared" si="847"/>
        <v>100</v>
      </c>
      <c r="AN313" s="98">
        <f t="shared" si="847"/>
        <v>47.84590164</v>
      </c>
      <c r="AO313" s="297">
        <f t="shared" si="847"/>
        <v>0</v>
      </c>
      <c r="AP313" s="218">
        <f t="shared" si="847"/>
        <v>0</v>
      </c>
      <c r="AQ313" s="113">
        <f t="shared" ref="AQ313:AR313" si="848">W313+Y313+AA313+AC313+AE313</f>
        <v>8</v>
      </c>
      <c r="AR313" s="114">
        <f t="shared" si="848"/>
        <v>83.741</v>
      </c>
      <c r="AS313" s="114">
        <f t="shared" ref="AS313:AT313" si="849">AQ313/K313*100</f>
        <v>80</v>
      </c>
      <c r="AT313" s="114">
        <f t="shared" si="849"/>
        <v>28.1956229</v>
      </c>
      <c r="AU313" s="115" t="s">
        <v>285</v>
      </c>
      <c r="AV313" s="116"/>
      <c r="AW313" s="117"/>
      <c r="AX313" s="118">
        <f t="shared" ref="AX313:AY313" si="850">AG313+AI313+AK313+AM313+AO313</f>
        <v>400</v>
      </c>
      <c r="AY313" s="118">
        <f t="shared" si="850"/>
        <v>142.9267744</v>
      </c>
      <c r="AZ313" s="204"/>
    </row>
    <row r="314" ht="15.75" customHeight="1">
      <c r="A314" s="119"/>
      <c r="B314" s="106"/>
      <c r="C314" s="108"/>
      <c r="D314" s="106"/>
      <c r="E314" s="108"/>
      <c r="F314" s="106">
        <v>4.0</v>
      </c>
      <c r="G314" s="86" t="s">
        <v>626</v>
      </c>
      <c r="H314" s="108" t="s">
        <v>627</v>
      </c>
      <c r="I314" s="108" t="s">
        <v>43</v>
      </c>
      <c r="J314" s="106">
        <v>4.0</v>
      </c>
      <c r="K314" s="109">
        <f t="shared" si="843"/>
        <v>44</v>
      </c>
      <c r="L314" s="110">
        <f t="shared" si="844"/>
        <v>837</v>
      </c>
      <c r="M314" s="106">
        <v>8.0</v>
      </c>
      <c r="N314" s="89">
        <v>158.0</v>
      </c>
      <c r="O314" s="106">
        <v>4.0</v>
      </c>
      <c r="P314" s="89">
        <v>163.0</v>
      </c>
      <c r="Q314" s="111">
        <v>4.0</v>
      </c>
      <c r="R314" s="89">
        <v>167.0</v>
      </c>
      <c r="S314" s="106">
        <v>4.0</v>
      </c>
      <c r="T314" s="89">
        <v>172.0</v>
      </c>
      <c r="U314" s="106">
        <v>20.0</v>
      </c>
      <c r="V314" s="120">
        <v>177.0</v>
      </c>
      <c r="W314" s="111">
        <v>0.0</v>
      </c>
      <c r="X314" s="112">
        <v>0.0</v>
      </c>
      <c r="Y314" s="111"/>
      <c r="Z314" s="112">
        <v>0.0</v>
      </c>
      <c r="AA314" s="111">
        <v>1.0</v>
      </c>
      <c r="AB314" s="112">
        <v>12.153</v>
      </c>
      <c r="AC314" s="111"/>
      <c r="AD314" s="112">
        <v>0.0</v>
      </c>
      <c r="AE314" s="108"/>
      <c r="AF314" s="96"/>
      <c r="AG314" s="113">
        <f t="shared" ref="AG314:AP314" si="851">IFERROR(W314/M314,0)*100</f>
        <v>0</v>
      </c>
      <c r="AH314" s="98">
        <f t="shared" si="851"/>
        <v>0</v>
      </c>
      <c r="AI314" s="113">
        <f t="shared" si="851"/>
        <v>0</v>
      </c>
      <c r="AJ314" s="98">
        <f t="shared" si="851"/>
        <v>0</v>
      </c>
      <c r="AK314" s="113">
        <f t="shared" si="851"/>
        <v>25</v>
      </c>
      <c r="AL314" s="98">
        <f t="shared" si="851"/>
        <v>7.277245509</v>
      </c>
      <c r="AM314" s="113">
        <f t="shared" si="851"/>
        <v>0</v>
      </c>
      <c r="AN314" s="98">
        <f t="shared" si="851"/>
        <v>0</v>
      </c>
      <c r="AO314" s="297">
        <f t="shared" si="851"/>
        <v>0</v>
      </c>
      <c r="AP314" s="218">
        <f t="shared" si="851"/>
        <v>0</v>
      </c>
      <c r="AQ314" s="113">
        <f t="shared" ref="AQ314:AR314" si="852">W314+Y314+AA314+AC314+AE314</f>
        <v>1</v>
      </c>
      <c r="AR314" s="114">
        <f t="shared" si="852"/>
        <v>12.153</v>
      </c>
      <c r="AS314" s="114">
        <f t="shared" ref="AS314:AT314" si="853">AQ314/K314*100</f>
        <v>2.272727273</v>
      </c>
      <c r="AT314" s="114">
        <f t="shared" si="853"/>
        <v>1.451971326</v>
      </c>
      <c r="AU314" s="115" t="s">
        <v>285</v>
      </c>
      <c r="AV314" s="116"/>
      <c r="AW314" s="117"/>
      <c r="AX314" s="118">
        <f t="shared" ref="AX314:AY314" si="854">AG314+AI314+AK314+AM314+AO314</f>
        <v>25</v>
      </c>
      <c r="AY314" s="118">
        <f t="shared" si="854"/>
        <v>7.277245509</v>
      </c>
      <c r="AZ314" s="117"/>
    </row>
    <row r="315" ht="15.75" customHeight="1">
      <c r="A315" s="200"/>
      <c r="B315" s="201"/>
      <c r="C315" s="202"/>
      <c r="D315" s="201"/>
      <c r="E315" s="202"/>
      <c r="F315" s="106">
        <v>5.0</v>
      </c>
      <c r="G315" s="86" t="s">
        <v>628</v>
      </c>
      <c r="H315" s="86" t="s">
        <v>629</v>
      </c>
      <c r="I315" s="86" t="s">
        <v>211</v>
      </c>
      <c r="J315" s="106">
        <v>119.0</v>
      </c>
      <c r="K315" s="109">
        <f t="shared" si="843"/>
        <v>213</v>
      </c>
      <c r="L315" s="110">
        <f t="shared" si="844"/>
        <v>10334</v>
      </c>
      <c r="M315" s="106">
        <v>9.0</v>
      </c>
      <c r="N315" s="89">
        <v>1522.0</v>
      </c>
      <c r="O315" s="106">
        <v>10.0</v>
      </c>
      <c r="P315" s="89">
        <v>2003.0</v>
      </c>
      <c r="Q315" s="111">
        <v>10.0</v>
      </c>
      <c r="R315" s="89">
        <v>2369.0</v>
      </c>
      <c r="S315" s="106">
        <v>9.0</v>
      </c>
      <c r="T315" s="89">
        <v>1452.0</v>
      </c>
      <c r="U315" s="106">
        <v>56.0</v>
      </c>
      <c r="V315" s="120">
        <v>2988.0</v>
      </c>
      <c r="W315" s="111">
        <v>49.0</v>
      </c>
      <c r="X315" s="112">
        <f>950.755+17.695+12.796+16.348+12.406+14.942+13.663+15+17.601+11.99+10.497+27.115+11.798+11.746+8.864+12.906+19.764</f>
        <v>1185.886</v>
      </c>
      <c r="Y315" s="111">
        <v>10.0</v>
      </c>
      <c r="Z315" s="112">
        <f>1063.128+17.695+12.796+16.348+12.59+14.942+13.663+14.9+18.489+12.6+10.497+30.381+11.82+11.746+8.864+12.906+19.764</f>
        <v>1303.129</v>
      </c>
      <c r="AA315" s="111">
        <v>10.0</v>
      </c>
      <c r="AB315" s="112">
        <f>1069.909+18.494+30.831+12.6+16.732+19.764+19.499+12.805+14.025+11.018+12.59+14.883+9.307+11.743+13.6+17.181+15.281</f>
        <v>1320.262</v>
      </c>
      <c r="AC315" s="111">
        <v>9.0</v>
      </c>
      <c r="AD315" s="112">
        <f>794.347+18.461+11.331+13.599+14.999+16.732+14.025+15.281+31.962+24.6+11.018+29.112+14.998+11.39+9.307+12.805+19.764</f>
        <v>1063.731</v>
      </c>
      <c r="AE315" s="202"/>
      <c r="AF315" s="203"/>
      <c r="AG315" s="113">
        <f t="shared" ref="AG315:AP315" si="855">IFERROR(W315/M315,0)*100</f>
        <v>544.4444444</v>
      </c>
      <c r="AH315" s="98">
        <f t="shared" si="855"/>
        <v>77.91629435</v>
      </c>
      <c r="AI315" s="113">
        <f t="shared" si="855"/>
        <v>100</v>
      </c>
      <c r="AJ315" s="98">
        <f t="shared" si="855"/>
        <v>65.05886171</v>
      </c>
      <c r="AK315" s="113">
        <f t="shared" si="855"/>
        <v>100</v>
      </c>
      <c r="AL315" s="98">
        <f t="shared" si="855"/>
        <v>55.73077248</v>
      </c>
      <c r="AM315" s="113">
        <f t="shared" si="855"/>
        <v>100</v>
      </c>
      <c r="AN315" s="98">
        <f t="shared" si="855"/>
        <v>73.25971074</v>
      </c>
      <c r="AO315" s="297">
        <f t="shared" si="855"/>
        <v>0</v>
      </c>
      <c r="AP315" s="218">
        <f t="shared" si="855"/>
        <v>0</v>
      </c>
      <c r="AQ315" s="113">
        <f t="shared" ref="AQ315:AR315" si="856">W315+Y315+AA315+AC315+AE315</f>
        <v>78</v>
      </c>
      <c r="AR315" s="114">
        <f t="shared" si="856"/>
        <v>4873.008</v>
      </c>
      <c r="AS315" s="114">
        <f t="shared" ref="AS315:AT315" si="857">AQ315/K315*100</f>
        <v>36.61971831</v>
      </c>
      <c r="AT315" s="114">
        <f t="shared" si="857"/>
        <v>47.15509967</v>
      </c>
      <c r="AU315" s="115" t="s">
        <v>285</v>
      </c>
      <c r="AV315" s="116" t="s">
        <v>630</v>
      </c>
      <c r="AW315" s="117"/>
      <c r="AX315" s="118">
        <f t="shared" ref="AX315:AY315" si="858">AG315+AI315+AK315+AM315+AO315</f>
        <v>844.4444444</v>
      </c>
      <c r="AY315" s="118">
        <f t="shared" si="858"/>
        <v>271.9656393</v>
      </c>
      <c r="AZ315" s="204"/>
    </row>
    <row r="316" ht="15.75" customHeight="1">
      <c r="A316" s="200"/>
      <c r="B316" s="201"/>
      <c r="C316" s="202"/>
      <c r="D316" s="201"/>
      <c r="E316" s="202"/>
      <c r="F316" s="106"/>
      <c r="G316" s="86"/>
      <c r="H316" s="86" t="s">
        <v>631</v>
      </c>
      <c r="I316" s="86" t="s">
        <v>72</v>
      </c>
      <c r="J316" s="138" t="s">
        <v>632</v>
      </c>
      <c r="K316" s="138">
        <v>99.0</v>
      </c>
      <c r="L316" s="143"/>
      <c r="M316" s="138">
        <v>95.0</v>
      </c>
      <c r="N316" s="144"/>
      <c r="O316" s="138">
        <v>96.0</v>
      </c>
      <c r="P316" s="144"/>
      <c r="Q316" s="138">
        <v>97.0</v>
      </c>
      <c r="R316" s="144"/>
      <c r="S316" s="138">
        <v>98.0</v>
      </c>
      <c r="T316" s="144"/>
      <c r="U316" s="138">
        <v>99.0</v>
      </c>
      <c r="V316" s="129"/>
      <c r="W316" s="124">
        <v>97.85</v>
      </c>
      <c r="X316" s="182"/>
      <c r="Y316" s="124">
        <v>98.96</v>
      </c>
      <c r="Z316" s="182"/>
      <c r="AA316" s="124">
        <v>98.77</v>
      </c>
      <c r="AB316" s="182"/>
      <c r="AC316" s="124">
        <v>98.0</v>
      </c>
      <c r="AD316" s="182"/>
      <c r="AE316" s="202"/>
      <c r="AF316" s="203"/>
      <c r="AG316" s="113">
        <f t="shared" ref="AG316:AP316" si="859">IFERROR(W316/M316,0)*100</f>
        <v>103</v>
      </c>
      <c r="AH316" s="98">
        <f t="shared" si="859"/>
        <v>0</v>
      </c>
      <c r="AI316" s="113">
        <f t="shared" si="859"/>
        <v>103.0833333</v>
      </c>
      <c r="AJ316" s="98">
        <f t="shared" si="859"/>
        <v>0</v>
      </c>
      <c r="AK316" s="113">
        <f t="shared" si="859"/>
        <v>101.8247423</v>
      </c>
      <c r="AL316" s="98">
        <f t="shared" si="859"/>
        <v>0</v>
      </c>
      <c r="AM316" s="113">
        <f t="shared" si="859"/>
        <v>100</v>
      </c>
      <c r="AN316" s="98">
        <f t="shared" si="859"/>
        <v>0</v>
      </c>
      <c r="AO316" s="297">
        <f t="shared" si="859"/>
        <v>0</v>
      </c>
      <c r="AP316" s="218">
        <f t="shared" si="859"/>
        <v>0</v>
      </c>
      <c r="AQ316" s="143">
        <v>98.0</v>
      </c>
      <c r="AR316" s="114">
        <f t="shared" ref="AR316:AR319" si="862">X316+Z316+AB316+AD316+AF316</f>
        <v>0</v>
      </c>
      <c r="AS316" s="114">
        <f t="shared" ref="AS316:AS320" si="863">AQ316/K316*100</f>
        <v>98.98989899</v>
      </c>
      <c r="AT316" s="128" t="s">
        <v>89</v>
      </c>
      <c r="AU316" s="115"/>
      <c r="AV316" s="186"/>
      <c r="AW316" s="117"/>
      <c r="AX316" s="118">
        <f t="shared" ref="AX316:AY316" si="860">AG316+AI316+AK316+AM316+AO316</f>
        <v>407.9080756</v>
      </c>
      <c r="AY316" s="118">
        <f t="shared" si="860"/>
        <v>0</v>
      </c>
      <c r="AZ316" s="204"/>
    </row>
    <row r="317" ht="15.75" customHeight="1">
      <c r="A317" s="200"/>
      <c r="B317" s="201"/>
      <c r="C317" s="202"/>
      <c r="D317" s="201"/>
      <c r="E317" s="202"/>
      <c r="F317" s="106"/>
      <c r="G317" s="86"/>
      <c r="H317" s="86" t="s">
        <v>633</v>
      </c>
      <c r="I317" s="86" t="s">
        <v>72</v>
      </c>
      <c r="J317" s="138" t="s">
        <v>634</v>
      </c>
      <c r="K317" s="138">
        <v>98.0</v>
      </c>
      <c r="L317" s="143"/>
      <c r="M317" s="138">
        <v>94.0</v>
      </c>
      <c r="N317" s="144"/>
      <c r="O317" s="138">
        <v>95.0</v>
      </c>
      <c r="P317" s="144"/>
      <c r="Q317" s="138">
        <v>96.0</v>
      </c>
      <c r="R317" s="144"/>
      <c r="S317" s="138">
        <v>97.0</v>
      </c>
      <c r="T317" s="144"/>
      <c r="U317" s="138">
        <v>98.0</v>
      </c>
      <c r="V317" s="129"/>
      <c r="W317" s="124">
        <v>100.0</v>
      </c>
      <c r="X317" s="182"/>
      <c r="Y317" s="124">
        <v>100.0</v>
      </c>
      <c r="Z317" s="182"/>
      <c r="AA317" s="124">
        <v>95.76</v>
      </c>
      <c r="AB317" s="182"/>
      <c r="AC317" s="124">
        <v>0.0</v>
      </c>
      <c r="AD317" s="182"/>
      <c r="AE317" s="202"/>
      <c r="AF317" s="203"/>
      <c r="AG317" s="113">
        <f t="shared" ref="AG317:AP317" si="861">IFERROR(W317/M317,0)*100</f>
        <v>106.3829787</v>
      </c>
      <c r="AH317" s="98">
        <f t="shared" si="861"/>
        <v>0</v>
      </c>
      <c r="AI317" s="113">
        <f t="shared" si="861"/>
        <v>105.2631579</v>
      </c>
      <c r="AJ317" s="98">
        <f t="shared" si="861"/>
        <v>0</v>
      </c>
      <c r="AK317" s="113">
        <f t="shared" si="861"/>
        <v>99.75</v>
      </c>
      <c r="AL317" s="98">
        <f t="shared" si="861"/>
        <v>0</v>
      </c>
      <c r="AM317" s="113">
        <f t="shared" si="861"/>
        <v>0</v>
      </c>
      <c r="AN317" s="98">
        <f t="shared" si="861"/>
        <v>0</v>
      </c>
      <c r="AO317" s="297">
        <f t="shared" si="861"/>
        <v>0</v>
      </c>
      <c r="AP317" s="218">
        <f t="shared" si="861"/>
        <v>0</v>
      </c>
      <c r="AQ317" s="143">
        <v>0.0</v>
      </c>
      <c r="AR317" s="114">
        <f t="shared" si="862"/>
        <v>0</v>
      </c>
      <c r="AS317" s="114">
        <f t="shared" si="863"/>
        <v>0</v>
      </c>
      <c r="AT317" s="128" t="s">
        <v>89</v>
      </c>
      <c r="AU317" s="115"/>
      <c r="AV317" s="186"/>
      <c r="AW317" s="117"/>
      <c r="AX317" s="118">
        <f t="shared" ref="AX317:AY317" si="864">AG317+AI317+AK317+AM317+AO317</f>
        <v>311.3961366</v>
      </c>
      <c r="AY317" s="118">
        <f t="shared" si="864"/>
        <v>0</v>
      </c>
      <c r="AZ317" s="204"/>
    </row>
    <row r="318" ht="15.75" customHeight="1">
      <c r="A318" s="200"/>
      <c r="B318" s="201"/>
      <c r="C318" s="202"/>
      <c r="D318" s="201"/>
      <c r="E318" s="202"/>
      <c r="F318" s="106"/>
      <c r="G318" s="86"/>
      <c r="H318" s="86" t="s">
        <v>635</v>
      </c>
      <c r="I318" s="86" t="s">
        <v>72</v>
      </c>
      <c r="J318" s="138">
        <v>89.0</v>
      </c>
      <c r="K318" s="138">
        <v>94.0</v>
      </c>
      <c r="L318" s="143"/>
      <c r="M318" s="138">
        <v>90.0</v>
      </c>
      <c r="N318" s="144"/>
      <c r="O318" s="138">
        <v>91.0</v>
      </c>
      <c r="P318" s="144"/>
      <c r="Q318" s="138">
        <v>92.0</v>
      </c>
      <c r="R318" s="144"/>
      <c r="S318" s="138">
        <v>93.0</v>
      </c>
      <c r="T318" s="144"/>
      <c r="U318" s="138">
        <v>94.0</v>
      </c>
      <c r="V318" s="129"/>
      <c r="W318" s="124">
        <v>96.81</v>
      </c>
      <c r="X318" s="182"/>
      <c r="Y318" s="124">
        <v>97.2</v>
      </c>
      <c r="Z318" s="182"/>
      <c r="AA318" s="124">
        <v>98.72</v>
      </c>
      <c r="AB318" s="182"/>
      <c r="AC318" s="124">
        <v>93.0</v>
      </c>
      <c r="AD318" s="182"/>
      <c r="AE318" s="202"/>
      <c r="AF318" s="203"/>
      <c r="AG318" s="113">
        <f t="shared" ref="AG318:AP318" si="865">IFERROR(W318/M318,0)*100</f>
        <v>107.5666667</v>
      </c>
      <c r="AH318" s="98">
        <f t="shared" si="865"/>
        <v>0</v>
      </c>
      <c r="AI318" s="113">
        <f t="shared" si="865"/>
        <v>106.8131868</v>
      </c>
      <c r="AJ318" s="98">
        <f t="shared" si="865"/>
        <v>0</v>
      </c>
      <c r="AK318" s="113">
        <f t="shared" si="865"/>
        <v>107.3043478</v>
      </c>
      <c r="AL318" s="98">
        <f t="shared" si="865"/>
        <v>0</v>
      </c>
      <c r="AM318" s="113">
        <f t="shared" si="865"/>
        <v>100</v>
      </c>
      <c r="AN318" s="98">
        <f t="shared" si="865"/>
        <v>0</v>
      </c>
      <c r="AO318" s="297">
        <f t="shared" si="865"/>
        <v>0</v>
      </c>
      <c r="AP318" s="218">
        <f t="shared" si="865"/>
        <v>0</v>
      </c>
      <c r="AQ318" s="143">
        <v>93.0</v>
      </c>
      <c r="AR318" s="114">
        <f t="shared" si="862"/>
        <v>0</v>
      </c>
      <c r="AS318" s="114">
        <f t="shared" si="863"/>
        <v>98.93617021</v>
      </c>
      <c r="AT318" s="128" t="s">
        <v>89</v>
      </c>
      <c r="AU318" s="115"/>
      <c r="AV318" s="186"/>
      <c r="AW318" s="117"/>
      <c r="AX318" s="118">
        <f t="shared" ref="AX318:AY318" si="866">AG318+AI318+AK318+AM318+AO318</f>
        <v>421.6842013</v>
      </c>
      <c r="AY318" s="118">
        <f t="shared" si="866"/>
        <v>0</v>
      </c>
      <c r="AZ318" s="204"/>
    </row>
    <row r="319" ht="15.75" customHeight="1">
      <c r="A319" s="200"/>
      <c r="B319" s="201"/>
      <c r="C319" s="202"/>
      <c r="D319" s="201"/>
      <c r="E319" s="202"/>
      <c r="F319" s="106"/>
      <c r="G319" s="86"/>
      <c r="H319" s="86" t="s">
        <v>636</v>
      </c>
      <c r="I319" s="86" t="s">
        <v>72</v>
      </c>
      <c r="J319" s="138" t="s">
        <v>637</v>
      </c>
      <c r="K319" s="138">
        <v>50.0</v>
      </c>
      <c r="L319" s="143"/>
      <c r="M319" s="138">
        <v>30.0</v>
      </c>
      <c r="N319" s="144"/>
      <c r="O319" s="138">
        <v>35.0</v>
      </c>
      <c r="P319" s="144"/>
      <c r="Q319" s="138">
        <v>40.0</v>
      </c>
      <c r="R319" s="144"/>
      <c r="S319" s="138">
        <v>54.0</v>
      </c>
      <c r="T319" s="144"/>
      <c r="U319" s="138">
        <v>50.0</v>
      </c>
      <c r="V319" s="129"/>
      <c r="W319" s="124">
        <v>29.58</v>
      </c>
      <c r="X319" s="182"/>
      <c r="Y319" s="124">
        <v>31.25</v>
      </c>
      <c r="Z319" s="182"/>
      <c r="AA319" s="124">
        <v>32.21</v>
      </c>
      <c r="AB319" s="182"/>
      <c r="AC319" s="124">
        <v>45.0</v>
      </c>
      <c r="AD319" s="182"/>
      <c r="AE319" s="202"/>
      <c r="AF319" s="203"/>
      <c r="AG319" s="113">
        <f t="shared" ref="AG319:AP319" si="867">IFERROR(W319/M319,0)*100</f>
        <v>98.6</v>
      </c>
      <c r="AH319" s="98">
        <f t="shared" si="867"/>
        <v>0</v>
      </c>
      <c r="AI319" s="113">
        <f t="shared" si="867"/>
        <v>89.28571429</v>
      </c>
      <c r="AJ319" s="98">
        <f t="shared" si="867"/>
        <v>0</v>
      </c>
      <c r="AK319" s="113">
        <f t="shared" si="867"/>
        <v>80.525</v>
      </c>
      <c r="AL319" s="98">
        <f t="shared" si="867"/>
        <v>0</v>
      </c>
      <c r="AM319" s="113">
        <f t="shared" si="867"/>
        <v>83.33333333</v>
      </c>
      <c r="AN319" s="98">
        <f t="shared" si="867"/>
        <v>0</v>
      </c>
      <c r="AO319" s="297">
        <f t="shared" si="867"/>
        <v>0</v>
      </c>
      <c r="AP319" s="218">
        <f t="shared" si="867"/>
        <v>0</v>
      </c>
      <c r="AQ319" s="143">
        <f>AC319</f>
        <v>45</v>
      </c>
      <c r="AR319" s="114">
        <f t="shared" si="862"/>
        <v>0</v>
      </c>
      <c r="AS319" s="114">
        <f t="shared" si="863"/>
        <v>90</v>
      </c>
      <c r="AT319" s="128" t="s">
        <v>89</v>
      </c>
      <c r="AU319" s="115"/>
      <c r="AV319" s="186"/>
      <c r="AW319" s="117"/>
      <c r="AX319" s="118">
        <f t="shared" ref="AX319:AY319" si="868">AG319+AI319+AK319+AM319+AO319</f>
        <v>351.7440476</v>
      </c>
      <c r="AY319" s="118">
        <f t="shared" si="868"/>
        <v>0</v>
      </c>
      <c r="AZ319" s="204"/>
    </row>
    <row r="320" ht="15.75" customHeight="1">
      <c r="A320" s="200"/>
      <c r="B320" s="201"/>
      <c r="C320" s="202"/>
      <c r="D320" s="201"/>
      <c r="E320" s="202"/>
      <c r="F320" s="106"/>
      <c r="G320" s="86"/>
      <c r="H320" s="86" t="s">
        <v>638</v>
      </c>
      <c r="I320" s="86" t="s">
        <v>211</v>
      </c>
      <c r="J320" s="106">
        <v>4.0</v>
      </c>
      <c r="K320" s="109">
        <f>M320+O320+Q320+S320+U320+J320</f>
        <v>16</v>
      </c>
      <c r="L320" s="128"/>
      <c r="M320" s="106">
        <v>2.0</v>
      </c>
      <c r="N320" s="89"/>
      <c r="O320" s="106">
        <v>3.0</v>
      </c>
      <c r="P320" s="89"/>
      <c r="Q320" s="111">
        <v>2.0</v>
      </c>
      <c r="R320" s="89"/>
      <c r="S320" s="106">
        <v>2.0</v>
      </c>
      <c r="T320" s="89"/>
      <c r="U320" s="106">
        <v>3.0</v>
      </c>
      <c r="V320" s="129"/>
      <c r="W320" s="111">
        <v>2.0</v>
      </c>
      <c r="X320" s="112"/>
      <c r="Y320" s="111">
        <v>2.0</v>
      </c>
      <c r="Z320" s="112"/>
      <c r="AA320" s="111">
        <v>2.0</v>
      </c>
      <c r="AB320" s="112"/>
      <c r="AC320" s="111">
        <v>1.0</v>
      </c>
      <c r="AD320" s="112"/>
      <c r="AE320" s="202"/>
      <c r="AF320" s="203"/>
      <c r="AG320" s="113">
        <f t="shared" ref="AG320:AP320" si="869">IFERROR(W320/M320,0)*100</f>
        <v>100</v>
      </c>
      <c r="AH320" s="98">
        <f t="shared" si="869"/>
        <v>0</v>
      </c>
      <c r="AI320" s="113">
        <f t="shared" si="869"/>
        <v>66.66666667</v>
      </c>
      <c r="AJ320" s="98">
        <f t="shared" si="869"/>
        <v>0</v>
      </c>
      <c r="AK320" s="113">
        <f t="shared" si="869"/>
        <v>100</v>
      </c>
      <c r="AL320" s="98">
        <f t="shared" si="869"/>
        <v>0</v>
      </c>
      <c r="AM320" s="113">
        <f t="shared" si="869"/>
        <v>50</v>
      </c>
      <c r="AN320" s="98">
        <f t="shared" si="869"/>
        <v>0</v>
      </c>
      <c r="AO320" s="297">
        <f t="shared" si="869"/>
        <v>0</v>
      </c>
      <c r="AP320" s="218">
        <f t="shared" si="869"/>
        <v>0</v>
      </c>
      <c r="AQ320" s="113">
        <f t="shared" ref="AQ320:AR320" si="870">W320+Y320+AA320+AC320+AE320</f>
        <v>7</v>
      </c>
      <c r="AR320" s="114">
        <f t="shared" si="870"/>
        <v>0</v>
      </c>
      <c r="AS320" s="114">
        <f t="shared" si="863"/>
        <v>43.75</v>
      </c>
      <c r="AT320" s="128" t="s">
        <v>89</v>
      </c>
      <c r="AU320" s="115"/>
      <c r="AV320" s="186"/>
      <c r="AW320" s="117"/>
      <c r="AX320" s="118">
        <f t="shared" ref="AX320:AY320" si="871">AG320+AI320+AK320+AM320+AO320</f>
        <v>316.6666667</v>
      </c>
      <c r="AY320" s="118">
        <f t="shared" si="871"/>
        <v>0</v>
      </c>
      <c r="AZ320" s="204"/>
    </row>
    <row r="321" ht="65.25" customHeight="1">
      <c r="A321" s="200"/>
      <c r="B321" s="201"/>
      <c r="C321" s="202"/>
      <c r="D321" s="201"/>
      <c r="E321" s="202"/>
      <c r="F321" s="106"/>
      <c r="G321" s="86"/>
      <c r="H321" s="86" t="s">
        <v>639</v>
      </c>
      <c r="I321" s="86"/>
      <c r="J321" s="106" t="s">
        <v>640</v>
      </c>
      <c r="K321" s="106" t="s">
        <v>640</v>
      </c>
      <c r="L321" s="128"/>
      <c r="M321" s="106" t="s">
        <v>640</v>
      </c>
      <c r="N321" s="89"/>
      <c r="O321" s="106" t="s">
        <v>640</v>
      </c>
      <c r="P321" s="89"/>
      <c r="Q321" s="111" t="s">
        <v>640</v>
      </c>
      <c r="R321" s="89"/>
      <c r="S321" s="106" t="s">
        <v>640</v>
      </c>
      <c r="T321" s="89"/>
      <c r="U321" s="106" t="s">
        <v>640</v>
      </c>
      <c r="V321" s="129"/>
      <c r="W321" s="111" t="s">
        <v>640</v>
      </c>
      <c r="X321" s="112"/>
      <c r="Y321" s="111"/>
      <c r="Z321" s="112"/>
      <c r="AA321" s="111" t="s">
        <v>640</v>
      </c>
      <c r="AB321" s="112"/>
      <c r="AC321" s="111" t="s">
        <v>640</v>
      </c>
      <c r="AD321" s="112"/>
      <c r="AE321" s="202"/>
      <c r="AF321" s="203"/>
      <c r="AG321" s="113">
        <f t="shared" ref="AG321:AP321" si="872">IFERROR(W321/M321,0)*100</f>
        <v>0</v>
      </c>
      <c r="AH321" s="98">
        <f t="shared" si="872"/>
        <v>0</v>
      </c>
      <c r="AI321" s="113">
        <f t="shared" si="872"/>
        <v>0</v>
      </c>
      <c r="AJ321" s="98">
        <f t="shared" si="872"/>
        <v>0</v>
      </c>
      <c r="AK321" s="113">
        <f t="shared" si="872"/>
        <v>0</v>
      </c>
      <c r="AL321" s="98">
        <f t="shared" si="872"/>
        <v>0</v>
      </c>
      <c r="AM321" s="113">
        <f t="shared" si="872"/>
        <v>0</v>
      </c>
      <c r="AN321" s="98">
        <f t="shared" si="872"/>
        <v>0</v>
      </c>
      <c r="AO321" s="297">
        <f t="shared" si="872"/>
        <v>0</v>
      </c>
      <c r="AP321" s="218">
        <f t="shared" si="872"/>
        <v>0</v>
      </c>
      <c r="AQ321" s="124" t="s">
        <v>640</v>
      </c>
      <c r="AR321" s="114">
        <f t="shared" ref="AR321:AR323" si="875">X321+Z321+AB321+AD321+AF321</f>
        <v>0</v>
      </c>
      <c r="AS321" s="114">
        <v>100.0</v>
      </c>
      <c r="AT321" s="128" t="s">
        <v>89</v>
      </c>
      <c r="AU321" s="115"/>
      <c r="AV321" s="186"/>
      <c r="AW321" s="117"/>
      <c r="AX321" s="118">
        <f t="shared" ref="AX321:AY321" si="873">AG321+AI321+AK321+AM321+AO321</f>
        <v>0</v>
      </c>
      <c r="AY321" s="118">
        <f t="shared" si="873"/>
        <v>0</v>
      </c>
      <c r="AZ321" s="204"/>
    </row>
    <row r="322" ht="15.75" customHeight="1">
      <c r="A322" s="200"/>
      <c r="B322" s="201"/>
      <c r="C322" s="202"/>
      <c r="D322" s="201"/>
      <c r="E322" s="202"/>
      <c r="F322" s="106"/>
      <c r="G322" s="86"/>
      <c r="H322" s="86" t="s">
        <v>641</v>
      </c>
      <c r="I322" s="86"/>
      <c r="J322" s="106" t="s">
        <v>640</v>
      </c>
      <c r="K322" s="106" t="s">
        <v>640</v>
      </c>
      <c r="L322" s="128"/>
      <c r="M322" s="106" t="s">
        <v>640</v>
      </c>
      <c r="N322" s="89"/>
      <c r="O322" s="106" t="s">
        <v>640</v>
      </c>
      <c r="P322" s="89"/>
      <c r="Q322" s="111" t="s">
        <v>640</v>
      </c>
      <c r="R322" s="89"/>
      <c r="S322" s="106" t="s">
        <v>640</v>
      </c>
      <c r="T322" s="89"/>
      <c r="U322" s="106" t="s">
        <v>640</v>
      </c>
      <c r="V322" s="129"/>
      <c r="W322" s="111"/>
      <c r="X322" s="112"/>
      <c r="Y322" s="111"/>
      <c r="Z322" s="112"/>
      <c r="AA322" s="111"/>
      <c r="AB322" s="112"/>
      <c r="AC322" s="111" t="s">
        <v>640</v>
      </c>
      <c r="AD322" s="112"/>
      <c r="AE322" s="202"/>
      <c r="AF322" s="203"/>
      <c r="AG322" s="113">
        <f t="shared" ref="AG322:AP322" si="874">IFERROR(W322/M322,0)*100</f>
        <v>0</v>
      </c>
      <c r="AH322" s="98">
        <f t="shared" si="874"/>
        <v>0</v>
      </c>
      <c r="AI322" s="113">
        <f t="shared" si="874"/>
        <v>0</v>
      </c>
      <c r="AJ322" s="98">
        <f t="shared" si="874"/>
        <v>0</v>
      </c>
      <c r="AK322" s="113">
        <f t="shared" si="874"/>
        <v>0</v>
      </c>
      <c r="AL322" s="98">
        <f t="shared" si="874"/>
        <v>0</v>
      </c>
      <c r="AM322" s="113">
        <f t="shared" si="874"/>
        <v>0</v>
      </c>
      <c r="AN322" s="98">
        <f t="shared" si="874"/>
        <v>0</v>
      </c>
      <c r="AO322" s="297">
        <f t="shared" si="874"/>
        <v>0</v>
      </c>
      <c r="AP322" s="218">
        <f t="shared" si="874"/>
        <v>0</v>
      </c>
      <c r="AQ322" s="124" t="s">
        <v>640</v>
      </c>
      <c r="AR322" s="114">
        <f t="shared" si="875"/>
        <v>0</v>
      </c>
      <c r="AS322" s="114">
        <v>100.0</v>
      </c>
      <c r="AT322" s="128" t="s">
        <v>89</v>
      </c>
      <c r="AU322" s="115"/>
      <c r="AV322" s="186"/>
      <c r="AW322" s="117"/>
      <c r="AX322" s="118">
        <f t="shared" ref="AX322:AY322" si="876">AG322+AI322+AK322+AM322+AO322</f>
        <v>0</v>
      </c>
      <c r="AY322" s="118">
        <f t="shared" si="876"/>
        <v>0</v>
      </c>
      <c r="AZ322" s="204"/>
    </row>
    <row r="323" ht="51.0" customHeight="1">
      <c r="A323" s="200"/>
      <c r="B323" s="201"/>
      <c r="C323" s="202"/>
      <c r="D323" s="201"/>
      <c r="E323" s="202"/>
      <c r="F323" s="106"/>
      <c r="G323" s="86"/>
      <c r="H323" s="86" t="s">
        <v>642</v>
      </c>
      <c r="I323" s="86"/>
      <c r="J323" s="106" t="s">
        <v>640</v>
      </c>
      <c r="K323" s="106" t="s">
        <v>640</v>
      </c>
      <c r="L323" s="128"/>
      <c r="M323" s="106" t="s">
        <v>640</v>
      </c>
      <c r="N323" s="89"/>
      <c r="O323" s="106" t="s">
        <v>640</v>
      </c>
      <c r="P323" s="89"/>
      <c r="Q323" s="111" t="s">
        <v>640</v>
      </c>
      <c r="R323" s="89"/>
      <c r="S323" s="106" t="s">
        <v>640</v>
      </c>
      <c r="T323" s="89"/>
      <c r="U323" s="106" t="s">
        <v>640</v>
      </c>
      <c r="V323" s="129"/>
      <c r="W323" s="111"/>
      <c r="X323" s="112"/>
      <c r="Y323" s="111"/>
      <c r="Z323" s="112"/>
      <c r="AA323" s="111"/>
      <c r="AB323" s="112"/>
      <c r="AC323" s="111" t="s">
        <v>640</v>
      </c>
      <c r="AD323" s="112"/>
      <c r="AE323" s="202"/>
      <c r="AF323" s="203"/>
      <c r="AG323" s="113">
        <f t="shared" ref="AG323:AP323" si="877">IFERROR(W323/M323,0)*100</f>
        <v>0</v>
      </c>
      <c r="AH323" s="98">
        <f t="shared" si="877"/>
        <v>0</v>
      </c>
      <c r="AI323" s="113">
        <f t="shared" si="877"/>
        <v>0</v>
      </c>
      <c r="AJ323" s="98">
        <f t="shared" si="877"/>
        <v>0</v>
      </c>
      <c r="AK323" s="113">
        <f t="shared" si="877"/>
        <v>0</v>
      </c>
      <c r="AL323" s="98">
        <f t="shared" si="877"/>
        <v>0</v>
      </c>
      <c r="AM323" s="113">
        <f t="shared" si="877"/>
        <v>0</v>
      </c>
      <c r="AN323" s="98">
        <f t="shared" si="877"/>
        <v>0</v>
      </c>
      <c r="AO323" s="297">
        <f t="shared" si="877"/>
        <v>0</v>
      </c>
      <c r="AP323" s="218">
        <f t="shared" si="877"/>
        <v>0</v>
      </c>
      <c r="AQ323" s="124" t="s">
        <v>640</v>
      </c>
      <c r="AR323" s="114">
        <f t="shared" si="875"/>
        <v>0</v>
      </c>
      <c r="AS323" s="114">
        <v>100.0</v>
      </c>
      <c r="AT323" s="128" t="s">
        <v>89</v>
      </c>
      <c r="AU323" s="115"/>
      <c r="AV323" s="186"/>
      <c r="AW323" s="117"/>
      <c r="AX323" s="118">
        <f t="shared" ref="AX323:AY323" si="878">AG323+AI323+AK323+AM323+AO323</f>
        <v>0</v>
      </c>
      <c r="AY323" s="118">
        <f t="shared" si="878"/>
        <v>0</v>
      </c>
      <c r="AZ323" s="204"/>
    </row>
    <row r="324" ht="15.75" customHeight="1">
      <c r="A324" s="200"/>
      <c r="B324" s="201"/>
      <c r="C324" s="202"/>
      <c r="D324" s="201"/>
      <c r="E324" s="202"/>
      <c r="F324" s="106">
        <v>6.0</v>
      </c>
      <c r="G324" s="86" t="s">
        <v>643</v>
      </c>
      <c r="H324" s="86" t="s">
        <v>623</v>
      </c>
      <c r="I324" s="86" t="s">
        <v>211</v>
      </c>
      <c r="J324" s="106">
        <v>5.0</v>
      </c>
      <c r="K324" s="109">
        <f t="shared" ref="K324:K325" si="882">M324+O324+Q324+S324+U324+J324</f>
        <v>21</v>
      </c>
      <c r="L324" s="110">
        <f t="shared" ref="L324:L326" si="883">N324+P324+R324+T324+V324</f>
        <v>2887</v>
      </c>
      <c r="M324" s="106">
        <v>3.0</v>
      </c>
      <c r="N324" s="89">
        <v>706.0</v>
      </c>
      <c r="O324" s="106">
        <v>3.0</v>
      </c>
      <c r="P324" s="89">
        <v>974.0</v>
      </c>
      <c r="Q324" s="111">
        <v>3.0</v>
      </c>
      <c r="R324" s="89">
        <v>394.0</v>
      </c>
      <c r="S324" s="106">
        <v>3.0</v>
      </c>
      <c r="T324" s="89">
        <v>402.0</v>
      </c>
      <c r="U324" s="106">
        <v>4.0</v>
      </c>
      <c r="V324" s="91">
        <v>411.0</v>
      </c>
      <c r="W324" s="111"/>
      <c r="X324" s="112">
        <v>446.602</v>
      </c>
      <c r="Y324" s="111"/>
      <c r="Z324" s="112">
        <v>274.372</v>
      </c>
      <c r="AA324" s="111"/>
      <c r="AB324" s="112">
        <v>158.465</v>
      </c>
      <c r="AC324" s="111"/>
      <c r="AD324" s="112">
        <v>83.64</v>
      </c>
      <c r="AE324" s="202"/>
      <c r="AF324" s="203"/>
      <c r="AG324" s="113">
        <f t="shared" ref="AG324:AP324" si="879">IFERROR(W324/M324,0)*100</f>
        <v>0</v>
      </c>
      <c r="AH324" s="98">
        <f t="shared" si="879"/>
        <v>63.25807365</v>
      </c>
      <c r="AI324" s="113">
        <f t="shared" si="879"/>
        <v>0</v>
      </c>
      <c r="AJ324" s="98">
        <f t="shared" si="879"/>
        <v>28.16960986</v>
      </c>
      <c r="AK324" s="113">
        <f t="shared" si="879"/>
        <v>0</v>
      </c>
      <c r="AL324" s="98">
        <f t="shared" si="879"/>
        <v>40.21954315</v>
      </c>
      <c r="AM324" s="113">
        <f t="shared" si="879"/>
        <v>0</v>
      </c>
      <c r="AN324" s="98">
        <f t="shared" si="879"/>
        <v>20.80597015</v>
      </c>
      <c r="AO324" s="297">
        <f t="shared" si="879"/>
        <v>0</v>
      </c>
      <c r="AP324" s="218">
        <f t="shared" si="879"/>
        <v>0</v>
      </c>
      <c r="AQ324" s="113">
        <f t="shared" ref="AQ324:AR324" si="880">W324+Y324+AA324+AC324+AE324</f>
        <v>0</v>
      </c>
      <c r="AR324" s="114">
        <f t="shared" si="880"/>
        <v>963.079</v>
      </c>
      <c r="AS324" s="114">
        <f t="shared" ref="AS324:AS328" si="886">AQ324/K324*100</f>
        <v>0</v>
      </c>
      <c r="AT324" s="128" t="s">
        <v>89</v>
      </c>
      <c r="AU324" s="115" t="s">
        <v>285</v>
      </c>
      <c r="AV324" s="116"/>
      <c r="AW324" s="117"/>
      <c r="AX324" s="118">
        <f t="shared" ref="AX324:AY324" si="881">AG324+AI324+AK324+AM324+AO324</f>
        <v>0</v>
      </c>
      <c r="AY324" s="118">
        <f t="shared" si="881"/>
        <v>152.4531968</v>
      </c>
      <c r="AZ324" s="204"/>
    </row>
    <row r="325" ht="15.75" customHeight="1">
      <c r="A325" s="200"/>
      <c r="B325" s="201"/>
      <c r="C325" s="202"/>
      <c r="D325" s="201"/>
      <c r="E325" s="202"/>
      <c r="F325" s="106">
        <v>7.0</v>
      </c>
      <c r="G325" s="86" t="s">
        <v>644</v>
      </c>
      <c r="H325" s="86" t="s">
        <v>623</v>
      </c>
      <c r="I325" s="86" t="s">
        <v>211</v>
      </c>
      <c r="J325" s="106">
        <v>5.0</v>
      </c>
      <c r="K325" s="109">
        <f t="shared" si="882"/>
        <v>24</v>
      </c>
      <c r="L325" s="110">
        <f t="shared" si="883"/>
        <v>2155</v>
      </c>
      <c r="M325" s="106">
        <v>3.0</v>
      </c>
      <c r="N325" s="89">
        <v>352.0</v>
      </c>
      <c r="O325" s="106">
        <v>4.0</v>
      </c>
      <c r="P325" s="89">
        <v>438.0</v>
      </c>
      <c r="Q325" s="111">
        <v>4.0</v>
      </c>
      <c r="R325" s="89">
        <v>446.0</v>
      </c>
      <c r="S325" s="106">
        <v>4.0</v>
      </c>
      <c r="T325" s="89">
        <v>455.0</v>
      </c>
      <c r="U325" s="106">
        <v>4.0</v>
      </c>
      <c r="V325" s="91">
        <v>464.0</v>
      </c>
      <c r="W325" s="111"/>
      <c r="X325" s="112">
        <v>204.519</v>
      </c>
      <c r="Y325" s="111"/>
      <c r="Z325" s="112">
        <v>126.599</v>
      </c>
      <c r="AA325" s="111"/>
      <c r="AB325" s="112">
        <v>76.25</v>
      </c>
      <c r="AC325" s="111"/>
      <c r="AD325" s="112">
        <v>60.473</v>
      </c>
      <c r="AE325" s="202"/>
      <c r="AF325" s="203"/>
      <c r="AG325" s="113">
        <f t="shared" ref="AG325:AP325" si="884">IFERROR(W325/M325,0)*100</f>
        <v>0</v>
      </c>
      <c r="AH325" s="98">
        <f t="shared" si="884"/>
        <v>58.10198864</v>
      </c>
      <c r="AI325" s="113">
        <f t="shared" si="884"/>
        <v>0</v>
      </c>
      <c r="AJ325" s="98">
        <f t="shared" si="884"/>
        <v>28.90388128</v>
      </c>
      <c r="AK325" s="113">
        <f t="shared" si="884"/>
        <v>0</v>
      </c>
      <c r="AL325" s="98">
        <f t="shared" si="884"/>
        <v>17.09641256</v>
      </c>
      <c r="AM325" s="113">
        <f t="shared" si="884"/>
        <v>0</v>
      </c>
      <c r="AN325" s="98">
        <f t="shared" si="884"/>
        <v>13.29076923</v>
      </c>
      <c r="AO325" s="297">
        <f t="shared" si="884"/>
        <v>0</v>
      </c>
      <c r="AP325" s="218">
        <f t="shared" si="884"/>
        <v>0</v>
      </c>
      <c r="AQ325" s="113">
        <f t="shared" ref="AQ325:AR325" si="885">W325+Y325+AA325+AC325+AE325</f>
        <v>0</v>
      </c>
      <c r="AR325" s="114">
        <f t="shared" si="885"/>
        <v>467.841</v>
      </c>
      <c r="AS325" s="114">
        <f t="shared" si="886"/>
        <v>0</v>
      </c>
      <c r="AT325" s="128" t="s">
        <v>89</v>
      </c>
      <c r="AU325" s="115" t="s">
        <v>285</v>
      </c>
      <c r="AV325" s="116"/>
      <c r="AW325" s="117"/>
      <c r="AX325" s="118">
        <f t="shared" ref="AX325:AY325" si="887">AG325+AI325+AK325+AM325+AO325</f>
        <v>0</v>
      </c>
      <c r="AY325" s="118">
        <f t="shared" si="887"/>
        <v>117.3930517</v>
      </c>
      <c r="AZ325" s="204"/>
    </row>
    <row r="326" ht="15.75" customHeight="1">
      <c r="A326" s="119"/>
      <c r="B326" s="106"/>
      <c r="C326" s="108"/>
      <c r="D326" s="106">
        <v>2.0</v>
      </c>
      <c r="E326" s="108" t="s">
        <v>645</v>
      </c>
      <c r="F326" s="106">
        <v>1.0</v>
      </c>
      <c r="G326" s="86" t="s">
        <v>646</v>
      </c>
      <c r="H326" s="108" t="s">
        <v>647</v>
      </c>
      <c r="I326" s="108" t="s">
        <v>72</v>
      </c>
      <c r="J326" s="106">
        <v>6.53</v>
      </c>
      <c r="K326" s="133">
        <v>8.48</v>
      </c>
      <c r="L326" s="110">
        <f t="shared" si="883"/>
        <v>48598</v>
      </c>
      <c r="M326" s="106">
        <v>7.72</v>
      </c>
      <c r="N326" s="89">
        <v>6589.0</v>
      </c>
      <c r="O326" s="138">
        <v>7.73</v>
      </c>
      <c r="P326" s="89">
        <v>14760.0</v>
      </c>
      <c r="Q326" s="124">
        <v>7.94</v>
      </c>
      <c r="R326" s="89">
        <v>8535.0</v>
      </c>
      <c r="S326" s="106">
        <v>8.27</v>
      </c>
      <c r="T326" s="89">
        <v>9036.0</v>
      </c>
      <c r="U326" s="106">
        <v>8.48</v>
      </c>
      <c r="V326" s="166">
        <v>9678.0</v>
      </c>
      <c r="W326" s="124">
        <v>13.32</v>
      </c>
      <c r="X326" s="93">
        <f>3099.331+3546.181</f>
        <v>6645.512</v>
      </c>
      <c r="Y326" s="124">
        <v>5.43</v>
      </c>
      <c r="Z326" s="93">
        <f>1538.028+2856.8</f>
        <v>4394.828</v>
      </c>
      <c r="AA326" s="124">
        <v>9.27</v>
      </c>
      <c r="AB326" s="93">
        <f>1650.752+2806.566+166.438</f>
        <v>4623.756</v>
      </c>
      <c r="AC326" s="124">
        <v>14.1</v>
      </c>
      <c r="AD326" s="93">
        <f>709.717+2053.019+0</f>
        <v>2762.736</v>
      </c>
      <c r="AE326" s="108"/>
      <c r="AF326" s="96"/>
      <c r="AG326" s="113">
        <f t="shared" ref="AG326:AP326" si="888">IFERROR(W326/M326,0)*100</f>
        <v>172.5388601</v>
      </c>
      <c r="AH326" s="98">
        <f t="shared" si="888"/>
        <v>100.8576719</v>
      </c>
      <c r="AI326" s="113">
        <f t="shared" si="888"/>
        <v>70.2457956</v>
      </c>
      <c r="AJ326" s="98">
        <f t="shared" si="888"/>
        <v>29.77525745</v>
      </c>
      <c r="AK326" s="113">
        <f t="shared" si="888"/>
        <v>116.7506297</v>
      </c>
      <c r="AL326" s="98">
        <f t="shared" si="888"/>
        <v>54.17405975</v>
      </c>
      <c r="AM326" s="113">
        <f t="shared" si="888"/>
        <v>170.4957678</v>
      </c>
      <c r="AN326" s="98">
        <f t="shared" si="888"/>
        <v>30.5747676</v>
      </c>
      <c r="AO326" s="297">
        <f t="shared" si="888"/>
        <v>0</v>
      </c>
      <c r="AP326" s="218">
        <f t="shared" si="888"/>
        <v>0</v>
      </c>
      <c r="AQ326" s="124">
        <v>14.1</v>
      </c>
      <c r="AR326" s="114">
        <f t="shared" ref="AR326:AR328" si="891">X326+Z326+AB326+AD326+AF326</f>
        <v>18426.832</v>
      </c>
      <c r="AS326" s="114">
        <f t="shared" si="886"/>
        <v>166.2735849</v>
      </c>
      <c r="AT326" s="114">
        <f>AR326/L326*100</f>
        <v>37.91685255</v>
      </c>
      <c r="AU326" s="115" t="s">
        <v>648</v>
      </c>
      <c r="AV326" s="116" t="s">
        <v>649</v>
      </c>
      <c r="AW326" s="117"/>
      <c r="AX326" s="118">
        <f t="shared" ref="AX326:AY326" si="889">AG326+AI326+AK326+AM326+AO326</f>
        <v>530.0310533</v>
      </c>
      <c r="AY326" s="118">
        <f t="shared" si="889"/>
        <v>215.3817567</v>
      </c>
      <c r="AZ326" s="117"/>
    </row>
    <row r="327" ht="99.0" customHeight="1">
      <c r="A327" s="119"/>
      <c r="B327" s="106"/>
      <c r="C327" s="108"/>
      <c r="D327" s="106"/>
      <c r="E327" s="108"/>
      <c r="F327" s="106"/>
      <c r="G327" s="86"/>
      <c r="H327" s="108" t="s">
        <v>650</v>
      </c>
      <c r="I327" s="108" t="s">
        <v>72</v>
      </c>
      <c r="J327" s="138">
        <v>0.2</v>
      </c>
      <c r="K327" s="138">
        <v>1.0</v>
      </c>
      <c r="L327" s="136"/>
      <c r="M327" s="138">
        <v>0.5</v>
      </c>
      <c r="N327" s="144"/>
      <c r="O327" s="138">
        <v>0.7</v>
      </c>
      <c r="P327" s="144"/>
      <c r="Q327" s="138">
        <v>0.8</v>
      </c>
      <c r="R327" s="144"/>
      <c r="S327" s="138">
        <v>0.9</v>
      </c>
      <c r="T327" s="144"/>
      <c r="U327" s="138">
        <v>1.0</v>
      </c>
      <c r="V327" s="157"/>
      <c r="W327" s="124">
        <v>1.83</v>
      </c>
      <c r="X327" s="93"/>
      <c r="Y327" s="124">
        <v>-1.2</v>
      </c>
      <c r="Z327" s="93"/>
      <c r="AA327" s="124">
        <v>3.34</v>
      </c>
      <c r="AB327" s="93"/>
      <c r="AC327" s="124">
        <v>-2.59</v>
      </c>
      <c r="AD327" s="93"/>
      <c r="AE327" s="108"/>
      <c r="AF327" s="96"/>
      <c r="AG327" s="113">
        <f t="shared" ref="AG327:AP327" si="890">IFERROR(W327/M327,0)*100</f>
        <v>366</v>
      </c>
      <c r="AH327" s="98">
        <f t="shared" si="890"/>
        <v>0</v>
      </c>
      <c r="AI327" s="113">
        <f t="shared" si="890"/>
        <v>-171.4285714</v>
      </c>
      <c r="AJ327" s="98">
        <f t="shared" si="890"/>
        <v>0</v>
      </c>
      <c r="AK327" s="113">
        <f t="shared" si="890"/>
        <v>417.5</v>
      </c>
      <c r="AL327" s="98">
        <f t="shared" si="890"/>
        <v>0</v>
      </c>
      <c r="AM327" s="113">
        <f t="shared" si="890"/>
        <v>-287.7777778</v>
      </c>
      <c r="AN327" s="98">
        <f t="shared" si="890"/>
        <v>0</v>
      </c>
      <c r="AO327" s="297">
        <f t="shared" si="890"/>
        <v>0</v>
      </c>
      <c r="AP327" s="218">
        <f t="shared" si="890"/>
        <v>0</v>
      </c>
      <c r="AQ327" s="124">
        <v>-2.59</v>
      </c>
      <c r="AR327" s="114">
        <f t="shared" si="891"/>
        <v>0</v>
      </c>
      <c r="AS327" s="114">
        <f t="shared" si="886"/>
        <v>-259</v>
      </c>
      <c r="AT327" s="128" t="s">
        <v>89</v>
      </c>
      <c r="AU327" s="115"/>
      <c r="AV327" s="116"/>
      <c r="AW327" s="117"/>
      <c r="AX327" s="118">
        <f t="shared" ref="AX327:AY327" si="892">AG327+AI327+AK327+AM327+AO327</f>
        <v>324.2936508</v>
      </c>
      <c r="AY327" s="118">
        <f t="shared" si="892"/>
        <v>0</v>
      </c>
      <c r="AZ327" s="117"/>
    </row>
    <row r="328" ht="15.75" customHeight="1">
      <c r="A328" s="119"/>
      <c r="B328" s="106"/>
      <c r="C328" s="108"/>
      <c r="D328" s="106"/>
      <c r="E328" s="108"/>
      <c r="F328" s="106"/>
      <c r="G328" s="86"/>
      <c r="H328" s="108" t="s">
        <v>651</v>
      </c>
      <c r="I328" s="108" t="s">
        <v>72</v>
      </c>
      <c r="J328" s="138">
        <v>3.0</v>
      </c>
      <c r="K328" s="138">
        <v>8.0</v>
      </c>
      <c r="L328" s="136"/>
      <c r="M328" s="138">
        <v>4.0</v>
      </c>
      <c r="N328" s="144"/>
      <c r="O328" s="138">
        <v>5.0</v>
      </c>
      <c r="P328" s="144"/>
      <c r="Q328" s="138">
        <v>6.0</v>
      </c>
      <c r="R328" s="144"/>
      <c r="S328" s="138">
        <v>7.0</v>
      </c>
      <c r="T328" s="144"/>
      <c r="U328" s="138">
        <v>8.0</v>
      </c>
      <c r="V328" s="157"/>
      <c r="W328" s="124">
        <v>3.92</v>
      </c>
      <c r="X328" s="93"/>
      <c r="Y328" s="124">
        <v>4.29</v>
      </c>
      <c r="Z328" s="93"/>
      <c r="AA328" s="124">
        <v>3.34</v>
      </c>
      <c r="AB328" s="93"/>
      <c r="AC328" s="124">
        <v>3.54</v>
      </c>
      <c r="AD328" s="93"/>
      <c r="AE328" s="108"/>
      <c r="AF328" s="96"/>
      <c r="AG328" s="113">
        <f t="shared" ref="AG328:AP328" si="893">IFERROR(W328/M328,0)*100</f>
        <v>98</v>
      </c>
      <c r="AH328" s="98">
        <f t="shared" si="893"/>
        <v>0</v>
      </c>
      <c r="AI328" s="113">
        <f t="shared" si="893"/>
        <v>85.8</v>
      </c>
      <c r="AJ328" s="98">
        <f t="shared" si="893"/>
        <v>0</v>
      </c>
      <c r="AK328" s="113">
        <f t="shared" si="893"/>
        <v>55.66666667</v>
      </c>
      <c r="AL328" s="98">
        <f t="shared" si="893"/>
        <v>0</v>
      </c>
      <c r="AM328" s="113">
        <f t="shared" si="893"/>
        <v>50.57142857</v>
      </c>
      <c r="AN328" s="98">
        <f t="shared" si="893"/>
        <v>0</v>
      </c>
      <c r="AO328" s="297">
        <f t="shared" si="893"/>
        <v>0</v>
      </c>
      <c r="AP328" s="218">
        <f t="shared" si="893"/>
        <v>0</v>
      </c>
      <c r="AQ328" s="124">
        <v>3.54</v>
      </c>
      <c r="AR328" s="114">
        <f t="shared" si="891"/>
        <v>0</v>
      </c>
      <c r="AS328" s="114">
        <f t="shared" si="886"/>
        <v>44.25</v>
      </c>
      <c r="AT328" s="128" t="s">
        <v>89</v>
      </c>
      <c r="AU328" s="115"/>
      <c r="AV328" s="116"/>
      <c r="AW328" s="117"/>
      <c r="AX328" s="118">
        <f t="shared" ref="AX328:AY328" si="894">AG328+AI328+AK328+AM328+AO328</f>
        <v>290.0380952</v>
      </c>
      <c r="AY328" s="118">
        <f t="shared" si="894"/>
        <v>0</v>
      </c>
      <c r="AZ328" s="117"/>
    </row>
    <row r="329" ht="68.25" customHeight="1">
      <c r="A329" s="119"/>
      <c r="B329" s="106"/>
      <c r="C329" s="108"/>
      <c r="D329" s="106"/>
      <c r="E329" s="108"/>
      <c r="F329" s="106"/>
      <c r="G329" s="86"/>
      <c r="H329" s="108" t="s">
        <v>652</v>
      </c>
      <c r="I329" s="108" t="s">
        <v>211</v>
      </c>
      <c r="J329" s="106">
        <v>5.0</v>
      </c>
      <c r="K329" s="109">
        <f>M329+O329+Q329+S329+U329+J329</f>
        <v>10</v>
      </c>
      <c r="L329" s="108"/>
      <c r="M329" s="106">
        <v>1.0</v>
      </c>
      <c r="N329" s="89"/>
      <c r="O329" s="106">
        <v>1.0</v>
      </c>
      <c r="P329" s="89"/>
      <c r="Q329" s="111">
        <v>1.0</v>
      </c>
      <c r="R329" s="89"/>
      <c r="S329" s="106">
        <v>1.0</v>
      </c>
      <c r="T329" s="89"/>
      <c r="U329" s="106">
        <v>1.0</v>
      </c>
      <c r="V329" s="157"/>
      <c r="W329" s="111">
        <v>1.0</v>
      </c>
      <c r="X329" s="93"/>
      <c r="Y329" s="111">
        <v>1.0</v>
      </c>
      <c r="Z329" s="93"/>
      <c r="AA329" s="111">
        <v>1.0</v>
      </c>
      <c r="AB329" s="93"/>
      <c r="AC329" s="111">
        <v>0.0</v>
      </c>
      <c r="AD329" s="93"/>
      <c r="AE329" s="108"/>
      <c r="AF329" s="96"/>
      <c r="AG329" s="113">
        <f t="shared" ref="AG329:AP329" si="895">IFERROR(W329/M329,0)*100</f>
        <v>100</v>
      </c>
      <c r="AH329" s="98">
        <f t="shared" si="895"/>
        <v>0</v>
      </c>
      <c r="AI329" s="113">
        <f t="shared" si="895"/>
        <v>100</v>
      </c>
      <c r="AJ329" s="98">
        <f t="shared" si="895"/>
        <v>0</v>
      </c>
      <c r="AK329" s="113">
        <f t="shared" si="895"/>
        <v>100</v>
      </c>
      <c r="AL329" s="98">
        <f t="shared" si="895"/>
        <v>0</v>
      </c>
      <c r="AM329" s="113">
        <f t="shared" si="895"/>
        <v>0</v>
      </c>
      <c r="AN329" s="98">
        <f t="shared" si="895"/>
        <v>0</v>
      </c>
      <c r="AO329" s="297">
        <f t="shared" si="895"/>
        <v>0</v>
      </c>
      <c r="AP329" s="218">
        <f t="shared" si="895"/>
        <v>0</v>
      </c>
      <c r="AQ329" s="113">
        <f t="shared" ref="AQ329:AR329" si="896">W329+Y329+AA329+AC329+AE329</f>
        <v>3</v>
      </c>
      <c r="AR329" s="114">
        <f t="shared" si="896"/>
        <v>0</v>
      </c>
      <c r="AS329" s="114">
        <v>100.0</v>
      </c>
      <c r="AT329" s="128" t="s">
        <v>89</v>
      </c>
      <c r="AU329" s="115"/>
      <c r="AV329" s="116"/>
      <c r="AW329" s="117"/>
      <c r="AX329" s="118">
        <f t="shared" ref="AX329:AY329" si="897">AG329+AI329+AK329+AM329+AO329</f>
        <v>300</v>
      </c>
      <c r="AY329" s="118">
        <f t="shared" si="897"/>
        <v>0</v>
      </c>
      <c r="AZ329" s="117"/>
    </row>
    <row r="330" ht="15.75" customHeight="1">
      <c r="A330" s="119"/>
      <c r="B330" s="106"/>
      <c r="C330" s="108"/>
      <c r="D330" s="106"/>
      <c r="E330" s="108"/>
      <c r="F330" s="106"/>
      <c r="G330" s="86"/>
      <c r="H330" s="108" t="s">
        <v>653</v>
      </c>
      <c r="I330" s="106" t="s">
        <v>654</v>
      </c>
      <c r="J330" s="106" t="s">
        <v>654</v>
      </c>
      <c r="K330" s="106" t="s">
        <v>654</v>
      </c>
      <c r="L330" s="108"/>
      <c r="M330" s="106" t="s">
        <v>654</v>
      </c>
      <c r="N330" s="89"/>
      <c r="O330" s="106" t="s">
        <v>654</v>
      </c>
      <c r="P330" s="89"/>
      <c r="Q330" s="111" t="s">
        <v>654</v>
      </c>
      <c r="R330" s="89"/>
      <c r="S330" s="106" t="s">
        <v>654</v>
      </c>
      <c r="T330" s="89"/>
      <c r="U330" s="106" t="s">
        <v>654</v>
      </c>
      <c r="V330" s="157"/>
      <c r="W330" s="111" t="s">
        <v>654</v>
      </c>
      <c r="X330" s="93"/>
      <c r="Y330" s="111" t="s">
        <v>654</v>
      </c>
      <c r="Z330" s="93"/>
      <c r="AA330" s="111" t="s">
        <v>654</v>
      </c>
      <c r="AB330" s="93"/>
      <c r="AC330" s="111" t="s">
        <v>654</v>
      </c>
      <c r="AD330" s="93"/>
      <c r="AE330" s="108"/>
      <c r="AF330" s="96"/>
      <c r="AG330" s="113">
        <f t="shared" ref="AG330:AP330" si="898">IFERROR(W330/M330,0)*100</f>
        <v>0</v>
      </c>
      <c r="AH330" s="98">
        <f t="shared" si="898"/>
        <v>0</v>
      </c>
      <c r="AI330" s="113">
        <f t="shared" si="898"/>
        <v>0</v>
      </c>
      <c r="AJ330" s="98">
        <f t="shared" si="898"/>
        <v>0</v>
      </c>
      <c r="AK330" s="113">
        <f t="shared" si="898"/>
        <v>0</v>
      </c>
      <c r="AL330" s="98">
        <f t="shared" si="898"/>
        <v>0</v>
      </c>
      <c r="AM330" s="113">
        <f t="shared" si="898"/>
        <v>0</v>
      </c>
      <c r="AN330" s="98">
        <f t="shared" si="898"/>
        <v>0</v>
      </c>
      <c r="AO330" s="297">
        <f t="shared" si="898"/>
        <v>0</v>
      </c>
      <c r="AP330" s="218">
        <f t="shared" si="898"/>
        <v>0</v>
      </c>
      <c r="AQ330" s="113">
        <f t="shared" ref="AQ330:AQ331" si="901">IFERROR(AX330/K330,0)*100</f>
        <v>0</v>
      </c>
      <c r="AR330" s="108"/>
      <c r="AS330" s="108"/>
      <c r="AT330" s="108"/>
      <c r="AU330" s="115"/>
      <c r="AV330" s="116"/>
      <c r="AW330" s="117"/>
      <c r="AX330" s="118">
        <f t="shared" ref="AX330:AY330" si="899">AG330+AI330+AK330+AM330+AO330</f>
        <v>0</v>
      </c>
      <c r="AY330" s="118">
        <f t="shared" si="899"/>
        <v>0</v>
      </c>
      <c r="AZ330" s="117"/>
    </row>
    <row r="331" ht="15.75" customHeight="1">
      <c r="A331" s="119"/>
      <c r="B331" s="106"/>
      <c r="C331" s="108"/>
      <c r="D331" s="106"/>
      <c r="E331" s="108"/>
      <c r="F331" s="106"/>
      <c r="G331" s="86"/>
      <c r="H331" s="108" t="s">
        <v>655</v>
      </c>
      <c r="I331" s="106" t="s">
        <v>656</v>
      </c>
      <c r="J331" s="106" t="s">
        <v>657</v>
      </c>
      <c r="K331" s="106" t="s">
        <v>656</v>
      </c>
      <c r="L331" s="108"/>
      <c r="M331" s="106" t="s">
        <v>656</v>
      </c>
      <c r="N331" s="89"/>
      <c r="O331" s="208" t="s">
        <v>658</v>
      </c>
      <c r="P331" s="89"/>
      <c r="Q331" s="111" t="s">
        <v>656</v>
      </c>
      <c r="R331" s="89"/>
      <c r="S331" s="106" t="s">
        <v>656</v>
      </c>
      <c r="T331" s="89"/>
      <c r="U331" s="106" t="s">
        <v>656</v>
      </c>
      <c r="V331" s="157"/>
      <c r="W331" s="111" t="s">
        <v>656</v>
      </c>
      <c r="X331" s="93"/>
      <c r="Y331" s="111" t="s">
        <v>656</v>
      </c>
      <c r="Z331" s="93"/>
      <c r="AA331" s="111" t="s">
        <v>656</v>
      </c>
      <c r="AB331" s="93"/>
      <c r="AC331" s="111" t="s">
        <v>656</v>
      </c>
      <c r="AD331" s="93"/>
      <c r="AE331" s="108"/>
      <c r="AF331" s="96"/>
      <c r="AG331" s="113">
        <f t="shared" ref="AG331:AP331" si="900">IFERROR(W331/M331,0)*100</f>
        <v>0</v>
      </c>
      <c r="AH331" s="98">
        <f t="shared" si="900"/>
        <v>0</v>
      </c>
      <c r="AI331" s="113">
        <f t="shared" si="900"/>
        <v>0</v>
      </c>
      <c r="AJ331" s="98">
        <f t="shared" si="900"/>
        <v>0</v>
      </c>
      <c r="AK331" s="113">
        <f t="shared" si="900"/>
        <v>0</v>
      </c>
      <c r="AL331" s="98">
        <f t="shared" si="900"/>
        <v>0</v>
      </c>
      <c r="AM331" s="113">
        <f t="shared" si="900"/>
        <v>0</v>
      </c>
      <c r="AN331" s="98">
        <f t="shared" si="900"/>
        <v>0</v>
      </c>
      <c r="AO331" s="297">
        <f t="shared" si="900"/>
        <v>0</v>
      </c>
      <c r="AP331" s="218">
        <f t="shared" si="900"/>
        <v>0</v>
      </c>
      <c r="AQ331" s="113">
        <f t="shared" si="901"/>
        <v>0</v>
      </c>
      <c r="AR331" s="108"/>
      <c r="AS331" s="108"/>
      <c r="AT331" s="108"/>
      <c r="AU331" s="115"/>
      <c r="AV331" s="116"/>
      <c r="AW331" s="117"/>
      <c r="AX331" s="118">
        <f t="shared" ref="AX331:AY331" si="902">AG331+AI331+AK331+AM331+AO331</f>
        <v>0</v>
      </c>
      <c r="AY331" s="118">
        <f t="shared" si="902"/>
        <v>0</v>
      </c>
      <c r="AZ331" s="117"/>
    </row>
    <row r="332" ht="15.75" customHeight="1">
      <c r="A332" s="119"/>
      <c r="B332" s="106"/>
      <c r="C332" s="108"/>
      <c r="D332" s="106"/>
      <c r="E332" s="108"/>
      <c r="F332" s="106"/>
      <c r="G332" s="86"/>
      <c r="H332" s="108" t="s">
        <v>659</v>
      </c>
      <c r="I332" s="108" t="s">
        <v>211</v>
      </c>
      <c r="J332" s="106">
        <v>5.0</v>
      </c>
      <c r="K332" s="109">
        <f>M332+O332+Q332+S332+U332+J332</f>
        <v>10</v>
      </c>
      <c r="L332" s="108"/>
      <c r="M332" s="106">
        <v>1.0</v>
      </c>
      <c r="N332" s="89"/>
      <c r="O332" s="106">
        <v>1.0</v>
      </c>
      <c r="P332" s="89"/>
      <c r="Q332" s="111">
        <v>1.0</v>
      </c>
      <c r="R332" s="89"/>
      <c r="S332" s="106">
        <v>1.0</v>
      </c>
      <c r="T332" s="89"/>
      <c r="U332" s="106">
        <v>1.0</v>
      </c>
      <c r="V332" s="157"/>
      <c r="W332" s="111">
        <v>1.0</v>
      </c>
      <c r="X332" s="93"/>
      <c r="Y332" s="111">
        <v>1.0</v>
      </c>
      <c r="Z332" s="93"/>
      <c r="AA332" s="111">
        <v>1.0</v>
      </c>
      <c r="AB332" s="93"/>
      <c r="AC332" s="111">
        <v>1.0</v>
      </c>
      <c r="AD332" s="93"/>
      <c r="AE332" s="108"/>
      <c r="AF332" s="96"/>
      <c r="AG332" s="113">
        <f t="shared" ref="AG332:AP332" si="903">IFERROR(W332/M332,0)*100</f>
        <v>100</v>
      </c>
      <c r="AH332" s="98">
        <f t="shared" si="903"/>
        <v>0</v>
      </c>
      <c r="AI332" s="113">
        <f t="shared" si="903"/>
        <v>100</v>
      </c>
      <c r="AJ332" s="98">
        <f t="shared" si="903"/>
        <v>0</v>
      </c>
      <c r="AK332" s="113">
        <f t="shared" si="903"/>
        <v>100</v>
      </c>
      <c r="AL332" s="98">
        <f t="shared" si="903"/>
        <v>0</v>
      </c>
      <c r="AM332" s="113">
        <f t="shared" si="903"/>
        <v>100</v>
      </c>
      <c r="AN332" s="98">
        <f t="shared" si="903"/>
        <v>0</v>
      </c>
      <c r="AO332" s="297">
        <f t="shared" si="903"/>
        <v>0</v>
      </c>
      <c r="AP332" s="218">
        <f t="shared" si="903"/>
        <v>0</v>
      </c>
      <c r="AQ332" s="113">
        <f t="shared" ref="AQ332:AR332" si="904">W332+Y332+AA332+AC332+AE332</f>
        <v>4</v>
      </c>
      <c r="AR332" s="114">
        <f t="shared" si="904"/>
        <v>0</v>
      </c>
      <c r="AS332" s="114">
        <f t="shared" ref="AS332:AS341" si="907">AQ332/K332*100</f>
        <v>40</v>
      </c>
      <c r="AT332" s="128" t="s">
        <v>89</v>
      </c>
      <c r="AU332" s="115"/>
      <c r="AV332" s="116"/>
      <c r="AW332" s="117"/>
      <c r="AX332" s="118">
        <f t="shared" ref="AX332:AY332" si="905">AG332+AI332+AK332+AM332+AO332</f>
        <v>400</v>
      </c>
      <c r="AY332" s="118">
        <f t="shared" si="905"/>
        <v>0</v>
      </c>
      <c r="AZ332" s="117"/>
    </row>
    <row r="333" ht="51.75" customHeight="1">
      <c r="A333" s="119"/>
      <c r="B333" s="106"/>
      <c r="C333" s="108"/>
      <c r="D333" s="106"/>
      <c r="E333" s="108"/>
      <c r="F333" s="106"/>
      <c r="G333" s="86"/>
      <c r="H333" s="108" t="s">
        <v>660</v>
      </c>
      <c r="I333" s="108" t="s">
        <v>72</v>
      </c>
      <c r="J333" s="106">
        <v>90.0</v>
      </c>
      <c r="K333" s="106">
        <v>100.0</v>
      </c>
      <c r="L333" s="108"/>
      <c r="M333" s="106">
        <v>95.0</v>
      </c>
      <c r="N333" s="89"/>
      <c r="O333" s="106">
        <v>95.0</v>
      </c>
      <c r="P333" s="89"/>
      <c r="Q333" s="111">
        <v>95.0</v>
      </c>
      <c r="R333" s="89"/>
      <c r="S333" s="106">
        <v>95.0</v>
      </c>
      <c r="T333" s="89"/>
      <c r="U333" s="106">
        <v>100.0</v>
      </c>
      <c r="V333" s="157"/>
      <c r="W333" s="111">
        <v>95.0</v>
      </c>
      <c r="X333" s="141"/>
      <c r="Y333" s="111">
        <v>95.0</v>
      </c>
      <c r="Z333" s="141"/>
      <c r="AA333" s="111">
        <v>95.0</v>
      </c>
      <c r="AB333" s="93"/>
      <c r="AC333" s="111">
        <v>95.0</v>
      </c>
      <c r="AD333" s="93"/>
      <c r="AE333" s="108"/>
      <c r="AF333" s="96"/>
      <c r="AG333" s="113">
        <f t="shared" ref="AG333:AP333" si="906">IFERROR(W333/M333,0)*100</f>
        <v>100</v>
      </c>
      <c r="AH333" s="98">
        <f t="shared" si="906"/>
        <v>0</v>
      </c>
      <c r="AI333" s="113">
        <f t="shared" si="906"/>
        <v>100</v>
      </c>
      <c r="AJ333" s="98">
        <f t="shared" si="906"/>
        <v>0</v>
      </c>
      <c r="AK333" s="113">
        <f t="shared" si="906"/>
        <v>100</v>
      </c>
      <c r="AL333" s="98">
        <f t="shared" si="906"/>
        <v>0</v>
      </c>
      <c r="AM333" s="113">
        <f t="shared" si="906"/>
        <v>100</v>
      </c>
      <c r="AN333" s="98">
        <f t="shared" si="906"/>
        <v>0</v>
      </c>
      <c r="AO333" s="297">
        <f t="shared" si="906"/>
        <v>0</v>
      </c>
      <c r="AP333" s="218">
        <f t="shared" si="906"/>
        <v>0</v>
      </c>
      <c r="AQ333" s="124">
        <v>95.0</v>
      </c>
      <c r="AR333" s="114">
        <f>X333+Z333+AB333+AD333+AF333</f>
        <v>0</v>
      </c>
      <c r="AS333" s="114">
        <f t="shared" si="907"/>
        <v>95</v>
      </c>
      <c r="AT333" s="128" t="s">
        <v>89</v>
      </c>
      <c r="AU333" s="115"/>
      <c r="AV333" s="116"/>
      <c r="AW333" s="117"/>
      <c r="AX333" s="118">
        <f t="shared" ref="AX333:AY333" si="908">AG333+AI333+AK333+AM333+AO333</f>
        <v>400</v>
      </c>
      <c r="AY333" s="118">
        <f t="shared" si="908"/>
        <v>0</v>
      </c>
      <c r="AZ333" s="117"/>
    </row>
    <row r="334" ht="82.5" customHeight="1">
      <c r="A334" s="200"/>
      <c r="B334" s="201"/>
      <c r="C334" s="202"/>
      <c r="D334" s="201"/>
      <c r="E334" s="202"/>
      <c r="F334" s="106">
        <v>2.0</v>
      </c>
      <c r="G334" s="86" t="s">
        <v>661</v>
      </c>
      <c r="H334" s="86" t="s">
        <v>662</v>
      </c>
      <c r="I334" s="86" t="s">
        <v>117</v>
      </c>
      <c r="J334" s="106">
        <v>20.0</v>
      </c>
      <c r="K334" s="109">
        <f>M334+O334+Q334+S334+U334+J334</f>
        <v>40</v>
      </c>
      <c r="L334" s="110">
        <f>N334+P334+R334+T334+V334</f>
        <v>3675</v>
      </c>
      <c r="M334" s="106">
        <v>4.0</v>
      </c>
      <c r="N334" s="89">
        <v>454.0</v>
      </c>
      <c r="O334" s="106">
        <v>4.0</v>
      </c>
      <c r="P334" s="89">
        <v>884.0</v>
      </c>
      <c r="Q334" s="111">
        <v>4.0</v>
      </c>
      <c r="R334" s="89">
        <v>756.0</v>
      </c>
      <c r="S334" s="106">
        <v>4.0</v>
      </c>
      <c r="T334" s="89">
        <v>779.0</v>
      </c>
      <c r="U334" s="106">
        <v>4.0</v>
      </c>
      <c r="V334" s="129">
        <v>802.0</v>
      </c>
      <c r="W334" s="111">
        <v>4.0</v>
      </c>
      <c r="X334" s="93">
        <v>436.163</v>
      </c>
      <c r="Y334" s="111">
        <v>4.0</v>
      </c>
      <c r="Z334" s="93">
        <v>541.787</v>
      </c>
      <c r="AA334" s="111">
        <v>2.0</v>
      </c>
      <c r="AB334" s="93">
        <v>517.373</v>
      </c>
      <c r="AC334" s="111">
        <v>2.0</v>
      </c>
      <c r="AD334" s="93">
        <v>534.918</v>
      </c>
      <c r="AE334" s="202"/>
      <c r="AF334" s="203"/>
      <c r="AG334" s="113">
        <f t="shared" ref="AG334:AP334" si="909">IFERROR(W334/M334,0)*100</f>
        <v>100</v>
      </c>
      <c r="AH334" s="98">
        <f t="shared" si="909"/>
        <v>96.07114537</v>
      </c>
      <c r="AI334" s="113">
        <f t="shared" si="909"/>
        <v>100</v>
      </c>
      <c r="AJ334" s="98">
        <f t="shared" si="909"/>
        <v>61.28812217</v>
      </c>
      <c r="AK334" s="113">
        <f t="shared" si="909"/>
        <v>50</v>
      </c>
      <c r="AL334" s="98">
        <f t="shared" si="909"/>
        <v>68.43558201</v>
      </c>
      <c r="AM334" s="113">
        <f t="shared" si="909"/>
        <v>50</v>
      </c>
      <c r="AN334" s="98">
        <f t="shared" si="909"/>
        <v>68.66726573</v>
      </c>
      <c r="AO334" s="297">
        <f t="shared" si="909"/>
        <v>0</v>
      </c>
      <c r="AP334" s="218">
        <f t="shared" si="909"/>
        <v>0</v>
      </c>
      <c r="AQ334" s="113">
        <f t="shared" ref="AQ334:AR334" si="910">W334+Y334+AA334+AC334+AE334</f>
        <v>12</v>
      </c>
      <c r="AR334" s="114">
        <f t="shared" si="910"/>
        <v>2030.241</v>
      </c>
      <c r="AS334" s="114">
        <f t="shared" si="907"/>
        <v>30</v>
      </c>
      <c r="AT334" s="114">
        <f>AR334/L334*100</f>
        <v>55.24465306</v>
      </c>
      <c r="AU334" s="115" t="s">
        <v>648</v>
      </c>
      <c r="AV334" s="116"/>
      <c r="AW334" s="117"/>
      <c r="AX334" s="118">
        <f t="shared" ref="AX334:AY334" si="911">AG334+AI334+AK334+AM334+AO334</f>
        <v>300</v>
      </c>
      <c r="AY334" s="118">
        <f t="shared" si="911"/>
        <v>294.4621153</v>
      </c>
      <c r="AZ334" s="204"/>
    </row>
    <row r="335" ht="15.75" customHeight="1">
      <c r="A335" s="200"/>
      <c r="B335" s="201"/>
      <c r="C335" s="202"/>
      <c r="D335" s="201"/>
      <c r="E335" s="202"/>
      <c r="F335" s="106"/>
      <c r="G335" s="86"/>
      <c r="H335" s="86" t="s">
        <v>663</v>
      </c>
      <c r="I335" s="86" t="s">
        <v>72</v>
      </c>
      <c r="J335" s="138">
        <v>97.0</v>
      </c>
      <c r="K335" s="138">
        <v>100.0</v>
      </c>
      <c r="L335" s="143"/>
      <c r="M335" s="138">
        <v>98.0</v>
      </c>
      <c r="N335" s="144"/>
      <c r="O335" s="138">
        <v>99.0</v>
      </c>
      <c r="P335" s="144"/>
      <c r="Q335" s="138">
        <v>100.0</v>
      </c>
      <c r="R335" s="144"/>
      <c r="S335" s="138">
        <v>100.0</v>
      </c>
      <c r="T335" s="144"/>
      <c r="U335" s="138">
        <v>100.0</v>
      </c>
      <c r="V335" s="209"/>
      <c r="W335" s="124">
        <v>98.0</v>
      </c>
      <c r="X335" s="210"/>
      <c r="Y335" s="124">
        <v>99.0</v>
      </c>
      <c r="Z335" s="210"/>
      <c r="AA335" s="124">
        <v>100.0</v>
      </c>
      <c r="AB335" s="210"/>
      <c r="AC335" s="124">
        <v>100.0</v>
      </c>
      <c r="AD335" s="210"/>
      <c r="AE335" s="202"/>
      <c r="AF335" s="203"/>
      <c r="AG335" s="113">
        <f t="shared" ref="AG335:AP335" si="912">IFERROR(W335/M335,0)*100</f>
        <v>100</v>
      </c>
      <c r="AH335" s="98">
        <f t="shared" si="912"/>
        <v>0</v>
      </c>
      <c r="AI335" s="113">
        <f t="shared" si="912"/>
        <v>100</v>
      </c>
      <c r="AJ335" s="98">
        <f t="shared" si="912"/>
        <v>0</v>
      </c>
      <c r="AK335" s="113">
        <f t="shared" si="912"/>
        <v>100</v>
      </c>
      <c r="AL335" s="98">
        <f t="shared" si="912"/>
        <v>0</v>
      </c>
      <c r="AM335" s="113">
        <f t="shared" si="912"/>
        <v>100</v>
      </c>
      <c r="AN335" s="98">
        <f t="shared" si="912"/>
        <v>0</v>
      </c>
      <c r="AO335" s="297">
        <f t="shared" si="912"/>
        <v>0</v>
      </c>
      <c r="AP335" s="218">
        <f t="shared" si="912"/>
        <v>0</v>
      </c>
      <c r="AQ335" s="113">
        <v>100.0</v>
      </c>
      <c r="AR335" s="114">
        <f>X335+Z335+AB335+AD335+AF335</f>
        <v>0</v>
      </c>
      <c r="AS335" s="114">
        <f t="shared" si="907"/>
        <v>100</v>
      </c>
      <c r="AT335" s="128" t="s">
        <v>89</v>
      </c>
      <c r="AU335" s="115"/>
      <c r="AV335" s="116"/>
      <c r="AW335" s="117"/>
      <c r="AX335" s="118">
        <f t="shared" ref="AX335:AY335" si="913">AG335+AI335+AK335+AM335+AO335</f>
        <v>400</v>
      </c>
      <c r="AY335" s="118">
        <f t="shared" si="913"/>
        <v>0</v>
      </c>
      <c r="AZ335" s="204"/>
    </row>
    <row r="336" ht="15.75" customHeight="1">
      <c r="A336" s="200"/>
      <c r="B336" s="201"/>
      <c r="C336" s="202"/>
      <c r="D336" s="201"/>
      <c r="E336" s="202"/>
      <c r="F336" s="106">
        <v>3.0</v>
      </c>
      <c r="G336" s="86" t="s">
        <v>664</v>
      </c>
      <c r="H336" s="86" t="s">
        <v>665</v>
      </c>
      <c r="I336" s="86"/>
      <c r="J336" s="106">
        <v>0.0</v>
      </c>
      <c r="K336" s="109">
        <f t="shared" ref="K336:K340" si="917">M336+O336+Q336+S336+U336+J336</f>
        <v>50</v>
      </c>
      <c r="L336" s="110">
        <f t="shared" ref="L336:L338" si="918">N336+P336+R336+T336+V336</f>
        <v>33706</v>
      </c>
      <c r="M336" s="106">
        <v>10.0</v>
      </c>
      <c r="N336" s="89">
        <v>6350.0</v>
      </c>
      <c r="O336" s="106">
        <v>10.0</v>
      </c>
      <c r="P336" s="89">
        <v>6540.0</v>
      </c>
      <c r="Q336" s="106">
        <v>10.0</v>
      </c>
      <c r="R336" s="89">
        <v>6736.0</v>
      </c>
      <c r="S336" s="106">
        <v>10.0</v>
      </c>
      <c r="T336" s="89">
        <v>6936.0</v>
      </c>
      <c r="U336" s="106">
        <v>10.0</v>
      </c>
      <c r="V336" s="148">
        <v>7144.0</v>
      </c>
      <c r="W336" s="111">
        <v>11.0</v>
      </c>
      <c r="X336" s="93">
        <v>0.0</v>
      </c>
      <c r="Y336" s="111">
        <v>11.0</v>
      </c>
      <c r="Z336" s="93">
        <v>284.228</v>
      </c>
      <c r="AA336" s="111">
        <v>11.0</v>
      </c>
      <c r="AB336" s="93">
        <v>428.477</v>
      </c>
      <c r="AC336" s="111">
        <v>11.0</v>
      </c>
      <c r="AD336" s="93">
        <v>437.241</v>
      </c>
      <c r="AE336" s="202"/>
      <c r="AF336" s="203"/>
      <c r="AG336" s="113">
        <f t="shared" ref="AG336:AP336" si="914">IFERROR(W336/M336,0)*100</f>
        <v>110</v>
      </c>
      <c r="AH336" s="98">
        <f t="shared" si="914"/>
        <v>0</v>
      </c>
      <c r="AI336" s="113">
        <f t="shared" si="914"/>
        <v>110</v>
      </c>
      <c r="AJ336" s="98">
        <f t="shared" si="914"/>
        <v>4.345993884</v>
      </c>
      <c r="AK336" s="113">
        <f t="shared" si="914"/>
        <v>110</v>
      </c>
      <c r="AL336" s="98">
        <f t="shared" si="914"/>
        <v>6.361000594</v>
      </c>
      <c r="AM336" s="113">
        <f t="shared" si="914"/>
        <v>110</v>
      </c>
      <c r="AN336" s="98">
        <f t="shared" si="914"/>
        <v>6.303935986</v>
      </c>
      <c r="AO336" s="297">
        <f t="shared" si="914"/>
        <v>0</v>
      </c>
      <c r="AP336" s="218">
        <f t="shared" si="914"/>
        <v>0</v>
      </c>
      <c r="AQ336" s="113">
        <f t="shared" ref="AQ336:AR336" si="915">W336+Y336+AA336+AC336+AE336</f>
        <v>44</v>
      </c>
      <c r="AR336" s="114">
        <f t="shared" si="915"/>
        <v>1149.946</v>
      </c>
      <c r="AS336" s="114">
        <f t="shared" si="907"/>
        <v>88</v>
      </c>
      <c r="AT336" s="114">
        <f>AR336/L336*100</f>
        <v>3.411695247</v>
      </c>
      <c r="AU336" s="115" t="s">
        <v>649</v>
      </c>
      <c r="AV336" s="116"/>
      <c r="AW336" s="117"/>
      <c r="AX336" s="118">
        <f t="shared" ref="AX336:AY336" si="916">AG336+AI336+AK336+AM336+AO336</f>
        <v>440</v>
      </c>
      <c r="AY336" s="118">
        <f t="shared" si="916"/>
        <v>17.01093046</v>
      </c>
      <c r="AZ336" s="204"/>
    </row>
    <row r="337" ht="34.5" customHeight="1">
      <c r="A337" s="200"/>
      <c r="B337" s="201"/>
      <c r="C337" s="202"/>
      <c r="D337" s="201"/>
      <c r="E337" s="202"/>
      <c r="F337" s="106"/>
      <c r="G337" s="86"/>
      <c r="H337" s="86" t="s">
        <v>666</v>
      </c>
      <c r="I337" s="106" t="s">
        <v>667</v>
      </c>
      <c r="J337" s="106">
        <v>0.0</v>
      </c>
      <c r="K337" s="109">
        <f t="shared" si="917"/>
        <v>5000</v>
      </c>
      <c r="L337" s="110">
        <f t="shared" si="918"/>
        <v>0</v>
      </c>
      <c r="M337" s="106">
        <v>1000.0</v>
      </c>
      <c r="N337" s="89"/>
      <c r="O337" s="106">
        <v>1000.0</v>
      </c>
      <c r="P337" s="89"/>
      <c r="Q337" s="106">
        <v>1000.0</v>
      </c>
      <c r="R337" s="89"/>
      <c r="S337" s="106">
        <v>1000.0</v>
      </c>
      <c r="T337" s="89"/>
      <c r="U337" s="106">
        <v>1000.0</v>
      </c>
      <c r="V337" s="129"/>
      <c r="W337" s="111">
        <v>1000.0</v>
      </c>
      <c r="X337" s="93"/>
      <c r="Y337" s="111">
        <v>1000.0</v>
      </c>
      <c r="Z337" s="93"/>
      <c r="AA337" s="111">
        <v>1000.0</v>
      </c>
      <c r="AB337" s="93"/>
      <c r="AC337" s="111">
        <v>1000.0</v>
      </c>
      <c r="AD337" s="93"/>
      <c r="AE337" s="202"/>
      <c r="AF337" s="203"/>
      <c r="AG337" s="113">
        <f t="shared" ref="AG337:AP337" si="919">IFERROR(W337/M337,0)*100</f>
        <v>100</v>
      </c>
      <c r="AH337" s="98">
        <f t="shared" si="919"/>
        <v>0</v>
      </c>
      <c r="AI337" s="113">
        <f t="shared" si="919"/>
        <v>100</v>
      </c>
      <c r="AJ337" s="98">
        <f t="shared" si="919"/>
        <v>0</v>
      </c>
      <c r="AK337" s="113">
        <f t="shared" si="919"/>
        <v>100</v>
      </c>
      <c r="AL337" s="98">
        <f t="shared" si="919"/>
        <v>0</v>
      </c>
      <c r="AM337" s="113">
        <f t="shared" si="919"/>
        <v>100</v>
      </c>
      <c r="AN337" s="98">
        <f t="shared" si="919"/>
        <v>0</v>
      </c>
      <c r="AO337" s="297">
        <f t="shared" si="919"/>
        <v>0</v>
      </c>
      <c r="AP337" s="218">
        <f t="shared" si="919"/>
        <v>0</v>
      </c>
      <c r="AQ337" s="113">
        <f t="shared" ref="AQ337:AR337" si="920">W337+Y337+AA337+AC337+AE337</f>
        <v>4000</v>
      </c>
      <c r="AR337" s="114">
        <f t="shared" si="920"/>
        <v>0</v>
      </c>
      <c r="AS337" s="114">
        <f t="shared" si="907"/>
        <v>80</v>
      </c>
      <c r="AT337" s="128" t="s">
        <v>89</v>
      </c>
      <c r="AU337" s="115"/>
      <c r="AV337" s="116"/>
      <c r="AW337" s="117"/>
      <c r="AX337" s="118">
        <f t="shared" ref="AX337:AY337" si="921">AG337+AI337+AK337+AM337+AO337</f>
        <v>400</v>
      </c>
      <c r="AY337" s="118">
        <f t="shared" si="921"/>
        <v>0</v>
      </c>
      <c r="AZ337" s="204"/>
    </row>
    <row r="338" ht="97.5" customHeight="1">
      <c r="A338" s="200"/>
      <c r="B338" s="201"/>
      <c r="C338" s="202"/>
      <c r="D338" s="106">
        <v>3.0</v>
      </c>
      <c r="E338" s="108" t="s">
        <v>668</v>
      </c>
      <c r="F338" s="106">
        <v>1.0</v>
      </c>
      <c r="G338" s="108" t="s">
        <v>669</v>
      </c>
      <c r="H338" s="86" t="s">
        <v>670</v>
      </c>
      <c r="I338" s="86" t="s">
        <v>206</v>
      </c>
      <c r="J338" s="106">
        <v>1686.0</v>
      </c>
      <c r="K338" s="109">
        <f t="shared" si="917"/>
        <v>2886</v>
      </c>
      <c r="L338" s="110">
        <f t="shared" si="918"/>
        <v>29543</v>
      </c>
      <c r="M338" s="106">
        <v>240.0</v>
      </c>
      <c r="N338" s="89">
        <v>5646.0</v>
      </c>
      <c r="O338" s="106">
        <v>240.0</v>
      </c>
      <c r="P338" s="89">
        <v>5773.0</v>
      </c>
      <c r="Q338" s="106">
        <v>240.0</v>
      </c>
      <c r="R338" s="89">
        <v>5905.0</v>
      </c>
      <c r="S338" s="106">
        <v>240.0</v>
      </c>
      <c r="T338" s="89">
        <v>6040.0</v>
      </c>
      <c r="U338" s="106">
        <v>240.0</v>
      </c>
      <c r="V338" s="91">
        <v>6179.0</v>
      </c>
      <c r="W338" s="111">
        <v>119.0</v>
      </c>
      <c r="X338" s="112">
        <v>3378.122</v>
      </c>
      <c r="Y338" s="111">
        <v>101.0</v>
      </c>
      <c r="Z338" s="112">
        <v>3128.917</v>
      </c>
      <c r="AA338" s="111">
        <v>162.0</v>
      </c>
      <c r="AB338" s="112">
        <v>3256.445</v>
      </c>
      <c r="AC338" s="111">
        <v>162.0</v>
      </c>
      <c r="AD338" s="112">
        <v>1793.72</v>
      </c>
      <c r="AE338" s="202"/>
      <c r="AF338" s="203"/>
      <c r="AG338" s="113">
        <f t="shared" ref="AG338:AP338" si="922">IFERROR(W338/M338,0)*100</f>
        <v>49.58333333</v>
      </c>
      <c r="AH338" s="98">
        <f t="shared" si="922"/>
        <v>59.83212894</v>
      </c>
      <c r="AI338" s="113">
        <f t="shared" si="922"/>
        <v>42.08333333</v>
      </c>
      <c r="AJ338" s="98">
        <f t="shared" si="922"/>
        <v>54.19915122</v>
      </c>
      <c r="AK338" s="113">
        <f t="shared" si="922"/>
        <v>67.5</v>
      </c>
      <c r="AL338" s="98">
        <f t="shared" si="922"/>
        <v>55.14724809</v>
      </c>
      <c r="AM338" s="113">
        <f t="shared" si="922"/>
        <v>67.5</v>
      </c>
      <c r="AN338" s="98">
        <f t="shared" si="922"/>
        <v>29.69735099</v>
      </c>
      <c r="AO338" s="297">
        <f t="shared" si="922"/>
        <v>0</v>
      </c>
      <c r="AP338" s="218">
        <f t="shared" si="922"/>
        <v>0</v>
      </c>
      <c r="AQ338" s="113">
        <f t="shared" ref="AQ338:AR338" si="923">W338+Y338+AA338+AC338+AE338</f>
        <v>544</v>
      </c>
      <c r="AR338" s="114">
        <f t="shared" si="923"/>
        <v>11557.204</v>
      </c>
      <c r="AS338" s="114">
        <f t="shared" si="907"/>
        <v>18.84961885</v>
      </c>
      <c r="AT338" s="114">
        <f>AR338/L338*100</f>
        <v>39.11994043</v>
      </c>
      <c r="AU338" s="115" t="s">
        <v>671</v>
      </c>
      <c r="AV338" s="116"/>
      <c r="AW338" s="117"/>
      <c r="AX338" s="118">
        <f t="shared" ref="AX338:AY338" si="924">AG338+AI338+AK338+AM338+AO338</f>
        <v>226.6666667</v>
      </c>
      <c r="AY338" s="118">
        <f t="shared" si="924"/>
        <v>198.8758793</v>
      </c>
      <c r="AZ338" s="204"/>
    </row>
    <row r="339" ht="66.0" customHeight="1">
      <c r="A339" s="200"/>
      <c r="B339" s="201"/>
      <c r="C339" s="202"/>
      <c r="D339" s="106"/>
      <c r="E339" s="108"/>
      <c r="F339" s="106"/>
      <c r="G339" s="108"/>
      <c r="H339" s="86" t="s">
        <v>672</v>
      </c>
      <c r="I339" s="86" t="s">
        <v>211</v>
      </c>
      <c r="J339" s="106">
        <v>15.0</v>
      </c>
      <c r="K339" s="109">
        <f t="shared" si="917"/>
        <v>30</v>
      </c>
      <c r="L339" s="128"/>
      <c r="M339" s="106">
        <v>3.0</v>
      </c>
      <c r="N339" s="89"/>
      <c r="O339" s="106">
        <v>3.0</v>
      </c>
      <c r="P339" s="89"/>
      <c r="Q339" s="106">
        <v>3.0</v>
      </c>
      <c r="R339" s="89"/>
      <c r="S339" s="106">
        <v>3.0</v>
      </c>
      <c r="T339" s="89"/>
      <c r="U339" s="106">
        <v>3.0</v>
      </c>
      <c r="V339" s="129"/>
      <c r="W339" s="111">
        <v>3.0</v>
      </c>
      <c r="X339" s="112"/>
      <c r="Y339" s="111">
        <v>3.0</v>
      </c>
      <c r="Z339" s="112"/>
      <c r="AA339" s="111">
        <v>3.0</v>
      </c>
      <c r="AB339" s="112"/>
      <c r="AC339" s="111">
        <v>3.0</v>
      </c>
      <c r="AD339" s="112"/>
      <c r="AE339" s="202"/>
      <c r="AF339" s="203"/>
      <c r="AG339" s="113">
        <f t="shared" ref="AG339:AP339" si="925">IFERROR(W339/M339,0)*100</f>
        <v>100</v>
      </c>
      <c r="AH339" s="98">
        <f t="shared" si="925"/>
        <v>0</v>
      </c>
      <c r="AI339" s="113">
        <f t="shared" si="925"/>
        <v>100</v>
      </c>
      <c r="AJ339" s="98">
        <f t="shared" si="925"/>
        <v>0</v>
      </c>
      <c r="AK339" s="113">
        <f t="shared" si="925"/>
        <v>100</v>
      </c>
      <c r="AL339" s="98">
        <f t="shared" si="925"/>
        <v>0</v>
      </c>
      <c r="AM339" s="113">
        <f t="shared" si="925"/>
        <v>100</v>
      </c>
      <c r="AN339" s="98">
        <f t="shared" si="925"/>
        <v>0</v>
      </c>
      <c r="AO339" s="297">
        <f t="shared" si="925"/>
        <v>0</v>
      </c>
      <c r="AP339" s="218">
        <f t="shared" si="925"/>
        <v>0</v>
      </c>
      <c r="AQ339" s="113">
        <f t="shared" ref="AQ339:AR339" si="926">W339+Y339+AA339+AC339+AE339</f>
        <v>12</v>
      </c>
      <c r="AR339" s="114">
        <f t="shared" si="926"/>
        <v>0</v>
      </c>
      <c r="AS339" s="114">
        <f t="shared" si="907"/>
        <v>40</v>
      </c>
      <c r="AT339" s="128" t="s">
        <v>89</v>
      </c>
      <c r="AU339" s="115"/>
      <c r="AV339" s="116"/>
      <c r="AW339" s="117"/>
      <c r="AX339" s="118">
        <f t="shared" ref="AX339:AY339" si="927">AG339+AI339+AK339+AM339+AO339</f>
        <v>400</v>
      </c>
      <c r="AY339" s="118">
        <f t="shared" si="927"/>
        <v>0</v>
      </c>
      <c r="AZ339" s="204"/>
    </row>
    <row r="340" ht="129.0" customHeight="1">
      <c r="A340" s="200"/>
      <c r="B340" s="201"/>
      <c r="C340" s="202"/>
      <c r="D340" s="106"/>
      <c r="E340" s="108"/>
      <c r="F340" s="106"/>
      <c r="G340" s="108"/>
      <c r="H340" s="86" t="s">
        <v>673</v>
      </c>
      <c r="I340" s="86" t="s">
        <v>211</v>
      </c>
      <c r="J340" s="106">
        <v>5.0</v>
      </c>
      <c r="K340" s="109">
        <f t="shared" si="917"/>
        <v>15</v>
      </c>
      <c r="L340" s="128"/>
      <c r="M340" s="106">
        <v>2.0</v>
      </c>
      <c r="N340" s="89"/>
      <c r="O340" s="106">
        <v>2.0</v>
      </c>
      <c r="P340" s="89"/>
      <c r="Q340" s="106">
        <v>2.0</v>
      </c>
      <c r="R340" s="89"/>
      <c r="S340" s="106">
        <v>2.0</v>
      </c>
      <c r="T340" s="89"/>
      <c r="U340" s="106">
        <v>2.0</v>
      </c>
      <c r="V340" s="129"/>
      <c r="W340" s="111">
        <v>1.0</v>
      </c>
      <c r="X340" s="112"/>
      <c r="Y340" s="111">
        <v>0.0</v>
      </c>
      <c r="Z340" s="112"/>
      <c r="AA340" s="111">
        <v>0.0</v>
      </c>
      <c r="AB340" s="112"/>
      <c r="AC340" s="111">
        <v>0.0</v>
      </c>
      <c r="AD340" s="112"/>
      <c r="AE340" s="202"/>
      <c r="AF340" s="203"/>
      <c r="AG340" s="113">
        <f t="shared" ref="AG340:AP340" si="928">IFERROR(W340/M340,0)*100</f>
        <v>50</v>
      </c>
      <c r="AH340" s="98">
        <f t="shared" si="928"/>
        <v>0</v>
      </c>
      <c r="AI340" s="113">
        <f t="shared" si="928"/>
        <v>0</v>
      </c>
      <c r="AJ340" s="98">
        <f t="shared" si="928"/>
        <v>0</v>
      </c>
      <c r="AK340" s="113">
        <f t="shared" si="928"/>
        <v>0</v>
      </c>
      <c r="AL340" s="98">
        <f t="shared" si="928"/>
        <v>0</v>
      </c>
      <c r="AM340" s="113">
        <f t="shared" si="928"/>
        <v>0</v>
      </c>
      <c r="AN340" s="98">
        <f t="shared" si="928"/>
        <v>0</v>
      </c>
      <c r="AO340" s="297">
        <f t="shared" si="928"/>
        <v>0</v>
      </c>
      <c r="AP340" s="218">
        <f t="shared" si="928"/>
        <v>0</v>
      </c>
      <c r="AQ340" s="113">
        <f t="shared" ref="AQ340:AR340" si="929">W340+Y340+AA340+AC340+AE340</f>
        <v>1</v>
      </c>
      <c r="AR340" s="114">
        <f t="shared" si="929"/>
        <v>0</v>
      </c>
      <c r="AS340" s="114">
        <f t="shared" si="907"/>
        <v>6.666666667</v>
      </c>
      <c r="AT340" s="128" t="s">
        <v>89</v>
      </c>
      <c r="AU340" s="115"/>
      <c r="AV340" s="116"/>
      <c r="AW340" s="117"/>
      <c r="AX340" s="118">
        <f t="shared" ref="AX340:AY340" si="930">AG340+AI340+AK340+AM340+AO340</f>
        <v>50</v>
      </c>
      <c r="AY340" s="118">
        <f t="shared" si="930"/>
        <v>0</v>
      </c>
      <c r="AZ340" s="204"/>
    </row>
    <row r="341" ht="15.75" customHeight="1">
      <c r="A341" s="119"/>
      <c r="B341" s="106"/>
      <c r="C341" s="108"/>
      <c r="D341" s="106"/>
      <c r="E341" s="108"/>
      <c r="F341" s="106">
        <v>2.0</v>
      </c>
      <c r="G341" s="108" t="s">
        <v>674</v>
      </c>
      <c r="H341" s="108" t="s">
        <v>675</v>
      </c>
      <c r="I341" s="108" t="s">
        <v>676</v>
      </c>
      <c r="J341" s="106" t="s">
        <v>89</v>
      </c>
      <c r="K341" s="106">
        <v>2.0</v>
      </c>
      <c r="L341" s="108">
        <v>13817.0</v>
      </c>
      <c r="M341" s="106">
        <v>2.0</v>
      </c>
      <c r="N341" s="89">
        <v>2566.0</v>
      </c>
      <c r="O341" s="106">
        <v>2.0</v>
      </c>
      <c r="P341" s="89">
        <v>2742.0</v>
      </c>
      <c r="Q341" s="106">
        <v>2.0</v>
      </c>
      <c r="R341" s="89">
        <v>2721.0</v>
      </c>
      <c r="S341" s="106">
        <v>2.0</v>
      </c>
      <c r="T341" s="89">
        <v>2802.0</v>
      </c>
      <c r="U341" s="106">
        <v>2.0</v>
      </c>
      <c r="V341" s="120">
        <v>2986.0</v>
      </c>
      <c r="W341" s="111">
        <v>2.0</v>
      </c>
      <c r="X341" s="112">
        <f>1397.343+2468.513+245.505+25+69.993+63.973+74.946+25+24.995+75+23.872+25+25+25.01+73.87+74.957+60+0+59.592</f>
        <v>4837.569</v>
      </c>
      <c r="Y341" s="111">
        <v>3.0</v>
      </c>
      <c r="Z341" s="112">
        <f>1408.56+217.114+176.23+59.992+0+60+74.957+44.089+23.01+24.995+25.555+24.616+75+24.995+24.988+62.68+29.56+25+25</f>
        <v>2406.341</v>
      </c>
      <c r="AA341" s="111">
        <v>3.0</v>
      </c>
      <c r="AB341" s="112">
        <f>1621.241+1155.045+0+27.5+25.008+40.298+51.994+59.587+0+24.994+26.243+25.569+9.816+20.595+74.944+36+30.351+74.786</f>
        <v>3303.971</v>
      </c>
      <c r="AC341" s="111">
        <v>3.0</v>
      </c>
      <c r="AD341" s="112">
        <f>1654.649+1141.251+177.772+27.5+1.96+21.29+26.244+34.994+19.226+42+38.83+11.226+9.991+14.988+20.028</f>
        <v>3241.949</v>
      </c>
      <c r="AE341" s="108"/>
      <c r="AF341" s="96"/>
      <c r="AG341" s="113">
        <f t="shared" ref="AG341:AP341" si="931">IFERROR(W341/M341,0)*100</f>
        <v>100</v>
      </c>
      <c r="AH341" s="98">
        <f t="shared" si="931"/>
        <v>188.525682</v>
      </c>
      <c r="AI341" s="113">
        <f t="shared" si="931"/>
        <v>150</v>
      </c>
      <c r="AJ341" s="98">
        <f t="shared" si="931"/>
        <v>87.75860686</v>
      </c>
      <c r="AK341" s="113">
        <f t="shared" si="931"/>
        <v>150</v>
      </c>
      <c r="AL341" s="98">
        <f t="shared" si="931"/>
        <v>121.4248806</v>
      </c>
      <c r="AM341" s="113">
        <f t="shared" si="931"/>
        <v>150</v>
      </c>
      <c r="AN341" s="98">
        <f t="shared" si="931"/>
        <v>115.7012491</v>
      </c>
      <c r="AO341" s="297">
        <f t="shared" si="931"/>
        <v>0</v>
      </c>
      <c r="AP341" s="218">
        <f t="shared" si="931"/>
        <v>0</v>
      </c>
      <c r="AQ341" s="124">
        <v>3.0</v>
      </c>
      <c r="AR341" s="114">
        <f>X341+Z341+AB341+AD341+AF341</f>
        <v>13789.83</v>
      </c>
      <c r="AS341" s="114">
        <f t="shared" si="907"/>
        <v>150</v>
      </c>
      <c r="AT341" s="114">
        <f>AR341/L341*100</f>
        <v>99.80335818</v>
      </c>
      <c r="AU341" s="115" t="s">
        <v>671</v>
      </c>
      <c r="AV341" s="116" t="s">
        <v>677</v>
      </c>
      <c r="AW341" s="117"/>
      <c r="AX341" s="118">
        <f t="shared" ref="AX341:AY341" si="932">AG341+AI341+AK341+AM341+AO341</f>
        <v>550</v>
      </c>
      <c r="AY341" s="118">
        <f t="shared" si="932"/>
        <v>513.4104185</v>
      </c>
      <c r="AZ341" s="117"/>
    </row>
    <row r="342" ht="15.75" customHeight="1">
      <c r="A342" s="119"/>
      <c r="B342" s="106"/>
      <c r="C342" s="108"/>
      <c r="D342" s="106"/>
      <c r="E342" s="108"/>
      <c r="F342" s="106"/>
      <c r="G342" s="108"/>
      <c r="H342" s="108" t="s">
        <v>678</v>
      </c>
      <c r="I342" s="108"/>
      <c r="J342" s="106"/>
      <c r="K342" s="106"/>
      <c r="L342" s="108"/>
      <c r="M342" s="106"/>
      <c r="N342" s="89"/>
      <c r="O342" s="106"/>
      <c r="P342" s="89"/>
      <c r="Q342" s="111"/>
      <c r="R342" s="89"/>
      <c r="S342" s="106"/>
      <c r="T342" s="89"/>
      <c r="U342" s="106"/>
      <c r="V342" s="157"/>
      <c r="W342" s="111"/>
      <c r="X342" s="112"/>
      <c r="Y342" s="111"/>
      <c r="Z342" s="112"/>
      <c r="AA342" s="111"/>
      <c r="AB342" s="112"/>
      <c r="AC342" s="111"/>
      <c r="AD342" s="112"/>
      <c r="AE342" s="108"/>
      <c r="AF342" s="96"/>
      <c r="AG342" s="113">
        <f t="shared" ref="AG342:AP342" si="933">IFERROR(W342/M342,0)*100</f>
        <v>0</v>
      </c>
      <c r="AH342" s="98">
        <f t="shared" si="933"/>
        <v>0</v>
      </c>
      <c r="AI342" s="113">
        <f t="shared" si="933"/>
        <v>0</v>
      </c>
      <c r="AJ342" s="98">
        <f t="shared" si="933"/>
        <v>0</v>
      </c>
      <c r="AK342" s="113">
        <f t="shared" si="933"/>
        <v>0</v>
      </c>
      <c r="AL342" s="98">
        <f t="shared" si="933"/>
        <v>0</v>
      </c>
      <c r="AM342" s="113">
        <f t="shared" si="933"/>
        <v>0</v>
      </c>
      <c r="AN342" s="98">
        <f t="shared" si="933"/>
        <v>0</v>
      </c>
      <c r="AO342" s="297">
        <f t="shared" si="933"/>
        <v>0</v>
      </c>
      <c r="AP342" s="218">
        <f t="shared" si="933"/>
        <v>0</v>
      </c>
      <c r="AQ342" s="113">
        <f>IFERROR(AX342/K342,0)*100</f>
        <v>0</v>
      </c>
      <c r="AR342" s="108"/>
      <c r="AS342" s="108"/>
      <c r="AT342" s="108"/>
      <c r="AU342" s="115"/>
      <c r="AV342" s="116"/>
      <c r="AW342" s="117"/>
      <c r="AX342" s="118">
        <f t="shared" ref="AX342:AY342" si="934">AG342+AI342+AK342+AM342+AO342</f>
        <v>0</v>
      </c>
      <c r="AY342" s="118">
        <f t="shared" si="934"/>
        <v>0</v>
      </c>
      <c r="AZ342" s="117"/>
    </row>
    <row r="343" ht="15.75" customHeight="1">
      <c r="A343" s="119"/>
      <c r="B343" s="106"/>
      <c r="C343" s="108"/>
      <c r="D343" s="106"/>
      <c r="E343" s="108"/>
      <c r="F343" s="106"/>
      <c r="G343" s="108"/>
      <c r="H343" s="108" t="s">
        <v>679</v>
      </c>
      <c r="I343" s="108" t="s">
        <v>680</v>
      </c>
      <c r="J343" s="106">
        <v>145.0</v>
      </c>
      <c r="K343" s="109">
        <f t="shared" ref="K343:K347" si="938">M343+O343+Q343+S343+U343+J343</f>
        <v>290</v>
      </c>
      <c r="L343" s="108"/>
      <c r="M343" s="211">
        <v>29.0</v>
      </c>
      <c r="N343" s="144"/>
      <c r="O343" s="211">
        <v>29.0</v>
      </c>
      <c r="P343" s="144"/>
      <c r="Q343" s="211">
        <v>29.0</v>
      </c>
      <c r="R343" s="144"/>
      <c r="S343" s="211">
        <v>29.0</v>
      </c>
      <c r="T343" s="144"/>
      <c r="U343" s="211">
        <v>29.0</v>
      </c>
      <c r="V343" s="157"/>
      <c r="W343" s="211">
        <v>29.0</v>
      </c>
      <c r="X343" s="212"/>
      <c r="Y343" s="211">
        <v>29.0</v>
      </c>
      <c r="Z343" s="212"/>
      <c r="AA343" s="211">
        <v>29.0</v>
      </c>
      <c r="AB343" s="213"/>
      <c r="AC343" s="211">
        <v>29.0</v>
      </c>
      <c r="AD343" s="212"/>
      <c r="AE343" s="108"/>
      <c r="AF343" s="96"/>
      <c r="AG343" s="113">
        <f t="shared" ref="AG343:AP343" si="935">IFERROR(W343/M343,0)*100</f>
        <v>100</v>
      </c>
      <c r="AH343" s="98">
        <f t="shared" si="935"/>
        <v>0</v>
      </c>
      <c r="AI343" s="113">
        <f t="shared" si="935"/>
        <v>100</v>
      </c>
      <c r="AJ343" s="98">
        <f t="shared" si="935"/>
        <v>0</v>
      </c>
      <c r="AK343" s="113">
        <f t="shared" si="935"/>
        <v>100</v>
      </c>
      <c r="AL343" s="98">
        <f t="shared" si="935"/>
        <v>0</v>
      </c>
      <c r="AM343" s="113">
        <f t="shared" si="935"/>
        <v>100</v>
      </c>
      <c r="AN343" s="98">
        <f t="shared" si="935"/>
        <v>0</v>
      </c>
      <c r="AO343" s="297">
        <f t="shared" si="935"/>
        <v>0</v>
      </c>
      <c r="AP343" s="218">
        <f t="shared" si="935"/>
        <v>0</v>
      </c>
      <c r="AQ343" s="113">
        <f t="shared" ref="AQ343:AR343" si="936">W343+Y343+AA343+AC343+AE343</f>
        <v>116</v>
      </c>
      <c r="AR343" s="114">
        <f t="shared" si="936"/>
        <v>0</v>
      </c>
      <c r="AS343" s="114">
        <f>AQ343/(K343-J343)*100</f>
        <v>80</v>
      </c>
      <c r="AT343" s="128" t="s">
        <v>89</v>
      </c>
      <c r="AU343" s="115"/>
      <c r="AV343" s="116"/>
      <c r="AW343" s="117"/>
      <c r="AX343" s="118">
        <f t="shared" ref="AX343:AY343" si="937">AG343+AI343+AK343+AM343+AO343</f>
        <v>400</v>
      </c>
      <c r="AY343" s="118">
        <f t="shared" si="937"/>
        <v>0</v>
      </c>
      <c r="AZ343" s="117"/>
    </row>
    <row r="344" ht="15.75" customHeight="1">
      <c r="A344" s="119"/>
      <c r="B344" s="106"/>
      <c r="C344" s="108"/>
      <c r="D344" s="106"/>
      <c r="E344" s="108"/>
      <c r="F344" s="106"/>
      <c r="G344" s="108"/>
      <c r="H344" s="108" t="s">
        <v>681</v>
      </c>
      <c r="I344" s="108" t="s">
        <v>680</v>
      </c>
      <c r="J344" s="106">
        <v>80.0</v>
      </c>
      <c r="K344" s="109">
        <f t="shared" si="938"/>
        <v>160</v>
      </c>
      <c r="L344" s="108"/>
      <c r="M344" s="138">
        <v>16.0</v>
      </c>
      <c r="N344" s="144"/>
      <c r="O344" s="138">
        <v>16.0</v>
      </c>
      <c r="P344" s="144"/>
      <c r="Q344" s="138">
        <v>16.0</v>
      </c>
      <c r="R344" s="144"/>
      <c r="S344" s="138">
        <v>16.0</v>
      </c>
      <c r="T344" s="144"/>
      <c r="U344" s="138">
        <v>16.0</v>
      </c>
      <c r="V344" s="157"/>
      <c r="W344" s="111">
        <v>0.0</v>
      </c>
      <c r="X344" s="112"/>
      <c r="Y344" s="111">
        <v>0.0</v>
      </c>
      <c r="Z344" s="112"/>
      <c r="AA344" s="111"/>
      <c r="AB344" s="112"/>
      <c r="AC344" s="111"/>
      <c r="AD344" s="112"/>
      <c r="AE344" s="108"/>
      <c r="AF344" s="96"/>
      <c r="AG344" s="113">
        <f t="shared" ref="AG344:AP344" si="939">IFERROR(W344/M344,0)*100</f>
        <v>0</v>
      </c>
      <c r="AH344" s="98">
        <f t="shared" si="939"/>
        <v>0</v>
      </c>
      <c r="AI344" s="113">
        <f t="shared" si="939"/>
        <v>0</v>
      </c>
      <c r="AJ344" s="98">
        <f t="shared" si="939"/>
        <v>0</v>
      </c>
      <c r="AK344" s="113">
        <f t="shared" si="939"/>
        <v>0</v>
      </c>
      <c r="AL344" s="98">
        <f t="shared" si="939"/>
        <v>0</v>
      </c>
      <c r="AM344" s="113">
        <f t="shared" si="939"/>
        <v>0</v>
      </c>
      <c r="AN344" s="98">
        <f t="shared" si="939"/>
        <v>0</v>
      </c>
      <c r="AO344" s="297">
        <f t="shared" si="939"/>
        <v>0</v>
      </c>
      <c r="AP344" s="218">
        <f t="shared" si="939"/>
        <v>0</v>
      </c>
      <c r="AQ344" s="113">
        <f>IFERROR(AX344/K344,0)*100</f>
        <v>0</v>
      </c>
      <c r="AR344" s="108"/>
      <c r="AS344" s="108"/>
      <c r="AT344" s="108"/>
      <c r="AU344" s="115"/>
      <c r="AV344" s="116"/>
      <c r="AW344" s="117"/>
      <c r="AX344" s="118">
        <f t="shared" ref="AX344:AY344" si="940">AG344+AI344+AK344+AM344+AO344</f>
        <v>0</v>
      </c>
      <c r="AY344" s="118">
        <f t="shared" si="940"/>
        <v>0</v>
      </c>
      <c r="AZ344" s="117"/>
    </row>
    <row r="345" ht="15.75" customHeight="1">
      <c r="A345" s="119"/>
      <c r="B345" s="106"/>
      <c r="C345" s="108"/>
      <c r="D345" s="106"/>
      <c r="E345" s="108"/>
      <c r="F345" s="106"/>
      <c r="G345" s="108"/>
      <c r="H345" s="108" t="s">
        <v>682</v>
      </c>
      <c r="I345" s="108" t="s">
        <v>680</v>
      </c>
      <c r="J345" s="106">
        <v>160.0</v>
      </c>
      <c r="K345" s="109">
        <f t="shared" si="938"/>
        <v>510</v>
      </c>
      <c r="L345" s="108"/>
      <c r="M345" s="138">
        <v>70.0</v>
      </c>
      <c r="N345" s="144"/>
      <c r="O345" s="138">
        <v>70.0</v>
      </c>
      <c r="P345" s="144"/>
      <c r="Q345" s="138">
        <v>70.0</v>
      </c>
      <c r="R345" s="144"/>
      <c r="S345" s="138">
        <v>70.0</v>
      </c>
      <c r="T345" s="144"/>
      <c r="U345" s="138">
        <v>70.0</v>
      </c>
      <c r="V345" s="157"/>
      <c r="W345" s="111">
        <v>73.0</v>
      </c>
      <c r="X345" s="112"/>
      <c r="Y345" s="111">
        <v>89.0</v>
      </c>
      <c r="Z345" s="112"/>
      <c r="AA345" s="111"/>
      <c r="AB345" s="112"/>
      <c r="AC345" s="111"/>
      <c r="AD345" s="112"/>
      <c r="AE345" s="108"/>
      <c r="AF345" s="96"/>
      <c r="AG345" s="113">
        <f t="shared" ref="AG345:AP345" si="941">IFERROR(W345/M345,0)*100</f>
        <v>104.2857143</v>
      </c>
      <c r="AH345" s="98">
        <f t="shared" si="941"/>
        <v>0</v>
      </c>
      <c r="AI345" s="113">
        <f t="shared" si="941"/>
        <v>127.1428571</v>
      </c>
      <c r="AJ345" s="98">
        <f t="shared" si="941"/>
        <v>0</v>
      </c>
      <c r="AK345" s="113">
        <f t="shared" si="941"/>
        <v>0</v>
      </c>
      <c r="AL345" s="98">
        <f t="shared" si="941"/>
        <v>0</v>
      </c>
      <c r="AM345" s="113">
        <f t="shared" si="941"/>
        <v>0</v>
      </c>
      <c r="AN345" s="98">
        <f t="shared" si="941"/>
        <v>0</v>
      </c>
      <c r="AO345" s="297">
        <f t="shared" si="941"/>
        <v>0</v>
      </c>
      <c r="AP345" s="218">
        <f t="shared" si="941"/>
        <v>0</v>
      </c>
      <c r="AQ345" s="113">
        <f t="shared" ref="AQ345:AR345" si="942">W345+Y345+AA345+AC345+AE345</f>
        <v>162</v>
      </c>
      <c r="AR345" s="114">
        <f t="shared" si="942"/>
        <v>0</v>
      </c>
      <c r="AS345" s="114">
        <f>AQ345/K345*100</f>
        <v>31.76470588</v>
      </c>
      <c r="AT345" s="128" t="s">
        <v>89</v>
      </c>
      <c r="AU345" s="115"/>
      <c r="AV345" s="116"/>
      <c r="AW345" s="117"/>
      <c r="AX345" s="118">
        <f t="shared" ref="AX345:AY345" si="943">AG345+AI345+AK345+AM345+AO345</f>
        <v>231.4285714</v>
      </c>
      <c r="AY345" s="118">
        <f t="shared" si="943"/>
        <v>0</v>
      </c>
      <c r="AZ345" s="117"/>
    </row>
    <row r="346" ht="15.75" customHeight="1">
      <c r="A346" s="119"/>
      <c r="B346" s="106"/>
      <c r="C346" s="108"/>
      <c r="D346" s="106"/>
      <c r="E346" s="108"/>
      <c r="F346" s="106"/>
      <c r="G346" s="108"/>
      <c r="H346" s="108" t="s">
        <v>683</v>
      </c>
      <c r="I346" s="108"/>
      <c r="J346" s="106">
        <v>0.0</v>
      </c>
      <c r="K346" s="109">
        <f t="shared" si="938"/>
        <v>40</v>
      </c>
      <c r="L346" s="108"/>
      <c r="M346" s="138">
        <v>8.0</v>
      </c>
      <c r="N346" s="144"/>
      <c r="O346" s="138">
        <v>8.0</v>
      </c>
      <c r="P346" s="144"/>
      <c r="Q346" s="138">
        <v>8.0</v>
      </c>
      <c r="R346" s="144"/>
      <c r="S346" s="138">
        <v>8.0</v>
      </c>
      <c r="T346" s="144"/>
      <c r="U346" s="138">
        <v>8.0</v>
      </c>
      <c r="V346" s="157"/>
      <c r="W346" s="111">
        <v>0.0</v>
      </c>
      <c r="X346" s="112"/>
      <c r="Y346" s="111">
        <v>0.0</v>
      </c>
      <c r="Z346" s="112"/>
      <c r="AA346" s="111"/>
      <c r="AB346" s="112"/>
      <c r="AC346" s="111"/>
      <c r="AD346" s="112"/>
      <c r="AE346" s="108"/>
      <c r="AF346" s="96"/>
      <c r="AG346" s="113">
        <f t="shared" ref="AG346:AP346" si="944">IFERROR(W346/M346,0)*100</f>
        <v>0</v>
      </c>
      <c r="AH346" s="98">
        <f t="shared" si="944"/>
        <v>0</v>
      </c>
      <c r="AI346" s="113">
        <f t="shared" si="944"/>
        <v>0</v>
      </c>
      <c r="AJ346" s="98">
        <f t="shared" si="944"/>
        <v>0</v>
      </c>
      <c r="AK346" s="113">
        <f t="shared" si="944"/>
        <v>0</v>
      </c>
      <c r="AL346" s="98">
        <f t="shared" si="944"/>
        <v>0</v>
      </c>
      <c r="AM346" s="113">
        <f t="shared" si="944"/>
        <v>0</v>
      </c>
      <c r="AN346" s="98">
        <f t="shared" si="944"/>
        <v>0</v>
      </c>
      <c r="AO346" s="297">
        <f t="shared" si="944"/>
        <v>0</v>
      </c>
      <c r="AP346" s="218">
        <f t="shared" si="944"/>
        <v>0</v>
      </c>
      <c r="AQ346" s="113">
        <f>IFERROR(AX346/K346,0)*100</f>
        <v>0</v>
      </c>
      <c r="AR346" s="108"/>
      <c r="AS346" s="108"/>
      <c r="AT346" s="108"/>
      <c r="AU346" s="115"/>
      <c r="AV346" s="116"/>
      <c r="AW346" s="117"/>
      <c r="AX346" s="118">
        <f t="shared" ref="AX346:AY346" si="945">AG346+AI346+AK346+AM346+AO346</f>
        <v>0</v>
      </c>
      <c r="AY346" s="118">
        <f t="shared" si="945"/>
        <v>0</v>
      </c>
      <c r="AZ346" s="117"/>
    </row>
    <row r="347" ht="15.75" customHeight="1">
      <c r="A347" s="119"/>
      <c r="B347" s="106"/>
      <c r="C347" s="108"/>
      <c r="D347" s="106"/>
      <c r="E347" s="108"/>
      <c r="F347" s="106"/>
      <c r="G347" s="108"/>
      <c r="H347" s="108" t="s">
        <v>684</v>
      </c>
      <c r="I347" s="108" t="s">
        <v>211</v>
      </c>
      <c r="J347" s="106">
        <v>9.0</v>
      </c>
      <c r="K347" s="109">
        <f t="shared" si="938"/>
        <v>34</v>
      </c>
      <c r="L347" s="108"/>
      <c r="M347" s="138">
        <v>5.0</v>
      </c>
      <c r="N347" s="144"/>
      <c r="O347" s="138">
        <v>5.0</v>
      </c>
      <c r="P347" s="144"/>
      <c r="Q347" s="138">
        <v>5.0</v>
      </c>
      <c r="R347" s="144"/>
      <c r="S347" s="138">
        <v>5.0</v>
      </c>
      <c r="T347" s="144"/>
      <c r="U347" s="138">
        <v>5.0</v>
      </c>
      <c r="V347" s="157"/>
      <c r="W347" s="111">
        <v>0.0</v>
      </c>
      <c r="X347" s="112"/>
      <c r="Y347" s="111">
        <v>3.0</v>
      </c>
      <c r="Z347" s="112"/>
      <c r="AA347" s="111">
        <v>4.0</v>
      </c>
      <c r="AB347" s="112"/>
      <c r="AC347" s="111">
        <v>5.0</v>
      </c>
      <c r="AD347" s="112"/>
      <c r="AE347" s="108"/>
      <c r="AF347" s="96"/>
      <c r="AG347" s="113">
        <f t="shared" ref="AG347:AP347" si="946">IFERROR(W347/M347,0)*100</f>
        <v>0</v>
      </c>
      <c r="AH347" s="98">
        <f t="shared" si="946"/>
        <v>0</v>
      </c>
      <c r="AI347" s="113">
        <f t="shared" si="946"/>
        <v>60</v>
      </c>
      <c r="AJ347" s="98">
        <f t="shared" si="946"/>
        <v>0</v>
      </c>
      <c r="AK347" s="113">
        <f t="shared" si="946"/>
        <v>80</v>
      </c>
      <c r="AL347" s="98">
        <f t="shared" si="946"/>
        <v>0</v>
      </c>
      <c r="AM347" s="113">
        <f t="shared" si="946"/>
        <v>100</v>
      </c>
      <c r="AN347" s="98">
        <f t="shared" si="946"/>
        <v>0</v>
      </c>
      <c r="AO347" s="297">
        <f t="shared" si="946"/>
        <v>0</v>
      </c>
      <c r="AP347" s="218">
        <f t="shared" si="946"/>
        <v>0</v>
      </c>
      <c r="AQ347" s="113">
        <f t="shared" ref="AQ347:AR347" si="947">W347+Y347+AA347+AC347+AE347</f>
        <v>12</v>
      </c>
      <c r="AR347" s="114">
        <f t="shared" si="947"/>
        <v>0</v>
      </c>
      <c r="AS347" s="114">
        <f t="shared" ref="AS347:AS349" si="950">AQ347/K347*100</f>
        <v>35.29411765</v>
      </c>
      <c r="AT347" s="128" t="s">
        <v>89</v>
      </c>
      <c r="AU347" s="115"/>
      <c r="AV347" s="116"/>
      <c r="AW347" s="117"/>
      <c r="AX347" s="118">
        <f t="shared" ref="AX347:AY347" si="948">AG347+AI347+AK347+AM347+AO347</f>
        <v>240</v>
      </c>
      <c r="AY347" s="118">
        <f t="shared" si="948"/>
        <v>0</v>
      </c>
      <c r="AZ347" s="117"/>
    </row>
    <row r="348" ht="52.5" customHeight="1">
      <c r="A348" s="119"/>
      <c r="B348" s="106"/>
      <c r="C348" s="108"/>
      <c r="D348" s="106"/>
      <c r="E348" s="108"/>
      <c r="F348" s="106"/>
      <c r="G348" s="108"/>
      <c r="H348" s="108" t="s">
        <v>685</v>
      </c>
      <c r="I348" s="108" t="s">
        <v>72</v>
      </c>
      <c r="J348" s="106" t="s">
        <v>501</v>
      </c>
      <c r="K348" s="138">
        <v>83.0</v>
      </c>
      <c r="L348" s="108"/>
      <c r="M348" s="138">
        <v>73.0</v>
      </c>
      <c r="N348" s="144"/>
      <c r="O348" s="138">
        <v>75.0</v>
      </c>
      <c r="P348" s="144"/>
      <c r="Q348" s="138">
        <v>78.0</v>
      </c>
      <c r="R348" s="144"/>
      <c r="S348" s="138">
        <v>80.0</v>
      </c>
      <c r="T348" s="144"/>
      <c r="U348" s="138">
        <v>83.0</v>
      </c>
      <c r="V348" s="157"/>
      <c r="W348" s="111">
        <v>66.67</v>
      </c>
      <c r="X348" s="112"/>
      <c r="Y348" s="111">
        <v>49.0</v>
      </c>
      <c r="Z348" s="112"/>
      <c r="AA348" s="111">
        <v>76.42</v>
      </c>
      <c r="AB348" s="112"/>
      <c r="AC348" s="111">
        <v>77.0</v>
      </c>
      <c r="AD348" s="112"/>
      <c r="AE348" s="108"/>
      <c r="AF348" s="96"/>
      <c r="AG348" s="113">
        <f t="shared" ref="AG348:AP348" si="949">IFERROR(W348/M348,0)*100</f>
        <v>91.32876712</v>
      </c>
      <c r="AH348" s="98">
        <f t="shared" si="949"/>
        <v>0</v>
      </c>
      <c r="AI348" s="113">
        <f t="shared" si="949"/>
        <v>65.33333333</v>
      </c>
      <c r="AJ348" s="98">
        <f t="shared" si="949"/>
        <v>0</v>
      </c>
      <c r="AK348" s="113">
        <f t="shared" si="949"/>
        <v>97.97435897</v>
      </c>
      <c r="AL348" s="98">
        <f t="shared" si="949"/>
        <v>0</v>
      </c>
      <c r="AM348" s="113">
        <f t="shared" si="949"/>
        <v>96.25</v>
      </c>
      <c r="AN348" s="98">
        <f t="shared" si="949"/>
        <v>0</v>
      </c>
      <c r="AO348" s="297">
        <f t="shared" si="949"/>
        <v>0</v>
      </c>
      <c r="AP348" s="218">
        <f t="shared" si="949"/>
        <v>0</v>
      </c>
      <c r="AQ348" s="124">
        <v>77.0</v>
      </c>
      <c r="AR348" s="114">
        <f>X348+Z348+AB348+AD348+AF348</f>
        <v>0</v>
      </c>
      <c r="AS348" s="114">
        <f t="shared" si="950"/>
        <v>92.77108434</v>
      </c>
      <c r="AT348" s="128" t="s">
        <v>89</v>
      </c>
      <c r="AU348" s="115"/>
      <c r="AV348" s="116"/>
      <c r="AW348" s="117"/>
      <c r="AX348" s="118">
        <f t="shared" ref="AX348:AY348" si="951">AG348+AI348+AK348+AM348+AO348</f>
        <v>350.8864594</v>
      </c>
      <c r="AY348" s="118">
        <f t="shared" si="951"/>
        <v>0</v>
      </c>
      <c r="AZ348" s="117"/>
    </row>
    <row r="349" ht="48.75" customHeight="1">
      <c r="A349" s="119"/>
      <c r="B349" s="106"/>
      <c r="C349" s="108"/>
      <c r="D349" s="106"/>
      <c r="E349" s="108"/>
      <c r="F349" s="106"/>
      <c r="G349" s="108"/>
      <c r="H349" s="108" t="s">
        <v>686</v>
      </c>
      <c r="I349" s="108" t="s">
        <v>687</v>
      </c>
      <c r="J349" s="106">
        <v>0.0</v>
      </c>
      <c r="K349" s="109">
        <f>M349+O349+Q349+S349+U349+J349</f>
        <v>250</v>
      </c>
      <c r="L349" s="108"/>
      <c r="M349" s="138">
        <v>50.0</v>
      </c>
      <c r="N349" s="144"/>
      <c r="O349" s="138">
        <v>50.0</v>
      </c>
      <c r="P349" s="144"/>
      <c r="Q349" s="138">
        <v>50.0</v>
      </c>
      <c r="R349" s="144"/>
      <c r="S349" s="138">
        <v>50.0</v>
      </c>
      <c r="T349" s="144"/>
      <c r="U349" s="138">
        <v>50.0</v>
      </c>
      <c r="V349" s="157"/>
      <c r="W349" s="111">
        <v>15.0</v>
      </c>
      <c r="X349" s="112"/>
      <c r="Y349" s="111">
        <v>0.0</v>
      </c>
      <c r="Z349" s="112"/>
      <c r="AA349" s="111">
        <v>0.0</v>
      </c>
      <c r="AB349" s="112"/>
      <c r="AC349" s="111">
        <v>0.0</v>
      </c>
      <c r="AD349" s="112"/>
      <c r="AE349" s="108"/>
      <c r="AF349" s="96"/>
      <c r="AG349" s="113">
        <f t="shared" ref="AG349:AP349" si="952">IFERROR(W349/M349,0)*100</f>
        <v>30</v>
      </c>
      <c r="AH349" s="98">
        <f t="shared" si="952"/>
        <v>0</v>
      </c>
      <c r="AI349" s="113">
        <f t="shared" si="952"/>
        <v>0</v>
      </c>
      <c r="AJ349" s="98">
        <f t="shared" si="952"/>
        <v>0</v>
      </c>
      <c r="AK349" s="113">
        <f t="shared" si="952"/>
        <v>0</v>
      </c>
      <c r="AL349" s="98">
        <f t="shared" si="952"/>
        <v>0</v>
      </c>
      <c r="AM349" s="113">
        <f t="shared" si="952"/>
        <v>0</v>
      </c>
      <c r="AN349" s="98">
        <f t="shared" si="952"/>
        <v>0</v>
      </c>
      <c r="AO349" s="297">
        <f t="shared" si="952"/>
        <v>0</v>
      </c>
      <c r="AP349" s="218">
        <f t="shared" si="952"/>
        <v>0</v>
      </c>
      <c r="AQ349" s="113">
        <f t="shared" ref="AQ349:AR349" si="953">W349+Y349+AA349+AC349+AE349</f>
        <v>15</v>
      </c>
      <c r="AR349" s="114">
        <f t="shared" si="953"/>
        <v>0</v>
      </c>
      <c r="AS349" s="114">
        <f t="shared" si="950"/>
        <v>6</v>
      </c>
      <c r="AT349" s="128" t="s">
        <v>89</v>
      </c>
      <c r="AU349" s="115"/>
      <c r="AV349" s="116"/>
      <c r="AW349" s="117"/>
      <c r="AX349" s="118">
        <f t="shared" ref="AX349:AY349" si="954">AG349+AI349+AK349+AM349+AO349</f>
        <v>30</v>
      </c>
      <c r="AY349" s="118">
        <f t="shared" si="954"/>
        <v>0</v>
      </c>
      <c r="AZ349" s="117"/>
    </row>
    <row r="350" ht="15.75" customHeight="1">
      <c r="A350" s="119"/>
      <c r="B350" s="106"/>
      <c r="C350" s="108"/>
      <c r="D350" s="106"/>
      <c r="E350" s="108"/>
      <c r="F350" s="106"/>
      <c r="G350" s="108"/>
      <c r="H350" s="108"/>
      <c r="I350" s="108"/>
      <c r="J350" s="106"/>
      <c r="K350" s="106"/>
      <c r="L350" s="108"/>
      <c r="M350" s="106"/>
      <c r="N350" s="89"/>
      <c r="O350" s="106"/>
      <c r="P350" s="89"/>
      <c r="Q350" s="111"/>
      <c r="R350" s="89"/>
      <c r="S350" s="106"/>
      <c r="T350" s="89"/>
      <c r="U350" s="106"/>
      <c r="V350" s="157"/>
      <c r="W350" s="111"/>
      <c r="X350" s="112"/>
      <c r="Y350" s="111"/>
      <c r="Z350" s="112"/>
      <c r="AA350" s="111"/>
      <c r="AB350" s="112"/>
      <c r="AC350" s="111"/>
      <c r="AD350" s="112"/>
      <c r="AE350" s="108"/>
      <c r="AF350" s="96"/>
      <c r="AG350" s="113">
        <f t="shared" ref="AG350:AP350" si="955">IFERROR(W350/M350,0)*100</f>
        <v>0</v>
      </c>
      <c r="AH350" s="98">
        <f t="shared" si="955"/>
        <v>0</v>
      </c>
      <c r="AI350" s="113">
        <f t="shared" si="955"/>
        <v>0</v>
      </c>
      <c r="AJ350" s="98">
        <f t="shared" si="955"/>
        <v>0</v>
      </c>
      <c r="AK350" s="113">
        <f t="shared" si="955"/>
        <v>0</v>
      </c>
      <c r="AL350" s="98">
        <f t="shared" si="955"/>
        <v>0</v>
      </c>
      <c r="AM350" s="113">
        <f t="shared" si="955"/>
        <v>0</v>
      </c>
      <c r="AN350" s="98">
        <f t="shared" si="955"/>
        <v>0</v>
      </c>
      <c r="AO350" s="297">
        <f t="shared" si="955"/>
        <v>0</v>
      </c>
      <c r="AP350" s="218">
        <f t="shared" si="955"/>
        <v>0</v>
      </c>
      <c r="AQ350" s="113">
        <f t="shared" ref="AQ350:AQ351" si="958">IFERROR(AX350/K350,0)*100</f>
        <v>0</v>
      </c>
      <c r="AR350" s="108"/>
      <c r="AS350" s="108"/>
      <c r="AT350" s="108"/>
      <c r="AU350" s="115"/>
      <c r="AV350" s="116"/>
      <c r="AW350" s="117"/>
      <c r="AX350" s="118">
        <f t="shared" ref="AX350:AY350" si="956">AG350+AI350+AK350+AM350+AO350</f>
        <v>0</v>
      </c>
      <c r="AY350" s="118">
        <f t="shared" si="956"/>
        <v>0</v>
      </c>
      <c r="AZ350" s="117"/>
    </row>
    <row r="351" ht="15.75" customHeight="1">
      <c r="A351" s="119"/>
      <c r="B351" s="106"/>
      <c r="C351" s="108"/>
      <c r="D351" s="106"/>
      <c r="E351" s="108"/>
      <c r="F351" s="106"/>
      <c r="G351" s="108"/>
      <c r="H351" s="108"/>
      <c r="I351" s="108"/>
      <c r="J351" s="106"/>
      <c r="K351" s="106"/>
      <c r="L351" s="108"/>
      <c r="M351" s="106"/>
      <c r="N351" s="89"/>
      <c r="O351" s="106"/>
      <c r="P351" s="89"/>
      <c r="Q351" s="111"/>
      <c r="R351" s="89"/>
      <c r="S351" s="106"/>
      <c r="T351" s="89"/>
      <c r="U351" s="106"/>
      <c r="V351" s="157"/>
      <c r="W351" s="111"/>
      <c r="X351" s="112"/>
      <c r="Y351" s="111"/>
      <c r="Z351" s="112"/>
      <c r="AA351" s="111"/>
      <c r="AB351" s="112"/>
      <c r="AC351" s="111"/>
      <c r="AD351" s="112"/>
      <c r="AE351" s="108"/>
      <c r="AF351" s="96"/>
      <c r="AG351" s="113">
        <f t="shared" ref="AG351:AP351" si="957">IFERROR(W351/M351,0)*100</f>
        <v>0</v>
      </c>
      <c r="AH351" s="98">
        <f t="shared" si="957"/>
        <v>0</v>
      </c>
      <c r="AI351" s="113">
        <f t="shared" si="957"/>
        <v>0</v>
      </c>
      <c r="AJ351" s="98">
        <f t="shared" si="957"/>
        <v>0</v>
      </c>
      <c r="AK351" s="113">
        <f t="shared" si="957"/>
        <v>0</v>
      </c>
      <c r="AL351" s="98">
        <f t="shared" si="957"/>
        <v>0</v>
      </c>
      <c r="AM351" s="113">
        <f t="shared" si="957"/>
        <v>0</v>
      </c>
      <c r="AN351" s="98">
        <f t="shared" si="957"/>
        <v>0</v>
      </c>
      <c r="AO351" s="297">
        <f t="shared" si="957"/>
        <v>0</v>
      </c>
      <c r="AP351" s="218">
        <f t="shared" si="957"/>
        <v>0</v>
      </c>
      <c r="AQ351" s="113">
        <f t="shared" si="958"/>
        <v>0</v>
      </c>
      <c r="AR351" s="108"/>
      <c r="AS351" s="108"/>
      <c r="AT351" s="108"/>
      <c r="AU351" s="115"/>
      <c r="AV351" s="116"/>
      <c r="AW351" s="117"/>
      <c r="AX351" s="118">
        <f t="shared" ref="AX351:AY351" si="959">AG351+AI351+AK351+AM351+AO351</f>
        <v>0</v>
      </c>
      <c r="AY351" s="118">
        <f t="shared" si="959"/>
        <v>0</v>
      </c>
      <c r="AZ351" s="117"/>
    </row>
    <row r="352" ht="15.75" customHeight="1">
      <c r="A352" s="200"/>
      <c r="B352" s="201"/>
      <c r="C352" s="202"/>
      <c r="D352" s="201"/>
      <c r="E352" s="202"/>
      <c r="F352" s="106">
        <v>3.0</v>
      </c>
      <c r="G352" s="108" t="s">
        <v>688</v>
      </c>
      <c r="H352" s="86" t="s">
        <v>689</v>
      </c>
      <c r="I352" s="86" t="s">
        <v>43</v>
      </c>
      <c r="J352" s="106">
        <v>18.0</v>
      </c>
      <c r="K352" s="109">
        <f>M352+O352+Q352+S352+U352+J352</f>
        <v>157</v>
      </c>
      <c r="L352" s="110">
        <f>N352+P352+R352+T352+V352</f>
        <v>1998</v>
      </c>
      <c r="M352" s="106">
        <v>20.0</v>
      </c>
      <c r="N352" s="89">
        <v>377.0</v>
      </c>
      <c r="O352" s="106">
        <v>25.0</v>
      </c>
      <c r="P352" s="89">
        <v>388.0</v>
      </c>
      <c r="Q352" s="111">
        <v>28.0</v>
      </c>
      <c r="R352" s="89">
        <v>399.0</v>
      </c>
      <c r="S352" s="106">
        <v>31.0</v>
      </c>
      <c r="T352" s="89">
        <v>411.0</v>
      </c>
      <c r="U352" s="106">
        <v>35.0</v>
      </c>
      <c r="V352" s="91">
        <v>423.0</v>
      </c>
      <c r="W352" s="111">
        <v>23.0</v>
      </c>
      <c r="X352" s="112">
        <v>309.111</v>
      </c>
      <c r="Y352" s="111">
        <v>37.0</v>
      </c>
      <c r="Z352" s="112">
        <v>96.906</v>
      </c>
      <c r="AA352" s="111">
        <v>39.0</v>
      </c>
      <c r="AB352" s="112">
        <v>186.963</v>
      </c>
      <c r="AC352" s="111">
        <v>30.0</v>
      </c>
      <c r="AD352" s="112">
        <v>0.0</v>
      </c>
      <c r="AE352" s="202"/>
      <c r="AF352" s="203"/>
      <c r="AG352" s="113">
        <f t="shared" ref="AG352:AP352" si="960">IFERROR(W352/M352,0)*100</f>
        <v>115</v>
      </c>
      <c r="AH352" s="98">
        <f t="shared" si="960"/>
        <v>81.99230769</v>
      </c>
      <c r="AI352" s="113">
        <f t="shared" si="960"/>
        <v>148</v>
      </c>
      <c r="AJ352" s="98">
        <f t="shared" si="960"/>
        <v>24.9757732</v>
      </c>
      <c r="AK352" s="113">
        <f t="shared" si="960"/>
        <v>139.2857143</v>
      </c>
      <c r="AL352" s="98">
        <f t="shared" si="960"/>
        <v>46.85789474</v>
      </c>
      <c r="AM352" s="113">
        <f t="shared" si="960"/>
        <v>96.77419355</v>
      </c>
      <c r="AN352" s="98">
        <f t="shared" si="960"/>
        <v>0</v>
      </c>
      <c r="AO352" s="297">
        <f t="shared" si="960"/>
        <v>0</v>
      </c>
      <c r="AP352" s="218">
        <f t="shared" si="960"/>
        <v>0</v>
      </c>
      <c r="AQ352" s="113">
        <f t="shared" ref="AQ352:AR352" si="961">W352+Y352+AA352+AC352+AE352</f>
        <v>129</v>
      </c>
      <c r="AR352" s="114">
        <f t="shared" si="961"/>
        <v>592.98</v>
      </c>
      <c r="AS352" s="114">
        <f t="shared" ref="AS352:AT352" si="962">AQ352/K352*100</f>
        <v>82.1656051</v>
      </c>
      <c r="AT352" s="114">
        <f t="shared" si="962"/>
        <v>29.67867868</v>
      </c>
      <c r="AU352" s="115" t="s">
        <v>677</v>
      </c>
      <c r="AV352" s="116"/>
      <c r="AW352" s="117"/>
      <c r="AX352" s="118">
        <f t="shared" ref="AX352:AY352" si="963">AG352+AI352+AK352+AM352+AO352</f>
        <v>499.0599078</v>
      </c>
      <c r="AY352" s="118">
        <f t="shared" si="963"/>
        <v>153.8259756</v>
      </c>
      <c r="AZ352" s="204"/>
    </row>
    <row r="353" ht="15.75" customHeight="1">
      <c r="A353" s="200"/>
      <c r="B353" s="201"/>
      <c r="C353" s="202"/>
      <c r="D353" s="201"/>
      <c r="E353" s="202"/>
      <c r="F353" s="106"/>
      <c r="G353" s="108"/>
      <c r="H353" s="86" t="s">
        <v>690</v>
      </c>
      <c r="I353" s="86" t="s">
        <v>43</v>
      </c>
      <c r="J353" s="106">
        <v>18.0</v>
      </c>
      <c r="K353" s="109">
        <v>35.0</v>
      </c>
      <c r="L353" s="128"/>
      <c r="M353" s="106">
        <v>20.0</v>
      </c>
      <c r="N353" s="89"/>
      <c r="O353" s="106">
        <v>25.0</v>
      </c>
      <c r="P353" s="89"/>
      <c r="Q353" s="111">
        <v>28.0</v>
      </c>
      <c r="R353" s="89"/>
      <c r="S353" s="106">
        <v>31.0</v>
      </c>
      <c r="T353" s="89"/>
      <c r="U353" s="106">
        <v>35.0</v>
      </c>
      <c r="V353" s="129"/>
      <c r="W353" s="111">
        <v>23.0</v>
      </c>
      <c r="X353" s="112"/>
      <c r="Y353" s="111">
        <v>37.0</v>
      </c>
      <c r="Z353" s="112"/>
      <c r="AA353" s="111">
        <v>32.0</v>
      </c>
      <c r="AB353" s="112"/>
      <c r="AC353" s="111">
        <v>30.0</v>
      </c>
      <c r="AD353" s="112"/>
      <c r="AE353" s="202"/>
      <c r="AF353" s="203"/>
      <c r="AG353" s="113">
        <f t="shared" ref="AG353:AP353" si="964">IFERROR(W353/M353,0)*100</f>
        <v>115</v>
      </c>
      <c r="AH353" s="98">
        <f t="shared" si="964"/>
        <v>0</v>
      </c>
      <c r="AI353" s="113">
        <f t="shared" si="964"/>
        <v>148</v>
      </c>
      <c r="AJ353" s="98">
        <f t="shared" si="964"/>
        <v>0</v>
      </c>
      <c r="AK353" s="113">
        <f t="shared" si="964"/>
        <v>114.2857143</v>
      </c>
      <c r="AL353" s="98">
        <f t="shared" si="964"/>
        <v>0</v>
      </c>
      <c r="AM353" s="113">
        <f t="shared" si="964"/>
        <v>96.77419355</v>
      </c>
      <c r="AN353" s="98">
        <f t="shared" si="964"/>
        <v>0</v>
      </c>
      <c r="AO353" s="297">
        <f t="shared" si="964"/>
        <v>0</v>
      </c>
      <c r="AP353" s="218">
        <f t="shared" si="964"/>
        <v>0</v>
      </c>
      <c r="AQ353" s="124">
        <v>30.0</v>
      </c>
      <c r="AR353" s="114">
        <f>X353+Z353+AB353+AD353+AF353</f>
        <v>0</v>
      </c>
      <c r="AS353" s="114">
        <f t="shared" ref="AS353:AS361" si="968">AQ353/K353*100</f>
        <v>85.71428571</v>
      </c>
      <c r="AT353" s="128" t="s">
        <v>89</v>
      </c>
      <c r="AU353" s="115"/>
      <c r="AV353" s="116"/>
      <c r="AW353" s="117"/>
      <c r="AX353" s="118">
        <f t="shared" ref="AX353:AY353" si="965">AG353+AI353+AK353+AM353+AO353</f>
        <v>474.0599078</v>
      </c>
      <c r="AY353" s="118">
        <f t="shared" si="965"/>
        <v>0</v>
      </c>
      <c r="AZ353" s="204"/>
    </row>
    <row r="354" ht="15.75" customHeight="1">
      <c r="A354" s="200"/>
      <c r="B354" s="201"/>
      <c r="C354" s="202"/>
      <c r="D354" s="201"/>
      <c r="E354" s="202"/>
      <c r="F354" s="106">
        <v>4.0</v>
      </c>
      <c r="G354" s="108" t="s">
        <v>691</v>
      </c>
      <c r="H354" s="86" t="s">
        <v>692</v>
      </c>
      <c r="I354" s="86" t="s">
        <v>693</v>
      </c>
      <c r="J354" s="106">
        <v>68.0</v>
      </c>
      <c r="K354" s="109">
        <f t="shared" ref="K354:K356" si="970">M354+O354+Q354+S354+U354+J354</f>
        <v>148</v>
      </c>
      <c r="L354" s="110">
        <f>N354+P354+R354+T354+V354</f>
        <v>177</v>
      </c>
      <c r="M354" s="106">
        <v>16.0</v>
      </c>
      <c r="N354" s="89">
        <v>0.0</v>
      </c>
      <c r="O354" s="106">
        <v>16.0</v>
      </c>
      <c r="P354" s="89">
        <v>42.0</v>
      </c>
      <c r="Q354" s="111">
        <v>16.0</v>
      </c>
      <c r="R354" s="89">
        <v>44.0</v>
      </c>
      <c r="S354" s="106">
        <v>16.0</v>
      </c>
      <c r="T354" s="89">
        <v>45.0</v>
      </c>
      <c r="U354" s="106">
        <v>16.0</v>
      </c>
      <c r="V354" s="91">
        <v>46.0</v>
      </c>
      <c r="W354" s="111">
        <v>27.0</v>
      </c>
      <c r="X354" s="112">
        <v>0.0</v>
      </c>
      <c r="Y354" s="111">
        <v>29.0</v>
      </c>
      <c r="Z354" s="112">
        <v>35.0</v>
      </c>
      <c r="AA354" s="111">
        <v>29.0</v>
      </c>
      <c r="AB354" s="112">
        <v>0.0</v>
      </c>
      <c r="AC354" s="111">
        <v>29.0</v>
      </c>
      <c r="AD354" s="112">
        <v>11.927</v>
      </c>
      <c r="AE354" s="202"/>
      <c r="AF354" s="203"/>
      <c r="AG354" s="113">
        <f t="shared" ref="AG354:AP354" si="966">IFERROR(W354/M354,0)*100</f>
        <v>168.75</v>
      </c>
      <c r="AH354" s="98">
        <f t="shared" si="966"/>
        <v>0</v>
      </c>
      <c r="AI354" s="113">
        <f t="shared" si="966"/>
        <v>181.25</v>
      </c>
      <c r="AJ354" s="98">
        <f t="shared" si="966"/>
        <v>83.33333333</v>
      </c>
      <c r="AK354" s="113">
        <f t="shared" si="966"/>
        <v>181.25</v>
      </c>
      <c r="AL354" s="98">
        <f t="shared" si="966"/>
        <v>0</v>
      </c>
      <c r="AM354" s="113">
        <f t="shared" si="966"/>
        <v>181.25</v>
      </c>
      <c r="AN354" s="98">
        <f t="shared" si="966"/>
        <v>26.50444444</v>
      </c>
      <c r="AO354" s="297">
        <f t="shared" si="966"/>
        <v>0</v>
      </c>
      <c r="AP354" s="218">
        <f t="shared" si="966"/>
        <v>0</v>
      </c>
      <c r="AQ354" s="113">
        <f t="shared" ref="AQ354:AR354" si="967">W354+Y354+AA354+AC354+AE354</f>
        <v>114</v>
      </c>
      <c r="AR354" s="114">
        <f t="shared" si="967"/>
        <v>46.927</v>
      </c>
      <c r="AS354" s="114">
        <f t="shared" si="968"/>
        <v>77.02702703</v>
      </c>
      <c r="AT354" s="114">
        <f>AR354/L354*100</f>
        <v>26.51242938</v>
      </c>
      <c r="AU354" s="115" t="s">
        <v>677</v>
      </c>
      <c r="AV354" s="116"/>
      <c r="AW354" s="117"/>
      <c r="AX354" s="118">
        <f t="shared" ref="AX354:AY354" si="969">AG354+AI354+AK354+AM354+AO354</f>
        <v>712.5</v>
      </c>
      <c r="AY354" s="118">
        <f t="shared" si="969"/>
        <v>109.8377778</v>
      </c>
      <c r="AZ354" s="204"/>
    </row>
    <row r="355" ht="15.75" customHeight="1">
      <c r="A355" s="200"/>
      <c r="B355" s="201"/>
      <c r="C355" s="202"/>
      <c r="D355" s="201"/>
      <c r="E355" s="202"/>
      <c r="F355" s="106"/>
      <c r="G355" s="108"/>
      <c r="H355" s="86" t="s">
        <v>694</v>
      </c>
      <c r="I355" s="86" t="s">
        <v>695</v>
      </c>
      <c r="J355" s="106">
        <v>10.0</v>
      </c>
      <c r="K355" s="109">
        <f t="shared" si="970"/>
        <v>30</v>
      </c>
      <c r="L355" s="128"/>
      <c r="M355" s="106">
        <v>4.0</v>
      </c>
      <c r="N355" s="89"/>
      <c r="O355" s="106">
        <v>4.0</v>
      </c>
      <c r="P355" s="89"/>
      <c r="Q355" s="106">
        <v>4.0</v>
      </c>
      <c r="R355" s="89"/>
      <c r="S355" s="106">
        <v>4.0</v>
      </c>
      <c r="T355" s="89"/>
      <c r="U355" s="106">
        <v>4.0</v>
      </c>
      <c r="V355" s="129"/>
      <c r="W355" s="111">
        <v>4.0</v>
      </c>
      <c r="X355" s="112"/>
      <c r="Y355" s="111">
        <v>7.0</v>
      </c>
      <c r="Z355" s="112"/>
      <c r="AA355" s="111">
        <v>8.0</v>
      </c>
      <c r="AB355" s="112"/>
      <c r="AC355" s="111">
        <v>7.0</v>
      </c>
      <c r="AD355" s="112"/>
      <c r="AE355" s="202"/>
      <c r="AF355" s="203"/>
      <c r="AG355" s="113">
        <f t="shared" ref="AG355:AP355" si="971">IFERROR(W355/M355,0)*100</f>
        <v>100</v>
      </c>
      <c r="AH355" s="98">
        <f t="shared" si="971"/>
        <v>0</v>
      </c>
      <c r="AI355" s="113">
        <f t="shared" si="971"/>
        <v>175</v>
      </c>
      <c r="AJ355" s="98">
        <f t="shared" si="971"/>
        <v>0</v>
      </c>
      <c r="AK355" s="113">
        <f t="shared" si="971"/>
        <v>200</v>
      </c>
      <c r="AL355" s="98">
        <f t="shared" si="971"/>
        <v>0</v>
      </c>
      <c r="AM355" s="113">
        <f t="shared" si="971"/>
        <v>175</v>
      </c>
      <c r="AN355" s="98">
        <f t="shared" si="971"/>
        <v>0</v>
      </c>
      <c r="AO355" s="297">
        <f t="shared" si="971"/>
        <v>0</v>
      </c>
      <c r="AP355" s="218">
        <f t="shared" si="971"/>
        <v>0</v>
      </c>
      <c r="AQ355" s="113">
        <f t="shared" ref="AQ355:AR355" si="972">W355+Y355+AA355+AC355+AE355</f>
        <v>26</v>
      </c>
      <c r="AR355" s="114">
        <f t="shared" si="972"/>
        <v>0</v>
      </c>
      <c r="AS355" s="114">
        <f t="shared" si="968"/>
        <v>86.66666667</v>
      </c>
      <c r="AT355" s="128" t="s">
        <v>89</v>
      </c>
      <c r="AU355" s="115"/>
      <c r="AV355" s="116"/>
      <c r="AW355" s="117"/>
      <c r="AX355" s="118">
        <f t="shared" ref="AX355:AY355" si="973">AG355+AI355+AK355+AM355+AO355</f>
        <v>650</v>
      </c>
      <c r="AY355" s="118">
        <f t="shared" si="973"/>
        <v>0</v>
      </c>
      <c r="AZ355" s="204"/>
    </row>
    <row r="356" ht="15.75" customHeight="1">
      <c r="A356" s="119"/>
      <c r="B356" s="106"/>
      <c r="C356" s="108"/>
      <c r="D356" s="106"/>
      <c r="E356" s="108"/>
      <c r="F356" s="106">
        <v>5.0</v>
      </c>
      <c r="G356" s="108" t="s">
        <v>696</v>
      </c>
      <c r="H356" s="108" t="s">
        <v>697</v>
      </c>
      <c r="I356" s="108"/>
      <c r="J356" s="106">
        <v>0.0</v>
      </c>
      <c r="K356" s="109">
        <f t="shared" si="970"/>
        <v>10</v>
      </c>
      <c r="L356" s="110">
        <f t="shared" ref="L356:L359" si="977">N356+P356+R356+T356+V356</f>
        <v>700</v>
      </c>
      <c r="M356" s="106">
        <v>2.0</v>
      </c>
      <c r="N356" s="89">
        <v>132.0</v>
      </c>
      <c r="O356" s="106">
        <v>2.0</v>
      </c>
      <c r="P356" s="89">
        <v>136.0</v>
      </c>
      <c r="Q356" s="111">
        <v>2.0</v>
      </c>
      <c r="R356" s="89">
        <v>140.0</v>
      </c>
      <c r="S356" s="106">
        <v>2.0</v>
      </c>
      <c r="T356" s="89">
        <v>144.0</v>
      </c>
      <c r="U356" s="106">
        <v>2.0</v>
      </c>
      <c r="V356" s="120">
        <v>148.0</v>
      </c>
      <c r="W356" s="111">
        <v>2.0</v>
      </c>
      <c r="X356" s="112">
        <v>222.341</v>
      </c>
      <c r="Y356" s="111">
        <v>2.0</v>
      </c>
      <c r="Z356" s="112">
        <v>208.307</v>
      </c>
      <c r="AA356" s="111">
        <v>2.0</v>
      </c>
      <c r="AB356" s="112">
        <v>183.5</v>
      </c>
      <c r="AC356" s="111">
        <v>0.0</v>
      </c>
      <c r="AD356" s="112">
        <v>0.0</v>
      </c>
      <c r="AE356" s="108"/>
      <c r="AF356" s="96"/>
      <c r="AG356" s="113">
        <f t="shared" ref="AG356:AP356" si="974">IFERROR(W356/M356,0)*100</f>
        <v>100</v>
      </c>
      <c r="AH356" s="98">
        <f t="shared" si="974"/>
        <v>168.4401515</v>
      </c>
      <c r="AI356" s="113">
        <f t="shared" si="974"/>
        <v>100</v>
      </c>
      <c r="AJ356" s="98">
        <f t="shared" si="974"/>
        <v>153.1669118</v>
      </c>
      <c r="AK356" s="113">
        <f t="shared" si="974"/>
        <v>100</v>
      </c>
      <c r="AL356" s="98">
        <f t="shared" si="974"/>
        <v>131.0714286</v>
      </c>
      <c r="AM356" s="113">
        <f t="shared" si="974"/>
        <v>0</v>
      </c>
      <c r="AN356" s="98">
        <f t="shared" si="974"/>
        <v>0</v>
      </c>
      <c r="AO356" s="297">
        <f t="shared" si="974"/>
        <v>0</v>
      </c>
      <c r="AP356" s="218">
        <f t="shared" si="974"/>
        <v>0</v>
      </c>
      <c r="AQ356" s="113">
        <f t="shared" ref="AQ356:AR356" si="975">W356+Y356+AA356+AC356+AE356</f>
        <v>6</v>
      </c>
      <c r="AR356" s="114">
        <f t="shared" si="975"/>
        <v>614.148</v>
      </c>
      <c r="AS356" s="114">
        <f t="shared" si="968"/>
        <v>60</v>
      </c>
      <c r="AT356" s="114">
        <f t="shared" ref="AT356:AT361" si="979">AR356/L356*100</f>
        <v>87.73542857</v>
      </c>
      <c r="AU356" s="115" t="s">
        <v>677</v>
      </c>
      <c r="AV356" s="116"/>
      <c r="AW356" s="117"/>
      <c r="AX356" s="118">
        <f t="shared" ref="AX356:AY356" si="976">AG356+AI356+AK356+AM356+AO356</f>
        <v>300</v>
      </c>
      <c r="AY356" s="118">
        <f t="shared" si="976"/>
        <v>452.6784919</v>
      </c>
      <c r="AZ356" s="117"/>
    </row>
    <row r="357" ht="15.75" customHeight="1">
      <c r="A357" s="200"/>
      <c r="B357" s="201"/>
      <c r="C357" s="202"/>
      <c r="D357" s="201"/>
      <c r="E357" s="202"/>
      <c r="F357" s="106">
        <v>6.0</v>
      </c>
      <c r="G357" s="108" t="s">
        <v>698</v>
      </c>
      <c r="H357" s="86" t="s">
        <v>699</v>
      </c>
      <c r="I357" s="86" t="s">
        <v>289</v>
      </c>
      <c r="J357" s="106">
        <v>16.0</v>
      </c>
      <c r="K357" s="106">
        <v>16.0</v>
      </c>
      <c r="L357" s="110">
        <f t="shared" si="977"/>
        <v>496</v>
      </c>
      <c r="M357" s="106">
        <v>16.0</v>
      </c>
      <c r="N357" s="90">
        <v>112.0</v>
      </c>
      <c r="O357" s="106">
        <v>16.0</v>
      </c>
      <c r="P357" s="90">
        <v>96.0</v>
      </c>
      <c r="Q357" s="111">
        <v>16.0</v>
      </c>
      <c r="R357" s="90">
        <v>96.0</v>
      </c>
      <c r="S357" s="106">
        <v>16.0</v>
      </c>
      <c r="T357" s="90">
        <v>96.0</v>
      </c>
      <c r="U357" s="106">
        <v>16.0</v>
      </c>
      <c r="V357" s="90">
        <v>96.0</v>
      </c>
      <c r="W357" s="111">
        <v>16.0</v>
      </c>
      <c r="X357" s="112">
        <f>21.241+19.2+3.967+97.077+3.38+119.142</f>
        <v>264.007</v>
      </c>
      <c r="Y357" s="111"/>
      <c r="Z357" s="112">
        <f>104.9+3.38+70.001+44.45+28.774+0</f>
        <v>251.505</v>
      </c>
      <c r="AA357" s="111"/>
      <c r="AB357" s="112">
        <f>425.512+1002.619+642.967+746.022+913.73+894.277</f>
        <v>4625.127</v>
      </c>
      <c r="AC357" s="111"/>
      <c r="AD357" s="112">
        <f>479.059+523.636+784.696+849.677+785.054+656.032</f>
        <v>4078.154</v>
      </c>
      <c r="AE357" s="202"/>
      <c r="AF357" s="203"/>
      <c r="AG357" s="113">
        <f t="shared" ref="AG357:AP357" si="978">IFERROR(W357/M357,0)*100</f>
        <v>100</v>
      </c>
      <c r="AH357" s="98">
        <f t="shared" si="978"/>
        <v>235.7205357</v>
      </c>
      <c r="AI357" s="113">
        <f t="shared" si="978"/>
        <v>0</v>
      </c>
      <c r="AJ357" s="98">
        <f t="shared" si="978"/>
        <v>261.984375</v>
      </c>
      <c r="AK357" s="113">
        <f t="shared" si="978"/>
        <v>0</v>
      </c>
      <c r="AL357" s="98">
        <f t="shared" si="978"/>
        <v>4817.840625</v>
      </c>
      <c r="AM357" s="113">
        <f t="shared" si="978"/>
        <v>0</v>
      </c>
      <c r="AN357" s="98">
        <f t="shared" si="978"/>
        <v>4248.077083</v>
      </c>
      <c r="AO357" s="297">
        <f t="shared" si="978"/>
        <v>0</v>
      </c>
      <c r="AP357" s="218">
        <f t="shared" si="978"/>
        <v>0</v>
      </c>
      <c r="AQ357" s="124">
        <v>16.0</v>
      </c>
      <c r="AR357" s="114">
        <f t="shared" ref="AR357:AR358" si="982">X357+Z357+AB357+AD357+AF357</f>
        <v>9218.793</v>
      </c>
      <c r="AS357" s="114">
        <f t="shared" si="968"/>
        <v>100</v>
      </c>
      <c r="AT357" s="114">
        <f t="shared" si="979"/>
        <v>1858.627621</v>
      </c>
      <c r="AU357" s="115" t="s">
        <v>700</v>
      </c>
      <c r="AV357" s="116"/>
      <c r="AW357" s="117"/>
      <c r="AX357" s="118">
        <f t="shared" ref="AX357:AY357" si="980">AG357+AI357+AK357+AM357+AO357</f>
        <v>100</v>
      </c>
      <c r="AY357" s="118">
        <f t="shared" si="980"/>
        <v>9563.622619</v>
      </c>
      <c r="AZ357" s="204"/>
    </row>
    <row r="358" ht="65.25" customHeight="1">
      <c r="A358" s="200"/>
      <c r="B358" s="201"/>
      <c r="C358" s="202"/>
      <c r="D358" s="201"/>
      <c r="E358" s="202"/>
      <c r="F358" s="106">
        <v>7.0</v>
      </c>
      <c r="G358" s="108" t="s">
        <v>701</v>
      </c>
      <c r="H358" s="86" t="s">
        <v>702</v>
      </c>
      <c r="I358" s="86" t="s">
        <v>289</v>
      </c>
      <c r="J358" s="106">
        <v>16.0</v>
      </c>
      <c r="K358" s="106">
        <v>16.0</v>
      </c>
      <c r="L358" s="110">
        <f t="shared" si="977"/>
        <v>2576</v>
      </c>
      <c r="M358" s="106">
        <v>16.0</v>
      </c>
      <c r="N358" s="90">
        <v>356.0</v>
      </c>
      <c r="O358" s="106">
        <v>16.0</v>
      </c>
      <c r="P358" s="90">
        <v>355.0</v>
      </c>
      <c r="Q358" s="111">
        <v>16.0</v>
      </c>
      <c r="R358" s="90">
        <v>755.0</v>
      </c>
      <c r="S358" s="106">
        <v>16.0</v>
      </c>
      <c r="T358" s="90">
        <v>355.0</v>
      </c>
      <c r="U358" s="106">
        <v>16.0</v>
      </c>
      <c r="V358" s="91">
        <v>755.0</v>
      </c>
      <c r="W358" s="111">
        <v>16.0</v>
      </c>
      <c r="X358" s="112">
        <v>638.34</v>
      </c>
      <c r="Y358" s="111">
        <v>16.0</v>
      </c>
      <c r="Z358" s="112">
        <v>438.378</v>
      </c>
      <c r="AA358" s="111">
        <v>16.0</v>
      </c>
      <c r="AB358" s="112">
        <v>97.31</v>
      </c>
      <c r="AC358" s="111">
        <v>16.0</v>
      </c>
      <c r="AD358" s="112">
        <v>374.288</v>
      </c>
      <c r="AE358" s="202"/>
      <c r="AF358" s="203"/>
      <c r="AG358" s="113">
        <f t="shared" ref="AG358:AP358" si="981">IFERROR(W358/M358,0)*100</f>
        <v>100</v>
      </c>
      <c r="AH358" s="98">
        <f t="shared" si="981"/>
        <v>179.3089888</v>
      </c>
      <c r="AI358" s="113">
        <f t="shared" si="981"/>
        <v>100</v>
      </c>
      <c r="AJ358" s="98">
        <f t="shared" si="981"/>
        <v>123.4867606</v>
      </c>
      <c r="AK358" s="113">
        <f t="shared" si="981"/>
        <v>100</v>
      </c>
      <c r="AL358" s="98">
        <f t="shared" si="981"/>
        <v>12.88874172</v>
      </c>
      <c r="AM358" s="113">
        <f t="shared" si="981"/>
        <v>100</v>
      </c>
      <c r="AN358" s="98">
        <f t="shared" si="981"/>
        <v>105.4332394</v>
      </c>
      <c r="AO358" s="297">
        <f t="shared" si="981"/>
        <v>0</v>
      </c>
      <c r="AP358" s="218">
        <f t="shared" si="981"/>
        <v>0</v>
      </c>
      <c r="AQ358" s="124">
        <v>16.0</v>
      </c>
      <c r="AR358" s="114">
        <f t="shared" si="982"/>
        <v>1548.316</v>
      </c>
      <c r="AS358" s="114">
        <f t="shared" si="968"/>
        <v>100</v>
      </c>
      <c r="AT358" s="114">
        <f t="shared" si="979"/>
        <v>60.10543478</v>
      </c>
      <c r="AU358" s="115" t="s">
        <v>671</v>
      </c>
      <c r="AV358" s="116"/>
      <c r="AW358" s="117"/>
      <c r="AX358" s="118">
        <f t="shared" ref="AX358:AY358" si="983">AG358+AI358+AK358+AM358+AO358</f>
        <v>400</v>
      </c>
      <c r="AY358" s="118">
        <f t="shared" si="983"/>
        <v>421.1177305</v>
      </c>
      <c r="AZ358" s="204"/>
    </row>
    <row r="359" ht="15.75" customHeight="1">
      <c r="A359" s="119"/>
      <c r="B359" s="106"/>
      <c r="C359" s="108"/>
      <c r="D359" s="106">
        <v>4.0</v>
      </c>
      <c r="E359" s="108" t="s">
        <v>703</v>
      </c>
      <c r="F359" s="106">
        <v>1.0</v>
      </c>
      <c r="G359" s="86" t="s">
        <v>704</v>
      </c>
      <c r="H359" s="108" t="s">
        <v>705</v>
      </c>
      <c r="I359" s="108" t="s">
        <v>706</v>
      </c>
      <c r="J359" s="106">
        <v>8.0</v>
      </c>
      <c r="K359" s="109">
        <f t="shared" ref="K359:K360" si="987">M359+O359+Q359+S359+U359+J359</f>
        <v>18</v>
      </c>
      <c r="L359" s="110">
        <f t="shared" si="977"/>
        <v>2474</v>
      </c>
      <c r="M359" s="106">
        <v>2.0</v>
      </c>
      <c r="N359" s="89">
        <v>475.0</v>
      </c>
      <c r="O359" s="106">
        <v>2.0</v>
      </c>
      <c r="P359" s="89">
        <v>485.0</v>
      </c>
      <c r="Q359" s="111">
        <v>2.0</v>
      </c>
      <c r="R359" s="89">
        <v>494.0</v>
      </c>
      <c r="S359" s="106">
        <v>2.0</v>
      </c>
      <c r="T359" s="89">
        <v>505.0</v>
      </c>
      <c r="U359" s="106">
        <v>2.0</v>
      </c>
      <c r="V359" s="120">
        <v>515.0</v>
      </c>
      <c r="W359" s="111">
        <v>1.0</v>
      </c>
      <c r="X359" s="112">
        <v>385.362</v>
      </c>
      <c r="Y359" s="111">
        <v>1.0</v>
      </c>
      <c r="Z359" s="112">
        <v>241.052</v>
      </c>
      <c r="AA359" s="111">
        <v>2.0</v>
      </c>
      <c r="AB359" s="112">
        <v>365.759</v>
      </c>
      <c r="AC359" s="111">
        <v>0.0</v>
      </c>
      <c r="AD359" s="112">
        <v>0.0</v>
      </c>
      <c r="AE359" s="108"/>
      <c r="AF359" s="96"/>
      <c r="AG359" s="113">
        <f t="shared" ref="AG359:AP359" si="984">IFERROR(W359/M359,0)*100</f>
        <v>50</v>
      </c>
      <c r="AH359" s="98">
        <f t="shared" si="984"/>
        <v>81.12884211</v>
      </c>
      <c r="AI359" s="113">
        <f t="shared" si="984"/>
        <v>50</v>
      </c>
      <c r="AJ359" s="98">
        <f t="shared" si="984"/>
        <v>49.7014433</v>
      </c>
      <c r="AK359" s="113">
        <f t="shared" si="984"/>
        <v>100</v>
      </c>
      <c r="AL359" s="98">
        <f t="shared" si="984"/>
        <v>74.0402834</v>
      </c>
      <c r="AM359" s="113">
        <f t="shared" si="984"/>
        <v>0</v>
      </c>
      <c r="AN359" s="98">
        <f t="shared" si="984"/>
        <v>0</v>
      </c>
      <c r="AO359" s="297">
        <f t="shared" si="984"/>
        <v>0</v>
      </c>
      <c r="AP359" s="218">
        <f t="shared" si="984"/>
        <v>0</v>
      </c>
      <c r="AQ359" s="113">
        <f t="shared" ref="AQ359:AR359" si="985">W359+Y359+AA359+AC359+AE359</f>
        <v>4</v>
      </c>
      <c r="AR359" s="114">
        <f t="shared" si="985"/>
        <v>992.173</v>
      </c>
      <c r="AS359" s="114">
        <f t="shared" si="968"/>
        <v>22.22222222</v>
      </c>
      <c r="AT359" s="114">
        <f t="shared" si="979"/>
        <v>40.10400162</v>
      </c>
      <c r="AU359" s="115" t="s">
        <v>285</v>
      </c>
      <c r="AV359" s="116"/>
      <c r="AW359" s="117"/>
      <c r="AX359" s="118">
        <f t="shared" ref="AX359:AY359" si="986">AG359+AI359+AK359+AM359+AO359</f>
        <v>200</v>
      </c>
      <c r="AY359" s="118">
        <f t="shared" si="986"/>
        <v>204.8705688</v>
      </c>
      <c r="AZ359" s="117"/>
    </row>
    <row r="360" ht="15.75" customHeight="1">
      <c r="A360" s="200"/>
      <c r="B360" s="201"/>
      <c r="C360" s="202"/>
      <c r="D360" s="201"/>
      <c r="E360" s="202"/>
      <c r="F360" s="106">
        <v>2.0</v>
      </c>
      <c r="G360" s="86" t="s">
        <v>628</v>
      </c>
      <c r="H360" s="86" t="s">
        <v>629</v>
      </c>
      <c r="I360" s="86" t="s">
        <v>211</v>
      </c>
      <c r="J360" s="106">
        <v>119.0</v>
      </c>
      <c r="K360" s="109">
        <f t="shared" si="987"/>
        <v>213</v>
      </c>
      <c r="L360" s="128">
        <v>10.334</v>
      </c>
      <c r="M360" s="106">
        <v>9.0</v>
      </c>
      <c r="N360" s="89">
        <v>1522.0</v>
      </c>
      <c r="O360" s="106">
        <v>10.0</v>
      </c>
      <c r="P360" s="89">
        <v>2003.0</v>
      </c>
      <c r="Q360" s="111">
        <v>10.0</v>
      </c>
      <c r="R360" s="89">
        <v>2369.0</v>
      </c>
      <c r="S360" s="106">
        <v>9.0</v>
      </c>
      <c r="T360" s="89">
        <v>1452.0</v>
      </c>
      <c r="U360" s="106">
        <v>56.0</v>
      </c>
      <c r="V360" s="91">
        <v>2988.0</v>
      </c>
      <c r="W360" s="111">
        <v>49.0</v>
      </c>
      <c r="X360" s="112">
        <v>231.8</v>
      </c>
      <c r="Y360" s="111"/>
      <c r="Z360" s="112">
        <v>132.86</v>
      </c>
      <c r="AA360" s="111"/>
      <c r="AB360" s="112">
        <v>117.33</v>
      </c>
      <c r="AC360" s="111"/>
      <c r="AD360" s="112">
        <v>50.5</v>
      </c>
      <c r="AE360" s="202"/>
      <c r="AF360" s="203"/>
      <c r="AG360" s="113">
        <f t="shared" ref="AG360:AP360" si="988">IFERROR(W360/M360,0)*100</f>
        <v>544.4444444</v>
      </c>
      <c r="AH360" s="98">
        <f t="shared" si="988"/>
        <v>15.22996058</v>
      </c>
      <c r="AI360" s="113">
        <f t="shared" si="988"/>
        <v>0</v>
      </c>
      <c r="AJ360" s="98">
        <f t="shared" si="988"/>
        <v>6.633050424</v>
      </c>
      <c r="AK360" s="113">
        <f t="shared" si="988"/>
        <v>0</v>
      </c>
      <c r="AL360" s="98">
        <f t="shared" si="988"/>
        <v>4.952722668</v>
      </c>
      <c r="AM360" s="113">
        <f t="shared" si="988"/>
        <v>0</v>
      </c>
      <c r="AN360" s="98">
        <f t="shared" si="988"/>
        <v>3.477961433</v>
      </c>
      <c r="AO360" s="297">
        <f t="shared" si="988"/>
        <v>0</v>
      </c>
      <c r="AP360" s="218">
        <f t="shared" si="988"/>
        <v>0</v>
      </c>
      <c r="AQ360" s="113">
        <f t="shared" ref="AQ360:AR360" si="989">W360+Y360+AA360+AC360+AE360</f>
        <v>49</v>
      </c>
      <c r="AR360" s="114">
        <f t="shared" si="989"/>
        <v>532.49</v>
      </c>
      <c r="AS360" s="114">
        <f t="shared" si="968"/>
        <v>23.00469484</v>
      </c>
      <c r="AT360" s="114">
        <f t="shared" si="979"/>
        <v>5152.796594</v>
      </c>
      <c r="AU360" s="115" t="s">
        <v>285</v>
      </c>
      <c r="AV360" s="116"/>
      <c r="AW360" s="117"/>
      <c r="AX360" s="118">
        <f t="shared" ref="AX360:AY360" si="990">AG360+AI360+AK360+AM360+AO360</f>
        <v>544.4444444</v>
      </c>
      <c r="AY360" s="118">
        <f t="shared" si="990"/>
        <v>30.2936951</v>
      </c>
      <c r="AZ360" s="204"/>
    </row>
    <row r="361" ht="15.75" customHeight="1">
      <c r="A361" s="200"/>
      <c r="B361" s="201"/>
      <c r="C361" s="202"/>
      <c r="D361" s="201"/>
      <c r="E361" s="202"/>
      <c r="F361" s="106">
        <v>3.0</v>
      </c>
      <c r="G361" s="86" t="s">
        <v>707</v>
      </c>
      <c r="H361" s="86" t="s">
        <v>708</v>
      </c>
      <c r="I361" s="86" t="s">
        <v>72</v>
      </c>
      <c r="J361" s="106">
        <v>85.0</v>
      </c>
      <c r="K361" s="106">
        <v>95.0</v>
      </c>
      <c r="L361" s="110">
        <f>N361+P361+R361+T361+V361</f>
        <v>14192</v>
      </c>
      <c r="M361" s="106">
        <v>90.0</v>
      </c>
      <c r="N361" s="89">
        <v>2238.0</v>
      </c>
      <c r="O361" s="214">
        <v>90.0</v>
      </c>
      <c r="P361" s="89">
        <v>3526.0</v>
      </c>
      <c r="Q361" s="111">
        <v>95.0</v>
      </c>
      <c r="R361" s="89">
        <v>2230.0</v>
      </c>
      <c r="S361" s="106">
        <v>95.0</v>
      </c>
      <c r="T361" s="89">
        <v>3374.0</v>
      </c>
      <c r="U361" s="106">
        <v>95.0</v>
      </c>
      <c r="V361" s="91">
        <v>2824.0</v>
      </c>
      <c r="W361" s="111">
        <v>48.0</v>
      </c>
      <c r="X361" s="112">
        <f>217.119+1081.368+448.634+8.684+15.299</f>
        <v>1771.104</v>
      </c>
      <c r="Y361" s="111">
        <v>40.0</v>
      </c>
      <c r="Z361" s="112">
        <f>579.445+405.05+12.677</f>
        <v>997.172</v>
      </c>
      <c r="AA361" s="111">
        <f>114/400*100</f>
        <v>28.5</v>
      </c>
      <c r="AB361" s="112">
        <f>980.37+487.44+4.61+12+1.063+13.5+55+7</f>
        <v>1560.983</v>
      </c>
      <c r="AC361" s="111">
        <v>65.0</v>
      </c>
      <c r="AD361" s="112">
        <f>629.896+7.072+6</f>
        <v>642.968</v>
      </c>
      <c r="AE361" s="202"/>
      <c r="AF361" s="203"/>
      <c r="AG361" s="113">
        <f t="shared" ref="AG361:AP361" si="991">IFERROR(W361/M361,0)*100</f>
        <v>53.33333333</v>
      </c>
      <c r="AH361" s="98">
        <f t="shared" si="991"/>
        <v>79.13780161</v>
      </c>
      <c r="AI361" s="113">
        <f t="shared" si="991"/>
        <v>44.44444444</v>
      </c>
      <c r="AJ361" s="98">
        <f t="shared" si="991"/>
        <v>28.28054453</v>
      </c>
      <c r="AK361" s="113">
        <f t="shared" si="991"/>
        <v>30</v>
      </c>
      <c r="AL361" s="98">
        <f t="shared" si="991"/>
        <v>69.99923767</v>
      </c>
      <c r="AM361" s="113">
        <f t="shared" si="991"/>
        <v>68.42105263</v>
      </c>
      <c r="AN361" s="98">
        <f t="shared" si="991"/>
        <v>19.05655009</v>
      </c>
      <c r="AO361" s="297">
        <f t="shared" si="991"/>
        <v>0</v>
      </c>
      <c r="AP361" s="218">
        <f t="shared" si="991"/>
        <v>0</v>
      </c>
      <c r="AQ361" s="124">
        <v>65.0</v>
      </c>
      <c r="AR361" s="114">
        <f>X361+Z361+AB361+AD361+AF361</f>
        <v>4972.227</v>
      </c>
      <c r="AS361" s="114">
        <f t="shared" si="968"/>
        <v>68.42105263</v>
      </c>
      <c r="AT361" s="114">
        <f t="shared" si="979"/>
        <v>35.03542136</v>
      </c>
      <c r="AU361" s="115" t="s">
        <v>709</v>
      </c>
      <c r="AV361" s="116" t="s">
        <v>671</v>
      </c>
      <c r="AW361" s="117"/>
      <c r="AX361" s="118">
        <f t="shared" ref="AX361:AY361" si="992">AG361+AI361+AK361+AM361+AO361</f>
        <v>196.1988304</v>
      </c>
      <c r="AY361" s="118">
        <f t="shared" si="992"/>
        <v>196.4741339</v>
      </c>
      <c r="AZ361" s="204"/>
    </row>
    <row r="362" ht="82.5" customHeight="1">
      <c r="A362" s="200"/>
      <c r="B362" s="201"/>
      <c r="C362" s="202"/>
      <c r="D362" s="201"/>
      <c r="E362" s="202"/>
      <c r="F362" s="106"/>
      <c r="G362" s="86"/>
      <c r="H362" s="86" t="s">
        <v>710</v>
      </c>
      <c r="I362" s="86" t="s">
        <v>711</v>
      </c>
      <c r="J362" s="106" t="s">
        <v>89</v>
      </c>
      <c r="K362" s="106">
        <v>5.0</v>
      </c>
      <c r="L362" s="128"/>
      <c r="M362" s="106">
        <v>1.0</v>
      </c>
      <c r="N362" s="89"/>
      <c r="O362" s="106">
        <v>1.0</v>
      </c>
      <c r="P362" s="89"/>
      <c r="Q362" s="111">
        <v>1.0</v>
      </c>
      <c r="R362" s="89"/>
      <c r="S362" s="106">
        <v>1.0</v>
      </c>
      <c r="T362" s="89"/>
      <c r="U362" s="106">
        <v>1.0</v>
      </c>
      <c r="V362" s="129"/>
      <c r="W362" s="111">
        <v>0.0</v>
      </c>
      <c r="X362" s="112"/>
      <c r="Y362" s="111">
        <v>0.0</v>
      </c>
      <c r="Z362" s="112"/>
      <c r="AA362" s="111">
        <v>0.0</v>
      </c>
      <c r="AB362" s="112"/>
      <c r="AC362" s="111">
        <v>0.0</v>
      </c>
      <c r="AD362" s="112"/>
      <c r="AE362" s="202"/>
      <c r="AF362" s="203"/>
      <c r="AG362" s="113">
        <f t="shared" ref="AG362:AP362" si="993">IFERROR(W362/M362,0)*100</f>
        <v>0</v>
      </c>
      <c r="AH362" s="98">
        <f t="shared" si="993"/>
        <v>0</v>
      </c>
      <c r="AI362" s="113">
        <f t="shared" si="993"/>
        <v>0</v>
      </c>
      <c r="AJ362" s="98">
        <f t="shared" si="993"/>
        <v>0</v>
      </c>
      <c r="AK362" s="113">
        <f t="shared" si="993"/>
        <v>0</v>
      </c>
      <c r="AL362" s="98">
        <f t="shared" si="993"/>
        <v>0</v>
      </c>
      <c r="AM362" s="113">
        <f t="shared" si="993"/>
        <v>0</v>
      </c>
      <c r="AN362" s="98">
        <f t="shared" si="993"/>
        <v>0</v>
      </c>
      <c r="AO362" s="297">
        <f t="shared" si="993"/>
        <v>0</v>
      </c>
      <c r="AP362" s="218">
        <f t="shared" si="993"/>
        <v>0</v>
      </c>
      <c r="AQ362" s="113">
        <f>IFERROR(AX362/K362,0)*100</f>
        <v>0</v>
      </c>
      <c r="AR362" s="202"/>
      <c r="AS362" s="202"/>
      <c r="AT362" s="202"/>
      <c r="AU362" s="115"/>
      <c r="AV362" s="116"/>
      <c r="AW362" s="117"/>
      <c r="AX362" s="118">
        <f t="shared" ref="AX362:AY362" si="994">AG362+AI362+AK362+AM362+AO362</f>
        <v>0</v>
      </c>
      <c r="AY362" s="118">
        <f t="shared" si="994"/>
        <v>0</v>
      </c>
      <c r="AZ362" s="204"/>
    </row>
    <row r="363" ht="15.75" customHeight="1">
      <c r="A363" s="200"/>
      <c r="B363" s="201"/>
      <c r="C363" s="202"/>
      <c r="D363" s="201"/>
      <c r="E363" s="202"/>
      <c r="F363" s="106"/>
      <c r="G363" s="86"/>
      <c r="H363" s="86" t="s">
        <v>712</v>
      </c>
      <c r="I363" s="86" t="s">
        <v>72</v>
      </c>
      <c r="J363" s="106" t="s">
        <v>713</v>
      </c>
      <c r="K363" s="106">
        <v>83.56</v>
      </c>
      <c r="L363" s="128"/>
      <c r="M363" s="106">
        <v>83.38</v>
      </c>
      <c r="N363" s="89"/>
      <c r="O363" s="106">
        <v>83.44</v>
      </c>
      <c r="P363" s="89"/>
      <c r="Q363" s="124">
        <v>83.48</v>
      </c>
      <c r="R363" s="89"/>
      <c r="S363" s="106">
        <v>83.52</v>
      </c>
      <c r="T363" s="89"/>
      <c r="U363" s="106">
        <v>83.56</v>
      </c>
      <c r="V363" s="129"/>
      <c r="W363" s="111">
        <v>83.31</v>
      </c>
      <c r="X363" s="112"/>
      <c r="Y363" s="111">
        <v>84.04</v>
      </c>
      <c r="Z363" s="112"/>
      <c r="AA363" s="111">
        <v>77.67</v>
      </c>
      <c r="AB363" s="112"/>
      <c r="AC363" s="111">
        <v>79.75</v>
      </c>
      <c r="AD363" s="112"/>
      <c r="AE363" s="202"/>
      <c r="AF363" s="203"/>
      <c r="AG363" s="113">
        <f t="shared" ref="AG363:AP363" si="995">IFERROR(W363/M363,0)*100</f>
        <v>99.91604701</v>
      </c>
      <c r="AH363" s="98">
        <f t="shared" si="995"/>
        <v>0</v>
      </c>
      <c r="AI363" s="113">
        <f t="shared" si="995"/>
        <v>100.7190796</v>
      </c>
      <c r="AJ363" s="98">
        <f t="shared" si="995"/>
        <v>0</v>
      </c>
      <c r="AK363" s="113">
        <f t="shared" si="995"/>
        <v>93.04024916</v>
      </c>
      <c r="AL363" s="98">
        <f t="shared" si="995"/>
        <v>0</v>
      </c>
      <c r="AM363" s="113">
        <f t="shared" si="995"/>
        <v>95.48611111</v>
      </c>
      <c r="AN363" s="98">
        <f t="shared" si="995"/>
        <v>0</v>
      </c>
      <c r="AO363" s="297">
        <f t="shared" si="995"/>
        <v>0</v>
      </c>
      <c r="AP363" s="218">
        <f t="shared" si="995"/>
        <v>0</v>
      </c>
      <c r="AQ363" s="124">
        <v>79.75</v>
      </c>
      <c r="AR363" s="114">
        <f>X363+Z363+AB363+AD363+AF363</f>
        <v>0</v>
      </c>
      <c r="AS363" s="114">
        <f t="shared" ref="AS363:AS365" si="999">AQ363/K363*100</f>
        <v>95.44040211</v>
      </c>
      <c r="AT363" s="128" t="s">
        <v>89</v>
      </c>
      <c r="AU363" s="115"/>
      <c r="AV363" s="116"/>
      <c r="AW363" s="117"/>
      <c r="AX363" s="118">
        <f t="shared" ref="AX363:AY363" si="996">AG363+AI363+AK363+AM363+AO363</f>
        <v>389.1614869</v>
      </c>
      <c r="AY363" s="118">
        <f t="shared" si="996"/>
        <v>0</v>
      </c>
      <c r="AZ363" s="204"/>
    </row>
    <row r="364" ht="15.75" customHeight="1">
      <c r="A364" s="200"/>
      <c r="B364" s="201"/>
      <c r="C364" s="202"/>
      <c r="D364" s="201"/>
      <c r="E364" s="202"/>
      <c r="F364" s="106"/>
      <c r="G364" s="86"/>
      <c r="H364" s="86" t="s">
        <v>714</v>
      </c>
      <c r="I364" s="86" t="s">
        <v>276</v>
      </c>
      <c r="J364" s="106">
        <v>43860.0</v>
      </c>
      <c r="K364" s="109">
        <f>M364+O364+Q364+S364+U364+J364</f>
        <v>53718</v>
      </c>
      <c r="L364" s="128"/>
      <c r="M364" s="106">
        <v>1920.0</v>
      </c>
      <c r="N364" s="89"/>
      <c r="O364" s="106">
        <v>1958.0</v>
      </c>
      <c r="P364" s="89"/>
      <c r="Q364" s="111">
        <v>1975.0</v>
      </c>
      <c r="R364" s="89"/>
      <c r="S364" s="106">
        <v>1985.0</v>
      </c>
      <c r="T364" s="89"/>
      <c r="U364" s="106">
        <v>2020.0</v>
      </c>
      <c r="V364" s="91"/>
      <c r="W364" s="111">
        <v>2508.0</v>
      </c>
      <c r="X364" s="112"/>
      <c r="Y364" s="111">
        <v>2634.0</v>
      </c>
      <c r="Z364" s="112"/>
      <c r="AA364" s="111">
        <v>4051.0</v>
      </c>
      <c r="AB364" s="112"/>
      <c r="AC364" s="111">
        <v>4064.0</v>
      </c>
      <c r="AD364" s="112"/>
      <c r="AE364" s="202"/>
      <c r="AF364" s="203"/>
      <c r="AG364" s="113">
        <f t="shared" ref="AG364:AP364" si="997">IFERROR(W364/M364,0)*100</f>
        <v>130.625</v>
      </c>
      <c r="AH364" s="98">
        <f t="shared" si="997"/>
        <v>0</v>
      </c>
      <c r="AI364" s="113">
        <f t="shared" si="997"/>
        <v>134.5250255</v>
      </c>
      <c r="AJ364" s="98">
        <f t="shared" si="997"/>
        <v>0</v>
      </c>
      <c r="AK364" s="113">
        <f t="shared" si="997"/>
        <v>205.1139241</v>
      </c>
      <c r="AL364" s="98">
        <f t="shared" si="997"/>
        <v>0</v>
      </c>
      <c r="AM364" s="113">
        <f t="shared" si="997"/>
        <v>204.7355164</v>
      </c>
      <c r="AN364" s="98">
        <f t="shared" si="997"/>
        <v>0</v>
      </c>
      <c r="AO364" s="297">
        <f t="shared" si="997"/>
        <v>0</v>
      </c>
      <c r="AP364" s="218">
        <f t="shared" si="997"/>
        <v>0</v>
      </c>
      <c r="AQ364" s="113">
        <f t="shared" ref="AQ364:AR364" si="998">W364+Y364+AA364+AC364+AE364</f>
        <v>13257</v>
      </c>
      <c r="AR364" s="114">
        <f t="shared" si="998"/>
        <v>0</v>
      </c>
      <c r="AS364" s="114">
        <f t="shared" si="999"/>
        <v>24.67887859</v>
      </c>
      <c r="AT364" s="128" t="s">
        <v>89</v>
      </c>
      <c r="AU364" s="115"/>
      <c r="AV364" s="116"/>
      <c r="AW364" s="117"/>
      <c r="AX364" s="118">
        <f t="shared" ref="AX364:AY364" si="1000">AG364+AI364+AK364+AM364+AO364</f>
        <v>674.999466</v>
      </c>
      <c r="AY364" s="118">
        <f t="shared" si="1000"/>
        <v>0</v>
      </c>
      <c r="AZ364" s="204"/>
    </row>
    <row r="365" ht="15.75" customHeight="1">
      <c r="A365" s="200"/>
      <c r="B365" s="201"/>
      <c r="C365" s="202"/>
      <c r="D365" s="201"/>
      <c r="E365" s="202"/>
      <c r="F365" s="106"/>
      <c r="G365" s="86"/>
      <c r="H365" s="86" t="s">
        <v>715</v>
      </c>
      <c r="I365" s="86" t="s">
        <v>72</v>
      </c>
      <c r="J365" s="138">
        <v>97.8</v>
      </c>
      <c r="K365" s="138">
        <v>100.0</v>
      </c>
      <c r="L365" s="143"/>
      <c r="M365" s="138">
        <v>98.0</v>
      </c>
      <c r="N365" s="144"/>
      <c r="O365" s="138">
        <v>98.3</v>
      </c>
      <c r="P365" s="144"/>
      <c r="Q365" s="138">
        <v>98.5</v>
      </c>
      <c r="R365" s="144"/>
      <c r="S365" s="138">
        <v>98.75</v>
      </c>
      <c r="T365" s="144"/>
      <c r="U365" s="138">
        <v>100.0</v>
      </c>
      <c r="V365" s="129"/>
      <c r="W365" s="111">
        <v>97.6</v>
      </c>
      <c r="X365" s="112"/>
      <c r="Y365" s="111">
        <v>98.9</v>
      </c>
      <c r="Z365" s="112"/>
      <c r="AA365" s="111">
        <v>98.0</v>
      </c>
      <c r="AB365" s="112"/>
      <c r="AC365" s="111">
        <v>75.0</v>
      </c>
      <c r="AD365" s="112"/>
      <c r="AE365" s="202"/>
      <c r="AF365" s="203"/>
      <c r="AG365" s="113">
        <f t="shared" ref="AG365:AP365" si="1001">IFERROR(W365/M365,0)*100</f>
        <v>99.59183673</v>
      </c>
      <c r="AH365" s="98">
        <f t="shared" si="1001"/>
        <v>0</v>
      </c>
      <c r="AI365" s="113">
        <f t="shared" si="1001"/>
        <v>100.6103764</v>
      </c>
      <c r="AJ365" s="98">
        <f t="shared" si="1001"/>
        <v>0</v>
      </c>
      <c r="AK365" s="113">
        <f t="shared" si="1001"/>
        <v>99.49238579</v>
      </c>
      <c r="AL365" s="98">
        <f t="shared" si="1001"/>
        <v>0</v>
      </c>
      <c r="AM365" s="113">
        <f t="shared" si="1001"/>
        <v>75.94936709</v>
      </c>
      <c r="AN365" s="98">
        <f t="shared" si="1001"/>
        <v>0</v>
      </c>
      <c r="AO365" s="297">
        <f t="shared" si="1001"/>
        <v>0</v>
      </c>
      <c r="AP365" s="218">
        <f t="shared" si="1001"/>
        <v>0</v>
      </c>
      <c r="AQ365" s="124">
        <v>75.0</v>
      </c>
      <c r="AR365" s="114">
        <f>X365+Z365+AB365+AD365+AF365</f>
        <v>0</v>
      </c>
      <c r="AS365" s="114">
        <f t="shared" si="999"/>
        <v>75</v>
      </c>
      <c r="AT365" s="128" t="s">
        <v>89</v>
      </c>
      <c r="AU365" s="115"/>
      <c r="AV365" s="116"/>
      <c r="AW365" s="117"/>
      <c r="AX365" s="118">
        <f t="shared" ref="AX365:AY365" si="1002">AG365+AI365+AK365+AM365+AO365</f>
        <v>375.643966</v>
      </c>
      <c r="AY365" s="118">
        <f t="shared" si="1002"/>
        <v>0</v>
      </c>
      <c r="AZ365" s="204"/>
    </row>
    <row r="366" ht="66.0" customHeight="1">
      <c r="A366" s="200"/>
      <c r="B366" s="201"/>
      <c r="C366" s="202"/>
      <c r="D366" s="106">
        <v>5.0</v>
      </c>
      <c r="E366" s="108" t="s">
        <v>716</v>
      </c>
      <c r="F366" s="106">
        <v>1.0</v>
      </c>
      <c r="G366" s="86" t="s">
        <v>717</v>
      </c>
      <c r="H366" s="86" t="s">
        <v>718</v>
      </c>
      <c r="I366" s="86" t="s">
        <v>43</v>
      </c>
      <c r="J366" s="106">
        <v>65.0</v>
      </c>
      <c r="K366" s="109">
        <f>M366+O366+Q366+S366+U366+J366</f>
        <v>233</v>
      </c>
      <c r="L366" s="110">
        <f t="shared" ref="L366:L367" si="1005">N366+P366+R366+T366+V366</f>
        <v>740</v>
      </c>
      <c r="M366" s="106">
        <v>28.0</v>
      </c>
      <c r="N366" s="89">
        <v>140.0</v>
      </c>
      <c r="O366" s="106">
        <v>32.0</v>
      </c>
      <c r="P366" s="89">
        <v>150.0</v>
      </c>
      <c r="Q366" s="111">
        <v>34.0</v>
      </c>
      <c r="R366" s="89">
        <v>150.0</v>
      </c>
      <c r="S366" s="106">
        <v>36.0</v>
      </c>
      <c r="T366" s="89">
        <v>150.0</v>
      </c>
      <c r="U366" s="106">
        <v>38.0</v>
      </c>
      <c r="V366" s="89">
        <v>150.0</v>
      </c>
      <c r="W366" s="111"/>
      <c r="X366" s="112">
        <v>0.0</v>
      </c>
      <c r="Y366" s="111"/>
      <c r="Z366" s="112">
        <v>0.0</v>
      </c>
      <c r="AA366" s="111"/>
      <c r="AB366" s="112"/>
      <c r="AC366" s="111"/>
      <c r="AD366" s="112">
        <v>0.0</v>
      </c>
      <c r="AE366" s="202"/>
      <c r="AF366" s="203"/>
      <c r="AG366" s="113">
        <f t="shared" ref="AG366:AP366" si="1003">IFERROR(W366/M366,0)*100</f>
        <v>0</v>
      </c>
      <c r="AH366" s="98">
        <f t="shared" si="1003"/>
        <v>0</v>
      </c>
      <c r="AI366" s="113">
        <f t="shared" si="1003"/>
        <v>0</v>
      </c>
      <c r="AJ366" s="98">
        <f t="shared" si="1003"/>
        <v>0</v>
      </c>
      <c r="AK366" s="113">
        <f t="shared" si="1003"/>
        <v>0</v>
      </c>
      <c r="AL366" s="98">
        <f t="shared" si="1003"/>
        <v>0</v>
      </c>
      <c r="AM366" s="113">
        <f t="shared" si="1003"/>
        <v>0</v>
      </c>
      <c r="AN366" s="98">
        <f t="shared" si="1003"/>
        <v>0</v>
      </c>
      <c r="AO366" s="297">
        <f t="shared" si="1003"/>
        <v>0</v>
      </c>
      <c r="AP366" s="218">
        <f t="shared" si="1003"/>
        <v>0</v>
      </c>
      <c r="AQ366" s="113">
        <f t="shared" ref="AQ366:AQ367" si="1007">IFERROR(AX366/K366,0)*100</f>
        <v>0</v>
      </c>
      <c r="AR366" s="202"/>
      <c r="AS366" s="202"/>
      <c r="AT366" s="202"/>
      <c r="AU366" s="115" t="s">
        <v>719</v>
      </c>
      <c r="AV366" s="116"/>
      <c r="AW366" s="117"/>
      <c r="AX366" s="118">
        <f t="shared" ref="AX366:AY366" si="1004">AG366+AI366+AK366+AM366+AO366</f>
        <v>0</v>
      </c>
      <c r="AY366" s="118">
        <f t="shared" si="1004"/>
        <v>0</v>
      </c>
      <c r="AZ366" s="204"/>
    </row>
    <row r="367" ht="15.75" customHeight="1">
      <c r="A367" s="119"/>
      <c r="B367" s="106"/>
      <c r="C367" s="108"/>
      <c r="D367" s="106"/>
      <c r="E367" s="108"/>
      <c r="F367" s="106">
        <v>2.0</v>
      </c>
      <c r="G367" s="86" t="s">
        <v>720</v>
      </c>
      <c r="H367" s="108" t="s">
        <v>721</v>
      </c>
      <c r="I367" s="108"/>
      <c r="J367" s="106"/>
      <c r="K367" s="106"/>
      <c r="L367" s="110">
        <f t="shared" si="1005"/>
        <v>90</v>
      </c>
      <c r="M367" s="106"/>
      <c r="N367" s="89">
        <v>10.0</v>
      </c>
      <c r="O367" s="106"/>
      <c r="P367" s="89">
        <v>20.0</v>
      </c>
      <c r="Q367" s="111"/>
      <c r="R367" s="89">
        <v>20.0</v>
      </c>
      <c r="S367" s="106"/>
      <c r="T367" s="89">
        <v>20.0</v>
      </c>
      <c r="U367" s="106"/>
      <c r="V367" s="89">
        <v>20.0</v>
      </c>
      <c r="W367" s="111"/>
      <c r="X367" s="112">
        <v>9.861</v>
      </c>
      <c r="Y367" s="111"/>
      <c r="Z367" s="112">
        <v>12.861</v>
      </c>
      <c r="AA367" s="111"/>
      <c r="AB367" s="112">
        <v>14.621</v>
      </c>
      <c r="AC367" s="111"/>
      <c r="AD367" s="112">
        <v>0.0</v>
      </c>
      <c r="AE367" s="108"/>
      <c r="AF367" s="96"/>
      <c r="AG367" s="113">
        <f t="shared" ref="AG367:AP367" si="1006">IFERROR(W367/M367,0)*100</f>
        <v>0</v>
      </c>
      <c r="AH367" s="98">
        <f t="shared" si="1006"/>
        <v>98.61</v>
      </c>
      <c r="AI367" s="113">
        <f t="shared" si="1006"/>
        <v>0</v>
      </c>
      <c r="AJ367" s="98">
        <f t="shared" si="1006"/>
        <v>64.305</v>
      </c>
      <c r="AK367" s="113">
        <f t="shared" si="1006"/>
        <v>0</v>
      </c>
      <c r="AL367" s="98">
        <f t="shared" si="1006"/>
        <v>73.105</v>
      </c>
      <c r="AM367" s="113">
        <f t="shared" si="1006"/>
        <v>0</v>
      </c>
      <c r="AN367" s="98">
        <f t="shared" si="1006"/>
        <v>0</v>
      </c>
      <c r="AO367" s="297">
        <f t="shared" si="1006"/>
        <v>0</v>
      </c>
      <c r="AP367" s="218">
        <f t="shared" si="1006"/>
        <v>0</v>
      </c>
      <c r="AQ367" s="113">
        <f t="shared" si="1007"/>
        <v>0</v>
      </c>
      <c r="AR367" s="108"/>
      <c r="AS367" s="108"/>
      <c r="AT367" s="108"/>
      <c r="AU367" s="115" t="s">
        <v>719</v>
      </c>
      <c r="AV367" s="116"/>
      <c r="AW367" s="117"/>
      <c r="AX367" s="118">
        <f t="shared" ref="AX367:AY367" si="1008">AG367+AI367+AK367+AM367+AO367</f>
        <v>0</v>
      </c>
      <c r="AY367" s="118">
        <f t="shared" si="1008"/>
        <v>236.02</v>
      </c>
      <c r="AZ367" s="117"/>
    </row>
    <row r="368" ht="15.75" customHeight="1">
      <c r="A368" s="119"/>
      <c r="B368" s="106"/>
      <c r="C368" s="108"/>
      <c r="D368" s="106"/>
      <c r="E368" s="108"/>
      <c r="F368" s="106"/>
      <c r="G368" s="86"/>
      <c r="H368" s="108" t="s">
        <v>722</v>
      </c>
      <c r="I368" s="108" t="s">
        <v>43</v>
      </c>
      <c r="J368" s="106">
        <v>1922.0</v>
      </c>
      <c r="K368" s="109">
        <f t="shared" ref="K368:K369" si="1012">M368+O368+Q368+S368+U368+J368</f>
        <v>6672</v>
      </c>
      <c r="L368" s="108"/>
      <c r="M368" s="106">
        <v>950.0</v>
      </c>
      <c r="N368" s="89"/>
      <c r="O368" s="106">
        <v>950.0</v>
      </c>
      <c r="P368" s="89"/>
      <c r="Q368" s="111">
        <v>950.0</v>
      </c>
      <c r="R368" s="89"/>
      <c r="S368" s="106">
        <v>950.0</v>
      </c>
      <c r="T368" s="89"/>
      <c r="U368" s="106">
        <v>950.0</v>
      </c>
      <c r="V368" s="157"/>
      <c r="W368" s="111">
        <v>981.0</v>
      </c>
      <c r="X368" s="112"/>
      <c r="Y368" s="111">
        <v>1342.0</v>
      </c>
      <c r="Z368" s="112"/>
      <c r="AA368" s="111">
        <v>1389.0</v>
      </c>
      <c r="AB368" s="112"/>
      <c r="AC368" s="111">
        <v>1212.0</v>
      </c>
      <c r="AD368" s="112"/>
      <c r="AE368" s="108"/>
      <c r="AF368" s="96"/>
      <c r="AG368" s="113">
        <f t="shared" ref="AG368:AP368" si="1009">IFERROR(W368/M368,0)*100</f>
        <v>103.2631579</v>
      </c>
      <c r="AH368" s="98">
        <f t="shared" si="1009"/>
        <v>0</v>
      </c>
      <c r="AI368" s="113">
        <f t="shared" si="1009"/>
        <v>141.2631579</v>
      </c>
      <c r="AJ368" s="98">
        <f t="shared" si="1009"/>
        <v>0</v>
      </c>
      <c r="AK368" s="113">
        <f t="shared" si="1009"/>
        <v>146.2105263</v>
      </c>
      <c r="AL368" s="98">
        <f t="shared" si="1009"/>
        <v>0</v>
      </c>
      <c r="AM368" s="113">
        <f t="shared" si="1009"/>
        <v>127.5789474</v>
      </c>
      <c r="AN368" s="98">
        <f t="shared" si="1009"/>
        <v>0</v>
      </c>
      <c r="AO368" s="297">
        <f t="shared" si="1009"/>
        <v>0</v>
      </c>
      <c r="AP368" s="218">
        <f t="shared" si="1009"/>
        <v>0</v>
      </c>
      <c r="AQ368" s="113">
        <f t="shared" ref="AQ368:AR368" si="1010">W368+Y368+AA368+AC368+AE368</f>
        <v>4924</v>
      </c>
      <c r="AR368" s="114">
        <f t="shared" si="1010"/>
        <v>0</v>
      </c>
      <c r="AS368" s="114">
        <f t="shared" ref="AS368:AS369" si="1015">AQ368/K368*100</f>
        <v>73.80095923</v>
      </c>
      <c r="AT368" s="128" t="s">
        <v>89</v>
      </c>
      <c r="AU368" s="115"/>
      <c r="AV368" s="116"/>
      <c r="AW368" s="117"/>
      <c r="AX368" s="118">
        <f t="shared" ref="AX368:AY368" si="1011">AG368+AI368+AK368+AM368+AO368</f>
        <v>518.3157895</v>
      </c>
      <c r="AY368" s="118">
        <f t="shared" si="1011"/>
        <v>0</v>
      </c>
      <c r="AZ368" s="117"/>
    </row>
    <row r="369" ht="15.75" customHeight="1">
      <c r="A369" s="119"/>
      <c r="B369" s="106"/>
      <c r="C369" s="108"/>
      <c r="D369" s="106"/>
      <c r="E369" s="108"/>
      <c r="F369" s="106"/>
      <c r="G369" s="86"/>
      <c r="H369" s="108" t="s">
        <v>723</v>
      </c>
      <c r="I369" s="108" t="s">
        <v>43</v>
      </c>
      <c r="J369" s="106">
        <v>174.0</v>
      </c>
      <c r="K369" s="109">
        <f t="shared" si="1012"/>
        <v>696</v>
      </c>
      <c r="L369" s="108"/>
      <c r="M369" s="106">
        <v>71.0</v>
      </c>
      <c r="N369" s="89"/>
      <c r="O369" s="106">
        <v>113.0</v>
      </c>
      <c r="P369" s="89"/>
      <c r="Q369" s="111">
        <v>113.0</v>
      </c>
      <c r="R369" s="89"/>
      <c r="S369" s="106">
        <v>135.0</v>
      </c>
      <c r="T369" s="89"/>
      <c r="U369" s="106">
        <v>90.0</v>
      </c>
      <c r="V369" s="157"/>
      <c r="W369" s="111">
        <v>100.0</v>
      </c>
      <c r="X369" s="112"/>
      <c r="Y369" s="111">
        <v>146.0</v>
      </c>
      <c r="Z369" s="112"/>
      <c r="AA369" s="111">
        <v>152.0</v>
      </c>
      <c r="AB369" s="112"/>
      <c r="AC369" s="111">
        <v>144.0</v>
      </c>
      <c r="AD369" s="112"/>
      <c r="AE369" s="108"/>
      <c r="AF369" s="96"/>
      <c r="AG369" s="113">
        <f t="shared" ref="AG369:AP369" si="1013">IFERROR(W369/M369,0)*100</f>
        <v>140.8450704</v>
      </c>
      <c r="AH369" s="98">
        <f t="shared" si="1013"/>
        <v>0</v>
      </c>
      <c r="AI369" s="113">
        <f t="shared" si="1013"/>
        <v>129.2035398</v>
      </c>
      <c r="AJ369" s="98">
        <f t="shared" si="1013"/>
        <v>0</v>
      </c>
      <c r="AK369" s="113">
        <f t="shared" si="1013"/>
        <v>134.5132743</v>
      </c>
      <c r="AL369" s="98">
        <f t="shared" si="1013"/>
        <v>0</v>
      </c>
      <c r="AM369" s="113">
        <f t="shared" si="1013"/>
        <v>106.6666667</v>
      </c>
      <c r="AN369" s="98">
        <f t="shared" si="1013"/>
        <v>0</v>
      </c>
      <c r="AO369" s="297">
        <f t="shared" si="1013"/>
        <v>0</v>
      </c>
      <c r="AP369" s="218">
        <f t="shared" si="1013"/>
        <v>0</v>
      </c>
      <c r="AQ369" s="113">
        <f t="shared" ref="AQ369:AR369" si="1014">W369+Y369+AA369+AC369+AE369</f>
        <v>542</v>
      </c>
      <c r="AR369" s="114">
        <f t="shared" si="1014"/>
        <v>0</v>
      </c>
      <c r="AS369" s="114">
        <f t="shared" si="1015"/>
        <v>77.87356322</v>
      </c>
      <c r="AT369" s="128" t="s">
        <v>89</v>
      </c>
      <c r="AU369" s="115"/>
      <c r="AV369" s="116"/>
      <c r="AW369" s="117"/>
      <c r="AX369" s="118">
        <f t="shared" ref="AX369:AY369" si="1016">AG369+AI369+AK369+AM369+AO369</f>
        <v>511.2285512</v>
      </c>
      <c r="AY369" s="118">
        <f t="shared" si="1016"/>
        <v>0</v>
      </c>
      <c r="AZ369" s="117"/>
    </row>
    <row r="370" ht="15.75" customHeight="1">
      <c r="A370" s="200"/>
      <c r="B370" s="201"/>
      <c r="C370" s="202"/>
      <c r="D370" s="201"/>
      <c r="E370" s="202"/>
      <c r="F370" s="106">
        <v>3.0</v>
      </c>
      <c r="G370" s="86" t="s">
        <v>724</v>
      </c>
      <c r="H370" s="86" t="s">
        <v>725</v>
      </c>
      <c r="I370" s="86"/>
      <c r="J370" s="106"/>
      <c r="K370" s="106"/>
      <c r="L370" s="110">
        <f>N370+P370+R370+T370+V370</f>
        <v>11936</v>
      </c>
      <c r="M370" s="106"/>
      <c r="N370" s="89">
        <v>47.0</v>
      </c>
      <c r="O370" s="106"/>
      <c r="P370" s="89">
        <v>3943.0</v>
      </c>
      <c r="Q370" s="111"/>
      <c r="R370" s="89">
        <v>3797.0</v>
      </c>
      <c r="S370" s="106"/>
      <c r="T370" s="89">
        <v>197.0</v>
      </c>
      <c r="U370" s="106"/>
      <c r="V370" s="148">
        <v>3952.0</v>
      </c>
      <c r="W370" s="111"/>
      <c r="X370" s="112">
        <v>42.954</v>
      </c>
      <c r="Y370" s="111"/>
      <c r="Z370" s="112">
        <v>857.282</v>
      </c>
      <c r="AA370" s="111"/>
      <c r="AB370" s="112">
        <v>3514.948</v>
      </c>
      <c r="AC370" s="111"/>
      <c r="AD370" s="112">
        <v>18.452</v>
      </c>
      <c r="AE370" s="202"/>
      <c r="AF370" s="203"/>
      <c r="AG370" s="113">
        <f t="shared" ref="AG370:AP370" si="1017">IFERROR(W370/M370,0)*100</f>
        <v>0</v>
      </c>
      <c r="AH370" s="98">
        <f t="shared" si="1017"/>
        <v>91.39148936</v>
      </c>
      <c r="AI370" s="113">
        <f t="shared" si="1017"/>
        <v>0</v>
      </c>
      <c r="AJ370" s="98">
        <f t="shared" si="1017"/>
        <v>21.74187167</v>
      </c>
      <c r="AK370" s="113">
        <f t="shared" si="1017"/>
        <v>0</v>
      </c>
      <c r="AL370" s="98">
        <f t="shared" si="1017"/>
        <v>92.57171451</v>
      </c>
      <c r="AM370" s="113">
        <f t="shared" si="1017"/>
        <v>0</v>
      </c>
      <c r="AN370" s="98">
        <f t="shared" si="1017"/>
        <v>9.366497462</v>
      </c>
      <c r="AO370" s="297">
        <f t="shared" si="1017"/>
        <v>0</v>
      </c>
      <c r="AP370" s="218">
        <f t="shared" si="1017"/>
        <v>0</v>
      </c>
      <c r="AQ370" s="113">
        <f>IFERROR(AX370/K370,0)*100</f>
        <v>0</v>
      </c>
      <c r="AR370" s="202"/>
      <c r="AS370" s="202"/>
      <c r="AT370" s="202"/>
      <c r="AU370" s="115" t="s">
        <v>719</v>
      </c>
      <c r="AV370" s="116"/>
      <c r="AW370" s="117"/>
      <c r="AX370" s="118">
        <f t="shared" ref="AX370:AY370" si="1018">AG370+AI370+AK370+AM370+AO370</f>
        <v>0</v>
      </c>
      <c r="AY370" s="118">
        <f t="shared" si="1018"/>
        <v>215.071573</v>
      </c>
      <c r="AZ370" s="204"/>
    </row>
    <row r="371" ht="15.75" customHeight="1">
      <c r="A371" s="200"/>
      <c r="B371" s="201"/>
      <c r="C371" s="202"/>
      <c r="D371" s="201"/>
      <c r="E371" s="202"/>
      <c r="F371" s="106"/>
      <c r="G371" s="86"/>
      <c r="H371" s="86" t="s">
        <v>726</v>
      </c>
      <c r="I371" s="86" t="s">
        <v>43</v>
      </c>
      <c r="J371" s="106">
        <v>6.373</v>
      </c>
      <c r="K371" s="106">
        <v>6783.0</v>
      </c>
      <c r="L371" s="128"/>
      <c r="M371" s="106">
        <v>6802.0</v>
      </c>
      <c r="N371" s="89"/>
      <c r="O371" s="106">
        <v>6760.0</v>
      </c>
      <c r="P371" s="89"/>
      <c r="Q371" s="111">
        <v>6760.0</v>
      </c>
      <c r="R371" s="89"/>
      <c r="S371" s="106">
        <v>6783.0</v>
      </c>
      <c r="T371" s="89"/>
      <c r="U371" s="106">
        <v>6783.0</v>
      </c>
      <c r="V371" s="129"/>
      <c r="W371" s="111">
        <v>5720.0</v>
      </c>
      <c r="X371" s="112"/>
      <c r="Y371" s="111">
        <v>5720.0</v>
      </c>
      <c r="Z371" s="112"/>
      <c r="AA371" s="111">
        <v>5683.0</v>
      </c>
      <c r="AB371" s="112"/>
      <c r="AC371" s="111">
        <v>5683.0</v>
      </c>
      <c r="AD371" s="112"/>
      <c r="AE371" s="202"/>
      <c r="AF371" s="203"/>
      <c r="AG371" s="113">
        <f t="shared" ref="AG371:AP371" si="1019">IFERROR(W371/M371,0)*100</f>
        <v>84.09291385</v>
      </c>
      <c r="AH371" s="98">
        <f t="shared" si="1019"/>
        <v>0</v>
      </c>
      <c r="AI371" s="113">
        <f t="shared" si="1019"/>
        <v>84.61538462</v>
      </c>
      <c r="AJ371" s="98">
        <f t="shared" si="1019"/>
        <v>0</v>
      </c>
      <c r="AK371" s="113">
        <f t="shared" si="1019"/>
        <v>84.06804734</v>
      </c>
      <c r="AL371" s="98">
        <f t="shared" si="1019"/>
        <v>0</v>
      </c>
      <c r="AM371" s="113">
        <f t="shared" si="1019"/>
        <v>83.78298688</v>
      </c>
      <c r="AN371" s="98">
        <f t="shared" si="1019"/>
        <v>0</v>
      </c>
      <c r="AO371" s="297">
        <f t="shared" si="1019"/>
        <v>0</v>
      </c>
      <c r="AP371" s="218">
        <f t="shared" si="1019"/>
        <v>0</v>
      </c>
      <c r="AQ371" s="124">
        <v>5683.0</v>
      </c>
      <c r="AR371" s="114">
        <f t="shared" ref="AR371:AR372" si="1022">X371+Z371+AB371+AD371+AF371</f>
        <v>0</v>
      </c>
      <c r="AS371" s="114">
        <f t="shared" ref="AS371:AS372" si="1023">AQ371/K371*100</f>
        <v>83.78298688</v>
      </c>
      <c r="AT371" s="128" t="s">
        <v>89</v>
      </c>
      <c r="AU371" s="115"/>
      <c r="AV371" s="116"/>
      <c r="AW371" s="117"/>
      <c r="AX371" s="118">
        <f t="shared" ref="AX371:AY371" si="1020">AG371+AI371+AK371+AM371+AO371</f>
        <v>336.5593327</v>
      </c>
      <c r="AY371" s="118">
        <f t="shared" si="1020"/>
        <v>0</v>
      </c>
      <c r="AZ371" s="204"/>
    </row>
    <row r="372" ht="15.75" customHeight="1">
      <c r="A372" s="200"/>
      <c r="B372" s="201"/>
      <c r="C372" s="202"/>
      <c r="D372" s="201"/>
      <c r="E372" s="202"/>
      <c r="F372" s="106"/>
      <c r="G372" s="86"/>
      <c r="H372" s="86" t="s">
        <v>727</v>
      </c>
      <c r="I372" s="86" t="s">
        <v>43</v>
      </c>
      <c r="J372" s="106">
        <v>3.973</v>
      </c>
      <c r="K372" s="106">
        <v>3973.0</v>
      </c>
      <c r="L372" s="128"/>
      <c r="M372" s="106">
        <v>3973.0</v>
      </c>
      <c r="N372" s="89"/>
      <c r="O372" s="106">
        <v>3973.0</v>
      </c>
      <c r="P372" s="89"/>
      <c r="Q372" s="111">
        <v>3973.0</v>
      </c>
      <c r="R372" s="89"/>
      <c r="S372" s="106">
        <v>3973.0</v>
      </c>
      <c r="T372" s="89"/>
      <c r="U372" s="106">
        <v>3973.0</v>
      </c>
      <c r="V372" s="129"/>
      <c r="W372" s="111">
        <v>3550.0</v>
      </c>
      <c r="X372" s="112"/>
      <c r="Y372" s="111">
        <v>3636.0</v>
      </c>
      <c r="Z372" s="112"/>
      <c r="AA372" s="111">
        <v>3439.0</v>
      </c>
      <c r="AB372" s="112"/>
      <c r="AC372" s="111">
        <v>3805.0</v>
      </c>
      <c r="AD372" s="112"/>
      <c r="AE372" s="202"/>
      <c r="AF372" s="203"/>
      <c r="AG372" s="113">
        <f t="shared" ref="AG372:AP372" si="1021">IFERROR(W372/M372,0)*100</f>
        <v>89.35313365</v>
      </c>
      <c r="AH372" s="98">
        <f t="shared" si="1021"/>
        <v>0</v>
      </c>
      <c r="AI372" s="113">
        <f t="shared" si="1021"/>
        <v>91.51774478</v>
      </c>
      <c r="AJ372" s="98">
        <f t="shared" si="1021"/>
        <v>0</v>
      </c>
      <c r="AK372" s="113">
        <f t="shared" si="1021"/>
        <v>86.55927511</v>
      </c>
      <c r="AL372" s="98">
        <f t="shared" si="1021"/>
        <v>0</v>
      </c>
      <c r="AM372" s="113">
        <f t="shared" si="1021"/>
        <v>95.77145734</v>
      </c>
      <c r="AN372" s="98">
        <f t="shared" si="1021"/>
        <v>0</v>
      </c>
      <c r="AO372" s="297">
        <f t="shared" si="1021"/>
        <v>0</v>
      </c>
      <c r="AP372" s="218">
        <f t="shared" si="1021"/>
        <v>0</v>
      </c>
      <c r="AQ372" s="124">
        <v>3805.0</v>
      </c>
      <c r="AR372" s="114">
        <f t="shared" si="1022"/>
        <v>0</v>
      </c>
      <c r="AS372" s="114">
        <f t="shared" si="1023"/>
        <v>95.77145734</v>
      </c>
      <c r="AT372" s="128" t="s">
        <v>89</v>
      </c>
      <c r="AU372" s="115"/>
      <c r="AV372" s="116"/>
      <c r="AW372" s="117"/>
      <c r="AX372" s="118">
        <f t="shared" ref="AX372:AY372" si="1024">AG372+AI372+AK372+AM372+AO372</f>
        <v>363.2016109</v>
      </c>
      <c r="AY372" s="118">
        <f t="shared" si="1024"/>
        <v>0</v>
      </c>
      <c r="AZ372" s="204"/>
    </row>
    <row r="373" ht="85.5" customHeight="1">
      <c r="A373" s="200"/>
      <c r="B373" s="201"/>
      <c r="C373" s="202"/>
      <c r="D373" s="201"/>
      <c r="E373" s="202"/>
      <c r="F373" s="106">
        <v>4.0</v>
      </c>
      <c r="G373" s="86" t="s">
        <v>728</v>
      </c>
      <c r="H373" s="86" t="s">
        <v>729</v>
      </c>
      <c r="I373" s="86"/>
      <c r="J373" s="106"/>
      <c r="K373" s="106"/>
      <c r="L373" s="110">
        <f>N373+P373+R373+T373+V373</f>
        <v>26434</v>
      </c>
      <c r="M373" s="106"/>
      <c r="N373" s="89">
        <v>3806.0</v>
      </c>
      <c r="O373" s="106"/>
      <c r="P373" s="89">
        <v>5373.0</v>
      </c>
      <c r="Q373" s="111"/>
      <c r="R373" s="89">
        <v>5909.0</v>
      </c>
      <c r="S373" s="106"/>
      <c r="T373" s="89">
        <v>6754.0</v>
      </c>
      <c r="U373" s="106"/>
      <c r="V373" s="129">
        <v>4592.0</v>
      </c>
      <c r="W373" s="111"/>
      <c r="X373" s="112"/>
      <c r="Y373" s="111"/>
      <c r="Z373" s="112"/>
      <c r="AA373" s="111"/>
      <c r="AB373" s="112"/>
      <c r="AC373" s="111"/>
      <c r="AD373" s="112"/>
      <c r="AE373" s="202"/>
      <c r="AF373" s="203"/>
      <c r="AG373" s="113">
        <f t="shared" ref="AG373:AP373" si="1025">IFERROR(W373/M373,0)*100</f>
        <v>0</v>
      </c>
      <c r="AH373" s="98">
        <f t="shared" si="1025"/>
        <v>0</v>
      </c>
      <c r="AI373" s="113">
        <f t="shared" si="1025"/>
        <v>0</v>
      </c>
      <c r="AJ373" s="98">
        <f t="shared" si="1025"/>
        <v>0</v>
      </c>
      <c r="AK373" s="113">
        <f t="shared" si="1025"/>
        <v>0</v>
      </c>
      <c r="AL373" s="98">
        <f t="shared" si="1025"/>
        <v>0</v>
      </c>
      <c r="AM373" s="113">
        <f t="shared" si="1025"/>
        <v>0</v>
      </c>
      <c r="AN373" s="98">
        <f t="shared" si="1025"/>
        <v>0</v>
      </c>
      <c r="AO373" s="297">
        <f t="shared" si="1025"/>
        <v>0</v>
      </c>
      <c r="AP373" s="218">
        <f t="shared" si="1025"/>
        <v>0</v>
      </c>
      <c r="AQ373" s="113">
        <f>IFERROR(AX373/K373,0)*100</f>
        <v>0</v>
      </c>
      <c r="AR373" s="202"/>
      <c r="AS373" s="202"/>
      <c r="AT373" s="202"/>
      <c r="AU373" s="115"/>
      <c r="AV373" s="116"/>
      <c r="AW373" s="117"/>
      <c r="AX373" s="118">
        <f t="shared" ref="AX373:AY373" si="1026">AG373+AI373+AK373+AM373+AO373</f>
        <v>0</v>
      </c>
      <c r="AY373" s="118">
        <f t="shared" si="1026"/>
        <v>0</v>
      </c>
      <c r="AZ373" s="204"/>
    </row>
    <row r="374" ht="15.75" customHeight="1">
      <c r="A374" s="200"/>
      <c r="B374" s="201"/>
      <c r="C374" s="202"/>
      <c r="D374" s="201"/>
      <c r="E374" s="202"/>
      <c r="F374" s="106"/>
      <c r="G374" s="86"/>
      <c r="H374" s="86" t="s">
        <v>730</v>
      </c>
      <c r="I374" s="86" t="s">
        <v>43</v>
      </c>
      <c r="J374" s="106">
        <v>46.0</v>
      </c>
      <c r="K374" s="106">
        <v>41.0</v>
      </c>
      <c r="L374" s="128"/>
      <c r="M374" s="106">
        <v>46.0</v>
      </c>
      <c r="N374" s="89"/>
      <c r="O374" s="106">
        <v>46.0</v>
      </c>
      <c r="P374" s="89"/>
      <c r="Q374" s="106">
        <v>43.0</v>
      </c>
      <c r="R374" s="89"/>
      <c r="S374" s="106">
        <v>41.0</v>
      </c>
      <c r="T374" s="89"/>
      <c r="U374" s="106">
        <v>41.0</v>
      </c>
      <c r="V374" s="129"/>
      <c r="W374" s="111">
        <v>14.0</v>
      </c>
      <c r="X374" s="112"/>
      <c r="Y374" s="111">
        <v>14.0</v>
      </c>
      <c r="Z374" s="112"/>
      <c r="AA374" s="111">
        <v>15.0</v>
      </c>
      <c r="AB374" s="112"/>
      <c r="AC374" s="111">
        <v>15.0</v>
      </c>
      <c r="AD374" s="112"/>
      <c r="AE374" s="202"/>
      <c r="AF374" s="203"/>
      <c r="AG374" s="113">
        <f t="shared" ref="AG374:AP374" si="1027">IFERROR(W374/M374,0)*100</f>
        <v>30.43478261</v>
      </c>
      <c r="AH374" s="98">
        <f t="shared" si="1027"/>
        <v>0</v>
      </c>
      <c r="AI374" s="113">
        <f t="shared" si="1027"/>
        <v>30.43478261</v>
      </c>
      <c r="AJ374" s="98">
        <f t="shared" si="1027"/>
        <v>0</v>
      </c>
      <c r="AK374" s="113">
        <f t="shared" si="1027"/>
        <v>34.88372093</v>
      </c>
      <c r="AL374" s="98">
        <f t="shared" si="1027"/>
        <v>0</v>
      </c>
      <c r="AM374" s="113">
        <f t="shared" si="1027"/>
        <v>36.58536585</v>
      </c>
      <c r="AN374" s="98">
        <f t="shared" si="1027"/>
        <v>0</v>
      </c>
      <c r="AO374" s="297">
        <f t="shared" si="1027"/>
        <v>0</v>
      </c>
      <c r="AP374" s="218">
        <f t="shared" si="1027"/>
        <v>0</v>
      </c>
      <c r="AQ374" s="124">
        <v>15.0</v>
      </c>
      <c r="AR374" s="114">
        <f t="shared" ref="AR374:AR382" si="1030">X374+Z374+AB374+AD374+AF374</f>
        <v>0</v>
      </c>
      <c r="AS374" s="114">
        <f t="shared" ref="AS374:AS376" si="1031">AQ374/K374*100</f>
        <v>36.58536585</v>
      </c>
      <c r="AT374" s="128" t="s">
        <v>89</v>
      </c>
      <c r="AU374" s="115"/>
      <c r="AV374" s="116"/>
      <c r="AW374" s="117"/>
      <c r="AX374" s="118">
        <f t="shared" ref="AX374:AY374" si="1028">AG374+AI374+AK374+AM374+AO374</f>
        <v>132.338652</v>
      </c>
      <c r="AY374" s="118">
        <f t="shared" si="1028"/>
        <v>0</v>
      </c>
      <c r="AZ374" s="204"/>
    </row>
    <row r="375" ht="15.75" customHeight="1">
      <c r="A375" s="200"/>
      <c r="B375" s="201"/>
      <c r="C375" s="202"/>
      <c r="D375" s="201"/>
      <c r="E375" s="202"/>
      <c r="F375" s="106"/>
      <c r="G375" s="86"/>
      <c r="H375" s="86" t="s">
        <v>731</v>
      </c>
      <c r="I375" s="86" t="s">
        <v>43</v>
      </c>
      <c r="J375" s="106">
        <v>56.0</v>
      </c>
      <c r="K375" s="106">
        <v>57.0</v>
      </c>
      <c r="L375" s="128"/>
      <c r="M375" s="106">
        <v>55.0</v>
      </c>
      <c r="N375" s="89"/>
      <c r="O375" s="106">
        <v>55.0</v>
      </c>
      <c r="P375" s="89"/>
      <c r="Q375" s="106">
        <v>57.0</v>
      </c>
      <c r="R375" s="89"/>
      <c r="S375" s="106">
        <v>55.0</v>
      </c>
      <c r="T375" s="89"/>
      <c r="U375" s="106">
        <v>57.0</v>
      </c>
      <c r="V375" s="129"/>
      <c r="W375" s="111">
        <v>73.0</v>
      </c>
      <c r="X375" s="112"/>
      <c r="Y375" s="111">
        <v>70.0</v>
      </c>
      <c r="Z375" s="112"/>
      <c r="AA375" s="111">
        <v>34.0</v>
      </c>
      <c r="AB375" s="112"/>
      <c r="AC375" s="111">
        <v>34.0</v>
      </c>
      <c r="AD375" s="112"/>
      <c r="AE375" s="202"/>
      <c r="AF375" s="203"/>
      <c r="AG375" s="113">
        <f t="shared" ref="AG375:AP375" si="1029">IFERROR(W375/M375,0)*100</f>
        <v>132.7272727</v>
      </c>
      <c r="AH375" s="98">
        <f t="shared" si="1029"/>
        <v>0</v>
      </c>
      <c r="AI375" s="113">
        <f t="shared" si="1029"/>
        <v>127.2727273</v>
      </c>
      <c r="AJ375" s="98">
        <f t="shared" si="1029"/>
        <v>0</v>
      </c>
      <c r="AK375" s="113">
        <f t="shared" si="1029"/>
        <v>59.64912281</v>
      </c>
      <c r="AL375" s="98">
        <f t="shared" si="1029"/>
        <v>0</v>
      </c>
      <c r="AM375" s="113">
        <f t="shared" si="1029"/>
        <v>61.81818182</v>
      </c>
      <c r="AN375" s="98">
        <f t="shared" si="1029"/>
        <v>0</v>
      </c>
      <c r="AO375" s="297">
        <f t="shared" si="1029"/>
        <v>0</v>
      </c>
      <c r="AP375" s="218">
        <f t="shared" si="1029"/>
        <v>0</v>
      </c>
      <c r="AQ375" s="124">
        <v>34.0</v>
      </c>
      <c r="AR375" s="114">
        <f t="shared" si="1030"/>
        <v>0</v>
      </c>
      <c r="AS375" s="114">
        <f t="shared" si="1031"/>
        <v>59.64912281</v>
      </c>
      <c r="AT375" s="128" t="s">
        <v>89</v>
      </c>
      <c r="AU375" s="115"/>
      <c r="AV375" s="116"/>
      <c r="AW375" s="117"/>
      <c r="AX375" s="118">
        <f t="shared" ref="AX375:AY375" si="1032">AG375+AI375+AK375+AM375+AO375</f>
        <v>381.4673046</v>
      </c>
      <c r="AY375" s="118">
        <f t="shared" si="1032"/>
        <v>0</v>
      </c>
      <c r="AZ375" s="204"/>
    </row>
    <row r="376" ht="15.75" customHeight="1">
      <c r="A376" s="200"/>
      <c r="B376" s="201"/>
      <c r="C376" s="202"/>
      <c r="D376" s="201"/>
      <c r="E376" s="202"/>
      <c r="F376" s="106"/>
      <c r="G376" s="86"/>
      <c r="H376" s="86" t="s">
        <v>732</v>
      </c>
      <c r="I376" s="86" t="s">
        <v>43</v>
      </c>
      <c r="J376" s="106">
        <v>1.384</v>
      </c>
      <c r="K376" s="106">
        <v>1380.0</v>
      </c>
      <c r="L376" s="128"/>
      <c r="M376" s="106">
        <v>1385.0</v>
      </c>
      <c r="N376" s="89"/>
      <c r="O376" s="106">
        <v>1385.0</v>
      </c>
      <c r="P376" s="89"/>
      <c r="Q376" s="106">
        <v>1381.0</v>
      </c>
      <c r="R376" s="89"/>
      <c r="S376" s="106">
        <v>1380.0</v>
      </c>
      <c r="T376" s="89"/>
      <c r="U376" s="106">
        <v>1380.0</v>
      </c>
      <c r="V376" s="129"/>
      <c r="W376" s="111">
        <v>2237.0</v>
      </c>
      <c r="X376" s="112"/>
      <c r="Y376" s="111">
        <v>2236.0</v>
      </c>
      <c r="Z376" s="112"/>
      <c r="AA376" s="111">
        <v>1193.0</v>
      </c>
      <c r="AB376" s="112"/>
      <c r="AC376" s="111">
        <v>1193.0</v>
      </c>
      <c r="AD376" s="112"/>
      <c r="AE376" s="202"/>
      <c r="AF376" s="203"/>
      <c r="AG376" s="113">
        <f t="shared" ref="AG376:AP376" si="1033">IFERROR(W376/M376,0)*100</f>
        <v>161.5162455</v>
      </c>
      <c r="AH376" s="98">
        <f t="shared" si="1033"/>
        <v>0</v>
      </c>
      <c r="AI376" s="113">
        <f t="shared" si="1033"/>
        <v>161.4440433</v>
      </c>
      <c r="AJ376" s="98">
        <f t="shared" si="1033"/>
        <v>0</v>
      </c>
      <c r="AK376" s="113">
        <f t="shared" si="1033"/>
        <v>86.38667632</v>
      </c>
      <c r="AL376" s="98">
        <f t="shared" si="1033"/>
        <v>0</v>
      </c>
      <c r="AM376" s="113">
        <f t="shared" si="1033"/>
        <v>86.44927536</v>
      </c>
      <c r="AN376" s="98">
        <f t="shared" si="1033"/>
        <v>0</v>
      </c>
      <c r="AO376" s="297">
        <f t="shared" si="1033"/>
        <v>0</v>
      </c>
      <c r="AP376" s="218">
        <f t="shared" si="1033"/>
        <v>0</v>
      </c>
      <c r="AQ376" s="124">
        <v>1193.0</v>
      </c>
      <c r="AR376" s="114">
        <f t="shared" si="1030"/>
        <v>0</v>
      </c>
      <c r="AS376" s="114">
        <f t="shared" si="1031"/>
        <v>86.44927536</v>
      </c>
      <c r="AT376" s="128" t="s">
        <v>89</v>
      </c>
      <c r="AU376" s="115"/>
      <c r="AV376" s="116"/>
      <c r="AW376" s="117"/>
      <c r="AX376" s="118">
        <f t="shared" ref="AX376:AY376" si="1034">AG376+AI376+AK376+AM376+AO376</f>
        <v>495.7962405</v>
      </c>
      <c r="AY376" s="118">
        <f t="shared" si="1034"/>
        <v>0</v>
      </c>
      <c r="AZ376" s="204"/>
    </row>
    <row r="377" ht="15.75" customHeight="1">
      <c r="A377" s="200"/>
      <c r="B377" s="201"/>
      <c r="C377" s="202"/>
      <c r="D377" s="201"/>
      <c r="E377" s="202"/>
      <c r="F377" s="106"/>
      <c r="G377" s="86"/>
      <c r="H377" s="86" t="s">
        <v>733</v>
      </c>
      <c r="I377" s="86" t="s">
        <v>43</v>
      </c>
      <c r="J377" s="106">
        <v>46.0</v>
      </c>
      <c r="K377" s="106">
        <v>46.0</v>
      </c>
      <c r="L377" s="128"/>
      <c r="M377" s="106">
        <v>46.0</v>
      </c>
      <c r="N377" s="89"/>
      <c r="O377" s="106">
        <v>46.0</v>
      </c>
      <c r="P377" s="89"/>
      <c r="Q377" s="106">
        <v>46.0</v>
      </c>
      <c r="R377" s="89"/>
      <c r="S377" s="106">
        <v>46.0</v>
      </c>
      <c r="T377" s="89"/>
      <c r="U377" s="106">
        <v>46.0</v>
      </c>
      <c r="V377" s="129"/>
      <c r="W377" s="111">
        <v>160.0</v>
      </c>
      <c r="X377" s="112"/>
      <c r="Y377" s="111">
        <v>280.0</v>
      </c>
      <c r="Z377" s="112"/>
      <c r="AA377" s="111">
        <v>380.0</v>
      </c>
      <c r="AB377" s="112"/>
      <c r="AC377" s="111">
        <v>10.0</v>
      </c>
      <c r="AD377" s="112"/>
      <c r="AE377" s="202"/>
      <c r="AF377" s="203"/>
      <c r="AG377" s="113">
        <f>((M377-(W377-M377))/M377)*100</f>
        <v>-147.826087</v>
      </c>
      <c r="AH377" s="98">
        <f>IFERROR(X377/N377,0)*100</f>
        <v>0</v>
      </c>
      <c r="AI377" s="113">
        <f>((O377-(Y377-O377))/O377)*100</f>
        <v>-408.6956522</v>
      </c>
      <c r="AJ377" s="98">
        <f>IFERROR(Z377/P377,0)*100</f>
        <v>0</v>
      </c>
      <c r="AK377" s="113">
        <f>((Q377-(AA377-Q377))/Q377)*100</f>
        <v>-626.0869565</v>
      </c>
      <c r="AL377" s="98">
        <f>IFERROR(AB377/R377,0)*100</f>
        <v>0</v>
      </c>
      <c r="AM377" s="113">
        <f>((S377-(AC377-S377))/S377)*100</f>
        <v>178.2608696</v>
      </c>
      <c r="AN377" s="98">
        <f t="shared" ref="AN377:AP377" si="1035">IFERROR(AD377/T377,0)*100</f>
        <v>0</v>
      </c>
      <c r="AO377" s="297">
        <f t="shared" si="1035"/>
        <v>0</v>
      </c>
      <c r="AP377" s="218">
        <f t="shared" si="1035"/>
        <v>0</v>
      </c>
      <c r="AQ377" s="124">
        <v>10.0</v>
      </c>
      <c r="AR377" s="114">
        <f t="shared" si="1030"/>
        <v>0</v>
      </c>
      <c r="AS377" s="114">
        <f>((K377-(AQ377-K377))/K377)*100</f>
        <v>178.2608696</v>
      </c>
      <c r="AT377" s="128" t="s">
        <v>89</v>
      </c>
      <c r="AU377" s="115"/>
      <c r="AV377" s="116"/>
      <c r="AW377" s="117"/>
      <c r="AX377" s="118">
        <f t="shared" ref="AX377:AY377" si="1036">AG377+AI377+AK377+AM377+AO377</f>
        <v>-1004.347826</v>
      </c>
      <c r="AY377" s="118">
        <f t="shared" si="1036"/>
        <v>0</v>
      </c>
      <c r="AZ377" s="204"/>
    </row>
    <row r="378" ht="15.75" customHeight="1">
      <c r="A378" s="200"/>
      <c r="B378" s="201"/>
      <c r="C378" s="202"/>
      <c r="D378" s="201"/>
      <c r="E378" s="202"/>
      <c r="F378" s="106"/>
      <c r="G378" s="86"/>
      <c r="H378" s="86" t="s">
        <v>734</v>
      </c>
      <c r="I378" s="86" t="s">
        <v>43</v>
      </c>
      <c r="J378" s="106">
        <v>770.0</v>
      </c>
      <c r="K378" s="106">
        <v>768.0</v>
      </c>
      <c r="L378" s="128"/>
      <c r="M378" s="106">
        <v>770.0</v>
      </c>
      <c r="N378" s="89"/>
      <c r="O378" s="106">
        <v>770.0</v>
      </c>
      <c r="P378" s="89"/>
      <c r="Q378" s="106">
        <v>770.0</v>
      </c>
      <c r="R378" s="89"/>
      <c r="S378" s="106">
        <v>768.0</v>
      </c>
      <c r="T378" s="89"/>
      <c r="U378" s="106">
        <v>768.0</v>
      </c>
      <c r="V378" s="129"/>
      <c r="W378" s="111">
        <v>249.0</v>
      </c>
      <c r="X378" s="112"/>
      <c r="Y378" s="111">
        <v>383.0</v>
      </c>
      <c r="Z378" s="112"/>
      <c r="AA378" s="111">
        <v>147.0</v>
      </c>
      <c r="AB378" s="112"/>
      <c r="AC378" s="111">
        <v>147.0</v>
      </c>
      <c r="AD378" s="112"/>
      <c r="AE378" s="202"/>
      <c r="AF378" s="203"/>
      <c r="AG378" s="113">
        <f t="shared" ref="AG378:AP378" si="1037">IFERROR(W378/M378,0)*100</f>
        <v>32.33766234</v>
      </c>
      <c r="AH378" s="98">
        <f t="shared" si="1037"/>
        <v>0</v>
      </c>
      <c r="AI378" s="113">
        <f t="shared" si="1037"/>
        <v>49.74025974</v>
      </c>
      <c r="AJ378" s="98">
        <f t="shared" si="1037"/>
        <v>0</v>
      </c>
      <c r="AK378" s="113">
        <f t="shared" si="1037"/>
        <v>19.09090909</v>
      </c>
      <c r="AL378" s="98">
        <f t="shared" si="1037"/>
        <v>0</v>
      </c>
      <c r="AM378" s="113">
        <f t="shared" si="1037"/>
        <v>19.140625</v>
      </c>
      <c r="AN378" s="98">
        <f t="shared" si="1037"/>
        <v>0</v>
      </c>
      <c r="AO378" s="297">
        <f t="shared" si="1037"/>
        <v>0</v>
      </c>
      <c r="AP378" s="218">
        <f t="shared" si="1037"/>
        <v>0</v>
      </c>
      <c r="AQ378" s="124">
        <v>147.0</v>
      </c>
      <c r="AR378" s="114">
        <f t="shared" si="1030"/>
        <v>0</v>
      </c>
      <c r="AS378" s="114">
        <f>AQ378/K378*100</f>
        <v>19.140625</v>
      </c>
      <c r="AT378" s="128" t="s">
        <v>89</v>
      </c>
      <c r="AU378" s="115"/>
      <c r="AV378" s="116"/>
      <c r="AW378" s="117"/>
      <c r="AX378" s="118">
        <f t="shared" ref="AX378:AY378" si="1038">AG378+AI378+AK378+AM378+AO378</f>
        <v>120.3094562</v>
      </c>
      <c r="AY378" s="118">
        <f t="shared" si="1038"/>
        <v>0</v>
      </c>
      <c r="AZ378" s="204"/>
    </row>
    <row r="379" ht="15.75" customHeight="1">
      <c r="A379" s="200"/>
      <c r="B379" s="201"/>
      <c r="C379" s="202"/>
      <c r="D379" s="201"/>
      <c r="E379" s="202"/>
      <c r="F379" s="106"/>
      <c r="G379" s="86"/>
      <c r="H379" s="86" t="s">
        <v>735</v>
      </c>
      <c r="I379" s="86" t="s">
        <v>43</v>
      </c>
      <c r="J379" s="106">
        <v>430.0</v>
      </c>
      <c r="K379" s="106">
        <v>429.0</v>
      </c>
      <c r="L379" s="128"/>
      <c r="M379" s="106">
        <v>430.0</v>
      </c>
      <c r="N379" s="89"/>
      <c r="O379" s="106">
        <v>429.0</v>
      </c>
      <c r="P379" s="89"/>
      <c r="Q379" s="106">
        <v>429.0</v>
      </c>
      <c r="R379" s="89"/>
      <c r="S379" s="106">
        <v>429.0</v>
      </c>
      <c r="T379" s="89"/>
      <c r="U379" s="106">
        <v>429.0</v>
      </c>
      <c r="V379" s="129"/>
      <c r="W379" s="111">
        <v>304.0</v>
      </c>
      <c r="X379" s="112"/>
      <c r="Y379" s="111">
        <v>312.0</v>
      </c>
      <c r="Z379" s="112"/>
      <c r="AA379" s="111">
        <v>602.0</v>
      </c>
      <c r="AB379" s="112"/>
      <c r="AC379" s="111">
        <v>602.0</v>
      </c>
      <c r="AD379" s="112"/>
      <c r="AE379" s="202"/>
      <c r="AF379" s="203"/>
      <c r="AG379" s="113">
        <f>((M379-(W379-M379))/M379)*100</f>
        <v>129.3023256</v>
      </c>
      <c r="AH379" s="98">
        <f>IFERROR(X379/N379,0)*100</f>
        <v>0</v>
      </c>
      <c r="AI379" s="113">
        <f>((O379-(Y379-O379))/O379)*100</f>
        <v>127.2727273</v>
      </c>
      <c r="AJ379" s="98">
        <f>IFERROR(Z379/P379,0)*100</f>
        <v>0</v>
      </c>
      <c r="AK379" s="113">
        <f>((Q379-(AA379-Q379))/Q379)*100</f>
        <v>59.67365967</v>
      </c>
      <c r="AL379" s="98">
        <f>IFERROR(AB379/R379,0)*100</f>
        <v>0</v>
      </c>
      <c r="AM379" s="113">
        <f>((S379-(AC379-S379))/S379)*100</f>
        <v>59.67365967</v>
      </c>
      <c r="AN379" s="98">
        <f t="shared" ref="AN379:AP379" si="1039">IFERROR(AD379/T379,0)*100</f>
        <v>0</v>
      </c>
      <c r="AO379" s="297">
        <f t="shared" si="1039"/>
        <v>0</v>
      </c>
      <c r="AP379" s="218">
        <f t="shared" si="1039"/>
        <v>0</v>
      </c>
      <c r="AQ379" s="124">
        <v>602.0</v>
      </c>
      <c r="AR379" s="114">
        <f t="shared" si="1030"/>
        <v>0</v>
      </c>
      <c r="AS379" s="114">
        <f>((K379-(AQ379-K379))/K379)*100</f>
        <v>59.67365967</v>
      </c>
      <c r="AT379" s="128" t="s">
        <v>89</v>
      </c>
      <c r="AU379" s="115"/>
      <c r="AV379" s="116"/>
      <c r="AW379" s="117"/>
      <c r="AX379" s="118">
        <f t="shared" ref="AX379:AY379" si="1040">AG379+AI379+AK379+AM379+AO379</f>
        <v>375.9223722</v>
      </c>
      <c r="AY379" s="118">
        <f t="shared" si="1040"/>
        <v>0</v>
      </c>
      <c r="AZ379" s="204"/>
    </row>
    <row r="380" ht="15.75" customHeight="1">
      <c r="A380" s="200"/>
      <c r="B380" s="201"/>
      <c r="C380" s="202"/>
      <c r="D380" s="201"/>
      <c r="E380" s="202"/>
      <c r="F380" s="106"/>
      <c r="G380" s="86"/>
      <c r="H380" s="86" t="s">
        <v>736</v>
      </c>
      <c r="I380" s="86" t="s">
        <v>43</v>
      </c>
      <c r="J380" s="106">
        <v>3.449</v>
      </c>
      <c r="K380" s="106">
        <v>3453.0</v>
      </c>
      <c r="L380" s="128"/>
      <c r="M380" s="106">
        <v>3446.0</v>
      </c>
      <c r="N380" s="89"/>
      <c r="O380" s="106">
        <v>3447.0</v>
      </c>
      <c r="P380" s="89"/>
      <c r="Q380" s="106">
        <v>3447.0</v>
      </c>
      <c r="R380" s="89"/>
      <c r="S380" s="106">
        <v>3453.0</v>
      </c>
      <c r="T380" s="89"/>
      <c r="U380" s="106">
        <v>3453.0</v>
      </c>
      <c r="V380" s="129"/>
      <c r="W380" s="111">
        <v>2533.0</v>
      </c>
      <c r="X380" s="112"/>
      <c r="Y380" s="111">
        <v>2513.0</v>
      </c>
      <c r="Z380" s="112"/>
      <c r="AA380" s="111">
        <v>3116.0</v>
      </c>
      <c r="AB380" s="112"/>
      <c r="AC380" s="111">
        <v>3116.0</v>
      </c>
      <c r="AD380" s="112"/>
      <c r="AE380" s="202"/>
      <c r="AF380" s="203"/>
      <c r="AG380" s="113">
        <f t="shared" ref="AG380:AP380" si="1041">IFERROR(W380/M380,0)*100</f>
        <v>73.50551364</v>
      </c>
      <c r="AH380" s="98">
        <f t="shared" si="1041"/>
        <v>0</v>
      </c>
      <c r="AI380" s="113">
        <f t="shared" si="1041"/>
        <v>72.90397447</v>
      </c>
      <c r="AJ380" s="98">
        <f t="shared" si="1041"/>
        <v>0</v>
      </c>
      <c r="AK380" s="113">
        <f t="shared" si="1041"/>
        <v>90.39744706</v>
      </c>
      <c r="AL380" s="98">
        <f t="shared" si="1041"/>
        <v>0</v>
      </c>
      <c r="AM380" s="113">
        <f t="shared" si="1041"/>
        <v>90.24037069</v>
      </c>
      <c r="AN380" s="98">
        <f t="shared" si="1041"/>
        <v>0</v>
      </c>
      <c r="AO380" s="297">
        <f t="shared" si="1041"/>
        <v>0</v>
      </c>
      <c r="AP380" s="218">
        <f t="shared" si="1041"/>
        <v>0</v>
      </c>
      <c r="AQ380" s="124">
        <v>3116.0</v>
      </c>
      <c r="AR380" s="114">
        <f t="shared" si="1030"/>
        <v>0</v>
      </c>
      <c r="AS380" s="114">
        <f>AQ380/K380*100</f>
        <v>90.24037069</v>
      </c>
      <c r="AT380" s="128" t="s">
        <v>89</v>
      </c>
      <c r="AU380" s="115"/>
      <c r="AV380" s="116"/>
      <c r="AW380" s="117"/>
      <c r="AX380" s="118">
        <f t="shared" ref="AX380:AY380" si="1042">AG380+AI380+AK380+AM380+AO380</f>
        <v>327.0473059</v>
      </c>
      <c r="AY380" s="118">
        <f t="shared" si="1042"/>
        <v>0</v>
      </c>
      <c r="AZ380" s="204"/>
    </row>
    <row r="381" ht="15.75" customHeight="1">
      <c r="A381" s="200"/>
      <c r="B381" s="201"/>
      <c r="C381" s="202"/>
      <c r="D381" s="201"/>
      <c r="E381" s="202"/>
      <c r="F381" s="106"/>
      <c r="G381" s="86"/>
      <c r="H381" s="86" t="s">
        <v>737</v>
      </c>
      <c r="I381" s="86" t="s">
        <v>43</v>
      </c>
      <c r="J381" s="106">
        <v>192.0</v>
      </c>
      <c r="K381" s="106">
        <v>196.0</v>
      </c>
      <c r="L381" s="128"/>
      <c r="M381" s="106">
        <v>195.0</v>
      </c>
      <c r="N381" s="89"/>
      <c r="O381" s="106">
        <v>197.0</v>
      </c>
      <c r="P381" s="89"/>
      <c r="Q381" s="106">
        <v>197.0</v>
      </c>
      <c r="R381" s="89"/>
      <c r="S381" s="106">
        <v>196.0</v>
      </c>
      <c r="T381" s="89"/>
      <c r="U381" s="106">
        <v>196.0</v>
      </c>
      <c r="V381" s="129"/>
      <c r="W381" s="111">
        <v>16.0</v>
      </c>
      <c r="X381" s="112"/>
      <c r="Y381" s="111">
        <v>32.0</v>
      </c>
      <c r="Z381" s="112"/>
      <c r="AA381" s="111">
        <v>203.0</v>
      </c>
      <c r="AB381" s="112"/>
      <c r="AC381" s="111">
        <v>203.0</v>
      </c>
      <c r="AD381" s="112"/>
      <c r="AE381" s="202"/>
      <c r="AF381" s="203"/>
      <c r="AG381" s="113">
        <f>((M381-(W381-M381))/M381)*100</f>
        <v>191.7948718</v>
      </c>
      <c r="AH381" s="98">
        <f>IFERROR(X381/N381,0)*100</f>
        <v>0</v>
      </c>
      <c r="AI381" s="113">
        <f>((O381-(Y381-O381))/O381)*100</f>
        <v>183.7563452</v>
      </c>
      <c r="AJ381" s="98">
        <f>IFERROR(Z381/P381,0)*100</f>
        <v>0</v>
      </c>
      <c r="AK381" s="113">
        <f>((Q381-(AA381-Q381))/Q381)*100</f>
        <v>96.95431472</v>
      </c>
      <c r="AL381" s="98">
        <f>IFERROR(AB381/R381,0)*100</f>
        <v>0</v>
      </c>
      <c r="AM381" s="113">
        <f>((S381-(AC381-S381))/S381)*100</f>
        <v>96.42857143</v>
      </c>
      <c r="AN381" s="98">
        <f t="shared" ref="AN381:AP381" si="1043">IFERROR(AD381/T381,0)*100</f>
        <v>0</v>
      </c>
      <c r="AO381" s="297">
        <f t="shared" si="1043"/>
        <v>0</v>
      </c>
      <c r="AP381" s="218">
        <f t="shared" si="1043"/>
        <v>0</v>
      </c>
      <c r="AQ381" s="124">
        <v>203.0</v>
      </c>
      <c r="AR381" s="114">
        <f t="shared" si="1030"/>
        <v>0</v>
      </c>
      <c r="AS381" s="114">
        <f>((K381-(AQ381-K381))/K381)*100</f>
        <v>96.42857143</v>
      </c>
      <c r="AT381" s="128" t="s">
        <v>89</v>
      </c>
      <c r="AU381" s="115"/>
      <c r="AV381" s="116"/>
      <c r="AW381" s="117"/>
      <c r="AX381" s="118">
        <f t="shared" ref="AX381:AY381" si="1044">AG381+AI381+AK381+AM381+AO381</f>
        <v>568.9341031</v>
      </c>
      <c r="AY381" s="118">
        <f t="shared" si="1044"/>
        <v>0</v>
      </c>
      <c r="AZ381" s="204"/>
    </row>
    <row r="382" ht="15.75" customHeight="1">
      <c r="A382" s="200"/>
      <c r="B382" s="201"/>
      <c r="C382" s="202"/>
      <c r="D382" s="201"/>
      <c r="E382" s="202"/>
      <c r="F382" s="106"/>
      <c r="G382" s="86"/>
      <c r="H382" s="86" t="s">
        <v>738</v>
      </c>
      <c r="I382" s="86" t="s">
        <v>43</v>
      </c>
      <c r="J382" s="106">
        <v>0.0</v>
      </c>
      <c r="K382" s="106">
        <v>2.0</v>
      </c>
      <c r="L382" s="128"/>
      <c r="M382" s="106">
        <v>0.0</v>
      </c>
      <c r="N382" s="89"/>
      <c r="O382" s="106">
        <v>0.0</v>
      </c>
      <c r="P382" s="89"/>
      <c r="Q382" s="106">
        <v>2.0</v>
      </c>
      <c r="R382" s="89"/>
      <c r="S382" s="106">
        <v>2.0</v>
      </c>
      <c r="T382" s="89"/>
      <c r="U382" s="106">
        <v>2.0</v>
      </c>
      <c r="V382" s="129"/>
      <c r="W382" s="111">
        <v>0.0</v>
      </c>
      <c r="X382" s="112"/>
      <c r="Y382" s="146"/>
      <c r="Z382" s="112"/>
      <c r="AA382" s="111">
        <v>1.0</v>
      </c>
      <c r="AB382" s="112"/>
      <c r="AC382" s="111">
        <v>1.0</v>
      </c>
      <c r="AD382" s="112"/>
      <c r="AE382" s="202"/>
      <c r="AF382" s="203"/>
      <c r="AG382" s="113">
        <f t="shared" ref="AG382:AP382" si="1045">IFERROR(W382/M382,0)*100</f>
        <v>0</v>
      </c>
      <c r="AH382" s="98">
        <f t="shared" si="1045"/>
        <v>0</v>
      </c>
      <c r="AI382" s="113">
        <f t="shared" si="1045"/>
        <v>0</v>
      </c>
      <c r="AJ382" s="98">
        <f t="shared" si="1045"/>
        <v>0</v>
      </c>
      <c r="AK382" s="113">
        <f t="shared" si="1045"/>
        <v>50</v>
      </c>
      <c r="AL382" s="98">
        <f t="shared" si="1045"/>
        <v>0</v>
      </c>
      <c r="AM382" s="113">
        <f t="shared" si="1045"/>
        <v>50</v>
      </c>
      <c r="AN382" s="98">
        <f t="shared" si="1045"/>
        <v>0</v>
      </c>
      <c r="AO382" s="297">
        <f t="shared" si="1045"/>
        <v>0</v>
      </c>
      <c r="AP382" s="218">
        <f t="shared" si="1045"/>
        <v>0</v>
      </c>
      <c r="AQ382" s="124">
        <v>1.0</v>
      </c>
      <c r="AR382" s="114">
        <f t="shared" si="1030"/>
        <v>0</v>
      </c>
      <c r="AS382" s="114">
        <f>AQ382/K382*100</f>
        <v>50</v>
      </c>
      <c r="AT382" s="128" t="s">
        <v>89</v>
      </c>
      <c r="AU382" s="115"/>
      <c r="AV382" s="116"/>
      <c r="AW382" s="117"/>
      <c r="AX382" s="118">
        <f t="shared" ref="AX382:AY382" si="1046">AG382+AI382+AK382+AM382+AO382</f>
        <v>100</v>
      </c>
      <c r="AY382" s="118">
        <f t="shared" si="1046"/>
        <v>0</v>
      </c>
      <c r="AZ382" s="204"/>
    </row>
    <row r="383" ht="116.25" customHeight="1">
      <c r="A383" s="200"/>
      <c r="B383" s="201"/>
      <c r="C383" s="202"/>
      <c r="D383" s="201"/>
      <c r="E383" s="202"/>
      <c r="F383" s="106"/>
      <c r="G383" s="86"/>
      <c r="H383" s="86" t="s">
        <v>739</v>
      </c>
      <c r="I383" s="86"/>
      <c r="J383" s="106"/>
      <c r="K383" s="106"/>
      <c r="L383" s="128"/>
      <c r="M383" s="106"/>
      <c r="N383" s="89"/>
      <c r="O383" s="106"/>
      <c r="P383" s="89"/>
      <c r="Q383" s="111"/>
      <c r="R383" s="89"/>
      <c r="S383" s="106"/>
      <c r="T383" s="89"/>
      <c r="U383" s="106"/>
      <c r="V383" s="129"/>
      <c r="W383" s="111"/>
      <c r="X383" s="112"/>
      <c r="Y383" s="111"/>
      <c r="Z383" s="112"/>
      <c r="AA383" s="111"/>
      <c r="AB383" s="112"/>
      <c r="AC383" s="111"/>
      <c r="AD383" s="112"/>
      <c r="AE383" s="202"/>
      <c r="AF383" s="203"/>
      <c r="AG383" s="113">
        <f t="shared" ref="AG383:AP383" si="1047">IFERROR(W383/M383,0)*100</f>
        <v>0</v>
      </c>
      <c r="AH383" s="98">
        <f t="shared" si="1047"/>
        <v>0</v>
      </c>
      <c r="AI383" s="113">
        <f t="shared" si="1047"/>
        <v>0</v>
      </c>
      <c r="AJ383" s="98">
        <f t="shared" si="1047"/>
        <v>0</v>
      </c>
      <c r="AK383" s="113">
        <f t="shared" si="1047"/>
        <v>0</v>
      </c>
      <c r="AL383" s="98">
        <f t="shared" si="1047"/>
        <v>0</v>
      </c>
      <c r="AM383" s="113">
        <f t="shared" si="1047"/>
        <v>0</v>
      </c>
      <c r="AN383" s="98">
        <f t="shared" si="1047"/>
        <v>0</v>
      </c>
      <c r="AO383" s="297">
        <f t="shared" si="1047"/>
        <v>0</v>
      </c>
      <c r="AP383" s="218">
        <f t="shared" si="1047"/>
        <v>0</v>
      </c>
      <c r="AQ383" s="113">
        <f>IFERROR(AX383/K383,0)*100</f>
        <v>0</v>
      </c>
      <c r="AR383" s="202"/>
      <c r="AS383" s="202"/>
      <c r="AT383" s="202"/>
      <c r="AU383" s="115"/>
      <c r="AV383" s="116"/>
      <c r="AW383" s="117"/>
      <c r="AX383" s="118">
        <f t="shared" ref="AX383:AY383" si="1048">AG383+AI383+AK383+AM383+AO383</f>
        <v>0</v>
      </c>
      <c r="AY383" s="118">
        <f t="shared" si="1048"/>
        <v>0</v>
      </c>
      <c r="AZ383" s="204"/>
    </row>
    <row r="384" ht="15.75" customHeight="1">
      <c r="A384" s="200"/>
      <c r="B384" s="201"/>
      <c r="C384" s="202"/>
      <c r="D384" s="201"/>
      <c r="E384" s="202"/>
      <c r="F384" s="106"/>
      <c r="G384" s="86"/>
      <c r="H384" s="86" t="s">
        <v>740</v>
      </c>
      <c r="I384" s="86" t="s">
        <v>43</v>
      </c>
      <c r="J384" s="106">
        <v>3.0</v>
      </c>
      <c r="K384" s="109">
        <f t="shared" ref="K384:K387" si="1052">M384+O384+Q384+S384+U384+J384</f>
        <v>21</v>
      </c>
      <c r="L384" s="128"/>
      <c r="M384" s="106">
        <v>2.0</v>
      </c>
      <c r="N384" s="89"/>
      <c r="O384" s="106">
        <v>4.0</v>
      </c>
      <c r="P384" s="89"/>
      <c r="Q384" s="106">
        <v>4.0</v>
      </c>
      <c r="R384" s="89"/>
      <c r="S384" s="106">
        <v>4.0</v>
      </c>
      <c r="T384" s="89"/>
      <c r="U384" s="106">
        <v>4.0</v>
      </c>
      <c r="V384" s="129"/>
      <c r="W384" s="111">
        <v>0.0</v>
      </c>
      <c r="X384" s="112"/>
      <c r="Y384" s="111">
        <v>4.0</v>
      </c>
      <c r="Z384" s="112"/>
      <c r="AA384" s="111">
        <v>0.0</v>
      </c>
      <c r="AB384" s="112"/>
      <c r="AC384" s="111">
        <v>0.0</v>
      </c>
      <c r="AD384" s="112"/>
      <c r="AE384" s="202"/>
      <c r="AF384" s="203"/>
      <c r="AG384" s="113">
        <f t="shared" ref="AG384:AP384" si="1049">IFERROR(W384/M384,0)*100</f>
        <v>0</v>
      </c>
      <c r="AH384" s="98">
        <f t="shared" si="1049"/>
        <v>0</v>
      </c>
      <c r="AI384" s="113">
        <f t="shared" si="1049"/>
        <v>100</v>
      </c>
      <c r="AJ384" s="98">
        <f t="shared" si="1049"/>
        <v>0</v>
      </c>
      <c r="AK384" s="113">
        <f t="shared" si="1049"/>
        <v>0</v>
      </c>
      <c r="AL384" s="98">
        <f t="shared" si="1049"/>
        <v>0</v>
      </c>
      <c r="AM384" s="113">
        <f t="shared" si="1049"/>
        <v>0</v>
      </c>
      <c r="AN384" s="98">
        <f t="shared" si="1049"/>
        <v>0</v>
      </c>
      <c r="AO384" s="297">
        <f t="shared" si="1049"/>
        <v>0</v>
      </c>
      <c r="AP384" s="218">
        <f t="shared" si="1049"/>
        <v>0</v>
      </c>
      <c r="AQ384" s="113">
        <f t="shared" ref="AQ384:AR384" si="1050">W384+Y384+AA384+AC384+AE384</f>
        <v>4</v>
      </c>
      <c r="AR384" s="114">
        <f t="shared" si="1050"/>
        <v>0</v>
      </c>
      <c r="AS384" s="114">
        <f t="shared" ref="AS384:AS391" si="1055">AQ384/K384*100</f>
        <v>19.04761905</v>
      </c>
      <c r="AT384" s="128" t="s">
        <v>89</v>
      </c>
      <c r="AU384" s="115"/>
      <c r="AV384" s="116"/>
      <c r="AW384" s="117"/>
      <c r="AX384" s="118">
        <f t="shared" ref="AX384:AY384" si="1051">AG384+AI384+AK384+AM384+AO384</f>
        <v>100</v>
      </c>
      <c r="AY384" s="118">
        <f t="shared" si="1051"/>
        <v>0</v>
      </c>
      <c r="AZ384" s="204"/>
    </row>
    <row r="385" ht="15.75" customHeight="1">
      <c r="A385" s="200"/>
      <c r="B385" s="201"/>
      <c r="C385" s="202"/>
      <c r="D385" s="201"/>
      <c r="E385" s="202"/>
      <c r="F385" s="106"/>
      <c r="G385" s="86"/>
      <c r="H385" s="86" t="s">
        <v>741</v>
      </c>
      <c r="I385" s="86" t="s">
        <v>43</v>
      </c>
      <c r="J385" s="106">
        <v>8.0</v>
      </c>
      <c r="K385" s="109">
        <f t="shared" si="1052"/>
        <v>33</v>
      </c>
      <c r="L385" s="128"/>
      <c r="M385" s="106">
        <v>5.0</v>
      </c>
      <c r="N385" s="89"/>
      <c r="O385" s="106">
        <v>5.0</v>
      </c>
      <c r="P385" s="89"/>
      <c r="Q385" s="106">
        <v>5.0</v>
      </c>
      <c r="R385" s="89"/>
      <c r="S385" s="106">
        <v>5.0</v>
      </c>
      <c r="T385" s="89"/>
      <c r="U385" s="106">
        <v>5.0</v>
      </c>
      <c r="V385" s="129"/>
      <c r="W385" s="111">
        <v>6.0</v>
      </c>
      <c r="X385" s="112"/>
      <c r="Y385" s="111">
        <v>5.0</v>
      </c>
      <c r="Z385" s="112"/>
      <c r="AA385" s="111">
        <v>5.0</v>
      </c>
      <c r="AB385" s="112"/>
      <c r="AC385" s="111">
        <v>0.0</v>
      </c>
      <c r="AD385" s="112"/>
      <c r="AE385" s="202"/>
      <c r="AF385" s="203"/>
      <c r="AG385" s="113">
        <f t="shared" ref="AG385:AP385" si="1053">IFERROR(W385/M385,0)*100</f>
        <v>120</v>
      </c>
      <c r="AH385" s="98">
        <f t="shared" si="1053"/>
        <v>0</v>
      </c>
      <c r="AI385" s="113">
        <f t="shared" si="1053"/>
        <v>100</v>
      </c>
      <c r="AJ385" s="98">
        <f t="shared" si="1053"/>
        <v>0</v>
      </c>
      <c r="AK385" s="113">
        <f t="shared" si="1053"/>
        <v>100</v>
      </c>
      <c r="AL385" s="98">
        <f t="shared" si="1053"/>
        <v>0</v>
      </c>
      <c r="AM385" s="113">
        <f t="shared" si="1053"/>
        <v>0</v>
      </c>
      <c r="AN385" s="98">
        <f t="shared" si="1053"/>
        <v>0</v>
      </c>
      <c r="AO385" s="297">
        <f t="shared" si="1053"/>
        <v>0</v>
      </c>
      <c r="AP385" s="218">
        <f t="shared" si="1053"/>
        <v>0</v>
      </c>
      <c r="AQ385" s="113">
        <f t="shared" ref="AQ385:AR385" si="1054">W385+Y385+AA385+AC385+AE385</f>
        <v>16</v>
      </c>
      <c r="AR385" s="114">
        <f t="shared" si="1054"/>
        <v>0</v>
      </c>
      <c r="AS385" s="114">
        <f t="shared" si="1055"/>
        <v>48.48484848</v>
      </c>
      <c r="AT385" s="128" t="s">
        <v>89</v>
      </c>
      <c r="AU385" s="115"/>
      <c r="AV385" s="116"/>
      <c r="AW385" s="117"/>
      <c r="AX385" s="118">
        <f t="shared" ref="AX385:AY385" si="1056">AG385+AI385+AK385+AM385+AO385</f>
        <v>320</v>
      </c>
      <c r="AY385" s="118">
        <f t="shared" si="1056"/>
        <v>0</v>
      </c>
      <c r="AZ385" s="204"/>
    </row>
    <row r="386" ht="15.75" customHeight="1">
      <c r="A386" s="200"/>
      <c r="B386" s="201"/>
      <c r="C386" s="202"/>
      <c r="D386" s="201"/>
      <c r="E386" s="202"/>
      <c r="F386" s="106"/>
      <c r="G386" s="86"/>
      <c r="H386" s="86" t="s">
        <v>742</v>
      </c>
      <c r="I386" s="86" t="s">
        <v>43</v>
      </c>
      <c r="J386" s="106">
        <v>20.0</v>
      </c>
      <c r="K386" s="109">
        <f t="shared" si="1052"/>
        <v>120</v>
      </c>
      <c r="L386" s="128"/>
      <c r="M386" s="106">
        <v>20.0</v>
      </c>
      <c r="N386" s="89"/>
      <c r="O386" s="106">
        <v>20.0</v>
      </c>
      <c r="P386" s="89"/>
      <c r="Q386" s="106">
        <v>20.0</v>
      </c>
      <c r="R386" s="89"/>
      <c r="S386" s="106">
        <v>20.0</v>
      </c>
      <c r="T386" s="89"/>
      <c r="U386" s="106">
        <v>20.0</v>
      </c>
      <c r="V386" s="129"/>
      <c r="W386" s="111">
        <v>20.0</v>
      </c>
      <c r="X386" s="112"/>
      <c r="Y386" s="111">
        <v>20.0</v>
      </c>
      <c r="Z386" s="112"/>
      <c r="AA386" s="111">
        <v>0.0</v>
      </c>
      <c r="AB386" s="112"/>
      <c r="AC386" s="111">
        <v>0.0</v>
      </c>
      <c r="AD386" s="112"/>
      <c r="AE386" s="202"/>
      <c r="AF386" s="203"/>
      <c r="AG386" s="113">
        <f t="shared" ref="AG386:AP386" si="1057">IFERROR(W386/M386,0)*100</f>
        <v>100</v>
      </c>
      <c r="AH386" s="98">
        <f t="shared" si="1057"/>
        <v>0</v>
      </c>
      <c r="AI386" s="113">
        <f t="shared" si="1057"/>
        <v>100</v>
      </c>
      <c r="AJ386" s="98">
        <f t="shared" si="1057"/>
        <v>0</v>
      </c>
      <c r="AK386" s="113">
        <f t="shared" si="1057"/>
        <v>0</v>
      </c>
      <c r="AL386" s="98">
        <f t="shared" si="1057"/>
        <v>0</v>
      </c>
      <c r="AM386" s="113">
        <f t="shared" si="1057"/>
        <v>0</v>
      </c>
      <c r="AN386" s="98">
        <f t="shared" si="1057"/>
        <v>0</v>
      </c>
      <c r="AO386" s="297">
        <f t="shared" si="1057"/>
        <v>0</v>
      </c>
      <c r="AP386" s="218">
        <f t="shared" si="1057"/>
        <v>0</v>
      </c>
      <c r="AQ386" s="113">
        <f t="shared" ref="AQ386:AR386" si="1058">W386+Y386+AA386+AC386+AE386</f>
        <v>40</v>
      </c>
      <c r="AR386" s="114">
        <f t="shared" si="1058"/>
        <v>0</v>
      </c>
      <c r="AS386" s="114">
        <f t="shared" si="1055"/>
        <v>33.33333333</v>
      </c>
      <c r="AT386" s="128" t="s">
        <v>89</v>
      </c>
      <c r="AU386" s="115"/>
      <c r="AV386" s="116"/>
      <c r="AW386" s="117"/>
      <c r="AX386" s="118">
        <f t="shared" ref="AX386:AY386" si="1059">AG386+AI386+AK386+AM386+AO386</f>
        <v>200</v>
      </c>
      <c r="AY386" s="118">
        <f t="shared" si="1059"/>
        <v>0</v>
      </c>
      <c r="AZ386" s="204"/>
    </row>
    <row r="387" ht="15.75" customHeight="1">
      <c r="A387" s="200"/>
      <c r="B387" s="201"/>
      <c r="C387" s="202"/>
      <c r="D387" s="201"/>
      <c r="E387" s="202"/>
      <c r="F387" s="106"/>
      <c r="G387" s="86"/>
      <c r="H387" s="86" t="s">
        <v>743</v>
      </c>
      <c r="I387" s="86" t="s">
        <v>43</v>
      </c>
      <c r="J387" s="106">
        <v>7.0</v>
      </c>
      <c r="K387" s="109">
        <f t="shared" si="1052"/>
        <v>30</v>
      </c>
      <c r="L387" s="128"/>
      <c r="M387" s="106">
        <v>3.0</v>
      </c>
      <c r="N387" s="89"/>
      <c r="O387" s="106">
        <v>5.0</v>
      </c>
      <c r="P387" s="89"/>
      <c r="Q387" s="106">
        <v>5.0</v>
      </c>
      <c r="R387" s="89"/>
      <c r="S387" s="106">
        <v>5.0</v>
      </c>
      <c r="T387" s="89"/>
      <c r="U387" s="106">
        <v>5.0</v>
      </c>
      <c r="V387" s="129"/>
      <c r="W387" s="111">
        <v>3.0</v>
      </c>
      <c r="X387" s="112"/>
      <c r="Y387" s="111">
        <v>0.0</v>
      </c>
      <c r="Z387" s="112"/>
      <c r="AA387" s="111">
        <v>0.0</v>
      </c>
      <c r="AB387" s="112"/>
      <c r="AC387" s="111">
        <v>0.0</v>
      </c>
      <c r="AD387" s="112"/>
      <c r="AE387" s="202"/>
      <c r="AF387" s="203"/>
      <c r="AG387" s="113">
        <f t="shared" ref="AG387:AP387" si="1060">IFERROR(W387/M387,0)*100</f>
        <v>100</v>
      </c>
      <c r="AH387" s="98">
        <f t="shared" si="1060"/>
        <v>0</v>
      </c>
      <c r="AI387" s="113">
        <f t="shared" si="1060"/>
        <v>0</v>
      </c>
      <c r="AJ387" s="98">
        <f t="shared" si="1060"/>
        <v>0</v>
      </c>
      <c r="AK387" s="113">
        <f t="shared" si="1060"/>
        <v>0</v>
      </c>
      <c r="AL387" s="98">
        <f t="shared" si="1060"/>
        <v>0</v>
      </c>
      <c r="AM387" s="113">
        <f t="shared" si="1060"/>
        <v>0</v>
      </c>
      <c r="AN387" s="98">
        <f t="shared" si="1060"/>
        <v>0</v>
      </c>
      <c r="AO387" s="297">
        <f t="shared" si="1060"/>
        <v>0</v>
      </c>
      <c r="AP387" s="218">
        <f t="shared" si="1060"/>
        <v>0</v>
      </c>
      <c r="AQ387" s="113">
        <f t="shared" ref="AQ387:AR387" si="1061">W387+Y387+AA387+AC387+AE387</f>
        <v>3</v>
      </c>
      <c r="AR387" s="114">
        <f t="shared" si="1061"/>
        <v>0</v>
      </c>
      <c r="AS387" s="114">
        <f t="shared" si="1055"/>
        <v>10</v>
      </c>
      <c r="AT387" s="128" t="s">
        <v>89</v>
      </c>
      <c r="AU387" s="115"/>
      <c r="AV387" s="116"/>
      <c r="AW387" s="117"/>
      <c r="AX387" s="118">
        <f t="shared" ref="AX387:AY387" si="1062">AG387+AI387+AK387+AM387+AO387</f>
        <v>100</v>
      </c>
      <c r="AY387" s="118">
        <f t="shared" si="1062"/>
        <v>0</v>
      </c>
      <c r="AZ387" s="204"/>
    </row>
    <row r="388" ht="15.75" customHeight="1">
      <c r="A388" s="200"/>
      <c r="B388" s="201"/>
      <c r="C388" s="202"/>
      <c r="D388" s="201"/>
      <c r="E388" s="202"/>
      <c r="F388" s="106"/>
      <c r="G388" s="86"/>
      <c r="H388" s="86" t="s">
        <v>744</v>
      </c>
      <c r="I388" s="86" t="s">
        <v>72</v>
      </c>
      <c r="J388" s="106">
        <v>98.75</v>
      </c>
      <c r="K388" s="106">
        <v>99.45</v>
      </c>
      <c r="L388" s="128"/>
      <c r="M388" s="106">
        <v>98.75</v>
      </c>
      <c r="N388" s="89"/>
      <c r="O388" s="106">
        <v>98.85</v>
      </c>
      <c r="P388" s="89"/>
      <c r="Q388" s="106">
        <v>99.15</v>
      </c>
      <c r="R388" s="89"/>
      <c r="S388" s="106">
        <v>99.25</v>
      </c>
      <c r="T388" s="89"/>
      <c r="U388" s="106">
        <v>99.45</v>
      </c>
      <c r="V388" s="129"/>
      <c r="W388" s="111">
        <v>99.93</v>
      </c>
      <c r="X388" s="112"/>
      <c r="Y388" s="111">
        <v>99.91</v>
      </c>
      <c r="Z388" s="112"/>
      <c r="AA388" s="111">
        <v>99.51</v>
      </c>
      <c r="AB388" s="112"/>
      <c r="AC388" s="111">
        <v>100.0</v>
      </c>
      <c r="AD388" s="112"/>
      <c r="AE388" s="202"/>
      <c r="AF388" s="203"/>
      <c r="AG388" s="113">
        <f t="shared" ref="AG388:AP388" si="1063">IFERROR(W388/M388,0)*100</f>
        <v>101.1949367</v>
      </c>
      <c r="AH388" s="98">
        <f t="shared" si="1063"/>
        <v>0</v>
      </c>
      <c r="AI388" s="113">
        <f t="shared" si="1063"/>
        <v>101.0723318</v>
      </c>
      <c r="AJ388" s="98">
        <f t="shared" si="1063"/>
        <v>0</v>
      </c>
      <c r="AK388" s="113">
        <f t="shared" si="1063"/>
        <v>100.3630862</v>
      </c>
      <c r="AL388" s="98">
        <f t="shared" si="1063"/>
        <v>0</v>
      </c>
      <c r="AM388" s="113">
        <f t="shared" si="1063"/>
        <v>100.7556675</v>
      </c>
      <c r="AN388" s="98">
        <f t="shared" si="1063"/>
        <v>0</v>
      </c>
      <c r="AO388" s="297">
        <f t="shared" si="1063"/>
        <v>0</v>
      </c>
      <c r="AP388" s="218">
        <f t="shared" si="1063"/>
        <v>0</v>
      </c>
      <c r="AQ388" s="124">
        <v>100.0</v>
      </c>
      <c r="AR388" s="114">
        <f t="shared" ref="AR388:AR389" si="1066">X388+Z388+AB388+AD388+AF388</f>
        <v>0</v>
      </c>
      <c r="AS388" s="114">
        <f t="shared" si="1055"/>
        <v>100.5530417</v>
      </c>
      <c r="AT388" s="128" t="s">
        <v>89</v>
      </c>
      <c r="AU388" s="115"/>
      <c r="AV388" s="116"/>
      <c r="AW388" s="117"/>
      <c r="AX388" s="118">
        <f t="shared" ref="AX388:AY388" si="1064">AG388+AI388+AK388+AM388+AO388</f>
        <v>403.3860223</v>
      </c>
      <c r="AY388" s="118">
        <f t="shared" si="1064"/>
        <v>0</v>
      </c>
      <c r="AZ388" s="204"/>
    </row>
    <row r="389" ht="51.75" customHeight="1">
      <c r="A389" s="200"/>
      <c r="B389" s="201"/>
      <c r="C389" s="202"/>
      <c r="D389" s="201"/>
      <c r="E389" s="202"/>
      <c r="F389" s="106"/>
      <c r="G389" s="86"/>
      <c r="H389" s="86" t="s">
        <v>745</v>
      </c>
      <c r="I389" s="86" t="s">
        <v>88</v>
      </c>
      <c r="J389" s="106">
        <v>48.0</v>
      </c>
      <c r="K389" s="109">
        <v>38.0</v>
      </c>
      <c r="L389" s="128"/>
      <c r="M389" s="106">
        <v>46.0</v>
      </c>
      <c r="N389" s="89"/>
      <c r="O389" s="106">
        <v>44.0</v>
      </c>
      <c r="P389" s="89"/>
      <c r="Q389" s="106">
        <v>42.0</v>
      </c>
      <c r="R389" s="89"/>
      <c r="S389" s="106">
        <v>40.0</v>
      </c>
      <c r="T389" s="89"/>
      <c r="U389" s="106">
        <v>38.0</v>
      </c>
      <c r="V389" s="129"/>
      <c r="W389" s="111">
        <v>4.0</v>
      </c>
      <c r="X389" s="112"/>
      <c r="Y389" s="111">
        <v>5.0</v>
      </c>
      <c r="Z389" s="112"/>
      <c r="AA389" s="111">
        <v>28.0</v>
      </c>
      <c r="AB389" s="112"/>
      <c r="AC389" s="111">
        <v>30.0</v>
      </c>
      <c r="AD389" s="112"/>
      <c r="AE389" s="202"/>
      <c r="AF389" s="203"/>
      <c r="AG389" s="113">
        <f t="shared" ref="AG389:AP389" si="1065">IFERROR(W389/M389,0)*100</f>
        <v>8.695652174</v>
      </c>
      <c r="AH389" s="98">
        <f t="shared" si="1065"/>
        <v>0</v>
      </c>
      <c r="AI389" s="113">
        <f t="shared" si="1065"/>
        <v>11.36363636</v>
      </c>
      <c r="AJ389" s="98">
        <f t="shared" si="1065"/>
        <v>0</v>
      </c>
      <c r="AK389" s="113">
        <f t="shared" si="1065"/>
        <v>66.66666667</v>
      </c>
      <c r="AL389" s="98">
        <f t="shared" si="1065"/>
        <v>0</v>
      </c>
      <c r="AM389" s="113">
        <f t="shared" si="1065"/>
        <v>75</v>
      </c>
      <c r="AN389" s="98">
        <f t="shared" si="1065"/>
        <v>0</v>
      </c>
      <c r="AO389" s="297">
        <f t="shared" si="1065"/>
        <v>0</v>
      </c>
      <c r="AP389" s="218">
        <f t="shared" si="1065"/>
        <v>0</v>
      </c>
      <c r="AQ389" s="124">
        <v>30.0</v>
      </c>
      <c r="AR389" s="114">
        <f t="shared" si="1066"/>
        <v>0</v>
      </c>
      <c r="AS389" s="114">
        <f t="shared" si="1055"/>
        <v>78.94736842</v>
      </c>
      <c r="AT389" s="128" t="s">
        <v>89</v>
      </c>
      <c r="AU389" s="115"/>
      <c r="AV389" s="116"/>
      <c r="AW389" s="117"/>
      <c r="AX389" s="118">
        <f t="shared" ref="AX389:AY389" si="1067">AG389+AI389+AK389+AM389+AO389</f>
        <v>161.7259552</v>
      </c>
      <c r="AY389" s="118">
        <f t="shared" si="1067"/>
        <v>0</v>
      </c>
      <c r="AZ389" s="204"/>
    </row>
    <row r="390" ht="68.25" customHeight="1">
      <c r="A390" s="200"/>
      <c r="B390" s="201"/>
      <c r="C390" s="202"/>
      <c r="D390" s="201"/>
      <c r="E390" s="202"/>
      <c r="F390" s="106"/>
      <c r="G390" s="86"/>
      <c r="H390" s="86" t="s">
        <v>746</v>
      </c>
      <c r="I390" s="86" t="s">
        <v>206</v>
      </c>
      <c r="J390" s="106">
        <v>5.0</v>
      </c>
      <c r="K390" s="109">
        <f t="shared" ref="K390:K391" si="1071">M390+O390+Q390+S390+U390+J390</f>
        <v>10</v>
      </c>
      <c r="L390" s="128"/>
      <c r="M390" s="106">
        <v>1.0</v>
      </c>
      <c r="N390" s="89"/>
      <c r="O390" s="106">
        <v>1.0</v>
      </c>
      <c r="P390" s="89"/>
      <c r="Q390" s="106">
        <v>1.0</v>
      </c>
      <c r="R390" s="89"/>
      <c r="S390" s="106">
        <v>1.0</v>
      </c>
      <c r="T390" s="89"/>
      <c r="U390" s="106">
        <v>1.0</v>
      </c>
      <c r="V390" s="129"/>
      <c r="W390" s="111">
        <v>0.0</v>
      </c>
      <c r="X390" s="112"/>
      <c r="Y390" s="111">
        <v>5.0</v>
      </c>
      <c r="Z390" s="112"/>
      <c r="AA390" s="111">
        <v>5.0</v>
      </c>
      <c r="AB390" s="112"/>
      <c r="AC390" s="111">
        <v>0.0</v>
      </c>
      <c r="AD390" s="112"/>
      <c r="AE390" s="202"/>
      <c r="AF390" s="203"/>
      <c r="AG390" s="113">
        <f t="shared" ref="AG390:AP390" si="1068">IFERROR(W390/M390,0)*100</f>
        <v>0</v>
      </c>
      <c r="AH390" s="98">
        <f t="shared" si="1068"/>
        <v>0</v>
      </c>
      <c r="AI390" s="113">
        <f t="shared" si="1068"/>
        <v>500</v>
      </c>
      <c r="AJ390" s="98">
        <f t="shared" si="1068"/>
        <v>0</v>
      </c>
      <c r="AK390" s="113">
        <f t="shared" si="1068"/>
        <v>500</v>
      </c>
      <c r="AL390" s="98">
        <f t="shared" si="1068"/>
        <v>0</v>
      </c>
      <c r="AM390" s="113">
        <f t="shared" si="1068"/>
        <v>0</v>
      </c>
      <c r="AN390" s="98">
        <f t="shared" si="1068"/>
        <v>0</v>
      </c>
      <c r="AO390" s="297">
        <f t="shared" si="1068"/>
        <v>0</v>
      </c>
      <c r="AP390" s="218">
        <f t="shared" si="1068"/>
        <v>0</v>
      </c>
      <c r="AQ390" s="113">
        <f t="shared" ref="AQ390:AR390" si="1069">W390+Y390+AA390+AC390+AE390</f>
        <v>10</v>
      </c>
      <c r="AR390" s="114">
        <f t="shared" si="1069"/>
        <v>0</v>
      </c>
      <c r="AS390" s="114">
        <f t="shared" si="1055"/>
        <v>100</v>
      </c>
      <c r="AT390" s="128" t="s">
        <v>89</v>
      </c>
      <c r="AU390" s="115"/>
      <c r="AV390" s="116"/>
      <c r="AW390" s="117"/>
      <c r="AX390" s="118">
        <f t="shared" ref="AX390:AY390" si="1070">AG390+AI390+AK390+AM390+AO390</f>
        <v>1000</v>
      </c>
      <c r="AY390" s="118">
        <f t="shared" si="1070"/>
        <v>0</v>
      </c>
      <c r="AZ390" s="204"/>
    </row>
    <row r="391" ht="84.75" customHeight="1">
      <c r="A391" s="200"/>
      <c r="B391" s="201"/>
      <c r="C391" s="202"/>
      <c r="D391" s="201"/>
      <c r="E391" s="202"/>
      <c r="F391" s="106"/>
      <c r="G391" s="86"/>
      <c r="H391" s="86" t="s">
        <v>747</v>
      </c>
      <c r="I391" s="86" t="s">
        <v>206</v>
      </c>
      <c r="J391" s="106">
        <v>42.0</v>
      </c>
      <c r="K391" s="109">
        <f t="shared" si="1071"/>
        <v>67</v>
      </c>
      <c r="L391" s="128"/>
      <c r="M391" s="106">
        <v>5.0</v>
      </c>
      <c r="N391" s="89"/>
      <c r="O391" s="106">
        <v>5.0</v>
      </c>
      <c r="P391" s="89"/>
      <c r="Q391" s="106">
        <v>5.0</v>
      </c>
      <c r="R391" s="89"/>
      <c r="S391" s="106">
        <v>5.0</v>
      </c>
      <c r="T391" s="89"/>
      <c r="U391" s="106">
        <v>5.0</v>
      </c>
      <c r="V391" s="129"/>
      <c r="W391" s="111">
        <v>0.0</v>
      </c>
      <c r="X391" s="112"/>
      <c r="Y391" s="111">
        <v>1.0</v>
      </c>
      <c r="Z391" s="112"/>
      <c r="AA391" s="111">
        <v>0.0</v>
      </c>
      <c r="AB391" s="112"/>
      <c r="AC391" s="111">
        <v>0.0</v>
      </c>
      <c r="AD391" s="112"/>
      <c r="AE391" s="202"/>
      <c r="AF391" s="203"/>
      <c r="AG391" s="113">
        <f t="shared" ref="AG391:AP391" si="1072">IFERROR(W391/M391,0)*100</f>
        <v>0</v>
      </c>
      <c r="AH391" s="98">
        <f t="shared" si="1072"/>
        <v>0</v>
      </c>
      <c r="AI391" s="113">
        <f t="shared" si="1072"/>
        <v>20</v>
      </c>
      <c r="AJ391" s="98">
        <f t="shared" si="1072"/>
        <v>0</v>
      </c>
      <c r="AK391" s="113">
        <f t="shared" si="1072"/>
        <v>0</v>
      </c>
      <c r="AL391" s="98">
        <f t="shared" si="1072"/>
        <v>0</v>
      </c>
      <c r="AM391" s="113">
        <f t="shared" si="1072"/>
        <v>0</v>
      </c>
      <c r="AN391" s="98">
        <f t="shared" si="1072"/>
        <v>0</v>
      </c>
      <c r="AO391" s="297">
        <f t="shared" si="1072"/>
        <v>0</v>
      </c>
      <c r="AP391" s="218">
        <f t="shared" si="1072"/>
        <v>0</v>
      </c>
      <c r="AQ391" s="113">
        <f t="shared" ref="AQ391:AR391" si="1073">W391+Y391+AA391+AC391+AE391</f>
        <v>1</v>
      </c>
      <c r="AR391" s="114">
        <f t="shared" si="1073"/>
        <v>0</v>
      </c>
      <c r="AS391" s="114">
        <f t="shared" si="1055"/>
        <v>1.492537313</v>
      </c>
      <c r="AT391" s="128" t="s">
        <v>89</v>
      </c>
      <c r="AU391" s="115"/>
      <c r="AV391" s="116"/>
      <c r="AW391" s="117"/>
      <c r="AX391" s="118">
        <f t="shared" ref="AX391:AY391" si="1074">AG391+AI391+AK391+AM391+AO391</f>
        <v>20</v>
      </c>
      <c r="AY391" s="118">
        <f t="shared" si="1074"/>
        <v>0</v>
      </c>
      <c r="AZ391" s="204"/>
    </row>
    <row r="392" ht="50.25" customHeight="1">
      <c r="A392" s="200"/>
      <c r="B392" s="201"/>
      <c r="C392" s="202"/>
      <c r="D392" s="201"/>
      <c r="E392" s="202"/>
      <c r="F392" s="106">
        <v>4.0</v>
      </c>
      <c r="G392" s="86" t="s">
        <v>728</v>
      </c>
      <c r="H392" s="86"/>
      <c r="I392" s="86"/>
      <c r="J392" s="106"/>
      <c r="K392" s="106"/>
      <c r="L392" s="128">
        <v>26.434</v>
      </c>
      <c r="M392" s="106"/>
      <c r="N392" s="150">
        <v>3806000.0</v>
      </c>
      <c r="O392" s="301"/>
      <c r="P392" s="150">
        <v>5373000.0</v>
      </c>
      <c r="Q392" s="152"/>
      <c r="R392" s="150">
        <v>5909000.0</v>
      </c>
      <c r="S392" s="301"/>
      <c r="T392" s="150">
        <v>6754000.0</v>
      </c>
      <c r="U392" s="301"/>
      <c r="V392" s="151"/>
      <c r="W392" s="152"/>
      <c r="X392" s="153">
        <v>2501902.0</v>
      </c>
      <c r="Y392" s="152"/>
      <c r="Z392" s="153">
        <v>3255892.0</v>
      </c>
      <c r="AA392" s="152"/>
      <c r="AB392" s="153">
        <v>2098699.0</v>
      </c>
      <c r="AC392" s="111"/>
      <c r="AD392" s="112">
        <v>1396018.0</v>
      </c>
      <c r="AE392" s="202"/>
      <c r="AF392" s="203"/>
      <c r="AG392" s="113">
        <f t="shared" ref="AG392:AP392" si="1075">IFERROR(W392/M392,0)*100</f>
        <v>0</v>
      </c>
      <c r="AH392" s="98">
        <f t="shared" si="1075"/>
        <v>65.73573305</v>
      </c>
      <c r="AI392" s="113">
        <f t="shared" si="1075"/>
        <v>0</v>
      </c>
      <c r="AJ392" s="98">
        <f t="shared" si="1075"/>
        <v>60.59728271</v>
      </c>
      <c r="AK392" s="113">
        <f t="shared" si="1075"/>
        <v>0</v>
      </c>
      <c r="AL392" s="98">
        <f t="shared" si="1075"/>
        <v>35.51699103</v>
      </c>
      <c r="AM392" s="113">
        <f t="shared" si="1075"/>
        <v>0</v>
      </c>
      <c r="AN392" s="98">
        <f t="shared" si="1075"/>
        <v>20.66949956</v>
      </c>
      <c r="AO392" s="297">
        <f t="shared" si="1075"/>
        <v>0</v>
      </c>
      <c r="AP392" s="218">
        <f t="shared" si="1075"/>
        <v>0</v>
      </c>
      <c r="AQ392" s="113">
        <f>IFERROR(AX392/K392,0)*100</f>
        <v>0</v>
      </c>
      <c r="AR392" s="202"/>
      <c r="AS392" s="202"/>
      <c r="AT392" s="202"/>
      <c r="AU392" s="115" t="s">
        <v>719</v>
      </c>
      <c r="AV392" s="116"/>
      <c r="AW392" s="117"/>
      <c r="AX392" s="118">
        <f t="shared" ref="AX392:AY392" si="1076">AG392+AI392+AK392+AM392+AO392</f>
        <v>0</v>
      </c>
      <c r="AY392" s="118">
        <f t="shared" si="1076"/>
        <v>182.5195063</v>
      </c>
      <c r="AZ392" s="204"/>
    </row>
    <row r="393" ht="96.75" customHeight="1">
      <c r="A393" s="200"/>
      <c r="B393" s="201"/>
      <c r="C393" s="202"/>
      <c r="D393" s="106">
        <v>6.0</v>
      </c>
      <c r="E393" s="108" t="s">
        <v>748</v>
      </c>
      <c r="F393" s="106">
        <v>1.0</v>
      </c>
      <c r="G393" s="86" t="s">
        <v>749</v>
      </c>
      <c r="H393" s="86" t="s">
        <v>750</v>
      </c>
      <c r="I393" s="86" t="s">
        <v>751</v>
      </c>
      <c r="J393" s="106">
        <v>328.0</v>
      </c>
      <c r="K393" s="109">
        <f t="shared" ref="K393:K394" si="1081">M393+O393+Q393+S393+U393+J393</f>
        <v>2828</v>
      </c>
      <c r="L393" s="110">
        <f>N393+P393+R393+T393+V393</f>
        <v>10138</v>
      </c>
      <c r="M393" s="106">
        <v>500.0</v>
      </c>
      <c r="N393" s="89">
        <v>1733.0</v>
      </c>
      <c r="O393" s="106">
        <v>500.0</v>
      </c>
      <c r="P393" s="89">
        <v>2102.0</v>
      </c>
      <c r="Q393" s="111">
        <v>500.0</v>
      </c>
      <c r="R393" s="89">
        <v>2101.0</v>
      </c>
      <c r="S393" s="106">
        <v>500.0</v>
      </c>
      <c r="T393" s="89">
        <v>2101.0</v>
      </c>
      <c r="U393" s="106">
        <v>500.0</v>
      </c>
      <c r="V393" s="91">
        <v>2101.0</v>
      </c>
      <c r="W393" s="111">
        <f>56+10+555</f>
        <v>621</v>
      </c>
      <c r="X393" s="112">
        <v>1197.44</v>
      </c>
      <c r="Y393" s="111">
        <v>500.0</v>
      </c>
      <c r="Z393" s="112">
        <v>1008.876</v>
      </c>
      <c r="AA393" s="111">
        <f>7+83+1123</f>
        <v>1213</v>
      </c>
      <c r="AB393" s="112">
        <v>911.328</v>
      </c>
      <c r="AC393" s="111">
        <f>10+71+1153</f>
        <v>1234</v>
      </c>
      <c r="AD393" s="112">
        <v>368.042</v>
      </c>
      <c r="AE393" s="202"/>
      <c r="AF393" s="203"/>
      <c r="AG393" s="113">
        <f t="shared" ref="AG393:AP393" si="1077">IFERROR(W393/M393,0)*100</f>
        <v>124.2</v>
      </c>
      <c r="AH393" s="98">
        <f t="shared" si="1077"/>
        <v>69.09636469</v>
      </c>
      <c r="AI393" s="113">
        <f t="shared" si="1077"/>
        <v>100</v>
      </c>
      <c r="AJ393" s="98">
        <f t="shared" si="1077"/>
        <v>47.99600381</v>
      </c>
      <c r="AK393" s="113">
        <f t="shared" si="1077"/>
        <v>242.6</v>
      </c>
      <c r="AL393" s="98">
        <f t="shared" si="1077"/>
        <v>43.37591623</v>
      </c>
      <c r="AM393" s="113">
        <f t="shared" si="1077"/>
        <v>246.8</v>
      </c>
      <c r="AN393" s="98">
        <f t="shared" si="1077"/>
        <v>17.51746787</v>
      </c>
      <c r="AO393" s="297">
        <f t="shared" si="1077"/>
        <v>0</v>
      </c>
      <c r="AP393" s="218">
        <f t="shared" si="1077"/>
        <v>0</v>
      </c>
      <c r="AQ393" s="113">
        <f t="shared" ref="AQ393:AR393" si="1078">W393+Y393+AA393+AC393+AE393</f>
        <v>3568</v>
      </c>
      <c r="AR393" s="114">
        <f t="shared" si="1078"/>
        <v>3485.686</v>
      </c>
      <c r="AS393" s="114">
        <f t="shared" ref="AS393:AT393" si="1079">AQ393/K393*100</f>
        <v>126.1669024</v>
      </c>
      <c r="AT393" s="114">
        <f t="shared" si="1079"/>
        <v>34.38238311</v>
      </c>
      <c r="AU393" s="115" t="s">
        <v>671</v>
      </c>
      <c r="AV393" s="116"/>
      <c r="AW393" s="117"/>
      <c r="AX393" s="118">
        <f t="shared" ref="AX393:AY393" si="1080">AG393+AI393+AK393+AM393+AO393</f>
        <v>713.6</v>
      </c>
      <c r="AY393" s="118">
        <f t="shared" si="1080"/>
        <v>177.9857526</v>
      </c>
      <c r="AZ393" s="204"/>
    </row>
    <row r="394" ht="87.0" customHeight="1">
      <c r="A394" s="200"/>
      <c r="B394" s="201"/>
      <c r="C394" s="202"/>
      <c r="D394" s="106"/>
      <c r="E394" s="108"/>
      <c r="F394" s="106"/>
      <c r="G394" s="86"/>
      <c r="H394" s="86" t="s">
        <v>752</v>
      </c>
      <c r="I394" s="86" t="s">
        <v>753</v>
      </c>
      <c r="J394" s="106">
        <v>6.0</v>
      </c>
      <c r="K394" s="109">
        <f t="shared" si="1081"/>
        <v>21</v>
      </c>
      <c r="L394" s="128"/>
      <c r="M394" s="106">
        <v>3.0</v>
      </c>
      <c r="N394" s="89"/>
      <c r="O394" s="106">
        <v>3.0</v>
      </c>
      <c r="P394" s="89"/>
      <c r="Q394" s="111">
        <v>3.0</v>
      </c>
      <c r="R394" s="89"/>
      <c r="S394" s="106">
        <v>3.0</v>
      </c>
      <c r="T394" s="89"/>
      <c r="U394" s="106">
        <v>3.0</v>
      </c>
      <c r="V394" s="129"/>
      <c r="W394" s="111">
        <v>2.0</v>
      </c>
      <c r="X394" s="112"/>
      <c r="Y394" s="111">
        <v>0.0</v>
      </c>
      <c r="Z394" s="112"/>
      <c r="AA394" s="111">
        <v>2.0</v>
      </c>
      <c r="AB394" s="112"/>
      <c r="AC394" s="111">
        <v>1.0</v>
      </c>
      <c r="AD394" s="112"/>
      <c r="AE394" s="202"/>
      <c r="AF394" s="203"/>
      <c r="AG394" s="113">
        <f t="shared" ref="AG394:AP394" si="1082">IFERROR(W394/M394,0)*100</f>
        <v>66.66666667</v>
      </c>
      <c r="AH394" s="98">
        <f t="shared" si="1082"/>
        <v>0</v>
      </c>
      <c r="AI394" s="113">
        <f t="shared" si="1082"/>
        <v>0</v>
      </c>
      <c r="AJ394" s="98">
        <f t="shared" si="1082"/>
        <v>0</v>
      </c>
      <c r="AK394" s="113">
        <f t="shared" si="1082"/>
        <v>66.66666667</v>
      </c>
      <c r="AL394" s="98">
        <f t="shared" si="1082"/>
        <v>0</v>
      </c>
      <c r="AM394" s="113">
        <f t="shared" si="1082"/>
        <v>33.33333333</v>
      </c>
      <c r="AN394" s="98">
        <f t="shared" si="1082"/>
        <v>0</v>
      </c>
      <c r="AO394" s="297">
        <f t="shared" si="1082"/>
        <v>0</v>
      </c>
      <c r="AP394" s="218">
        <f t="shared" si="1082"/>
        <v>0</v>
      </c>
      <c r="AQ394" s="113">
        <f t="shared" ref="AQ394:AR394" si="1083">W394+Y394+AA394+AC394+AE394</f>
        <v>5</v>
      </c>
      <c r="AR394" s="114">
        <f t="shared" si="1083"/>
        <v>0</v>
      </c>
      <c r="AS394" s="114">
        <f t="shared" ref="AS394:AS395" si="1086">AQ394/K394*100</f>
        <v>23.80952381</v>
      </c>
      <c r="AT394" s="128" t="s">
        <v>89</v>
      </c>
      <c r="AU394" s="115"/>
      <c r="AV394" s="116"/>
      <c r="AW394" s="117"/>
      <c r="AX394" s="118">
        <f t="shared" ref="AX394:AY394" si="1084">AG394+AI394+AK394+AM394+AO394</f>
        <v>166.6666667</v>
      </c>
      <c r="AY394" s="118">
        <f t="shared" si="1084"/>
        <v>0</v>
      </c>
      <c r="AZ394" s="204"/>
    </row>
    <row r="395" ht="52.5" customHeight="1">
      <c r="A395" s="200"/>
      <c r="B395" s="201"/>
      <c r="C395" s="202"/>
      <c r="D395" s="106"/>
      <c r="E395" s="108"/>
      <c r="F395" s="106"/>
      <c r="G395" s="86"/>
      <c r="H395" s="86" t="s">
        <v>754</v>
      </c>
      <c r="I395" s="86" t="s">
        <v>366</v>
      </c>
      <c r="J395" s="106">
        <v>26.0</v>
      </c>
      <c r="K395" s="106">
        <v>32.0</v>
      </c>
      <c r="L395" s="128"/>
      <c r="M395" s="106">
        <v>32.0</v>
      </c>
      <c r="N395" s="89"/>
      <c r="O395" s="106">
        <v>32.0</v>
      </c>
      <c r="P395" s="89"/>
      <c r="Q395" s="111">
        <v>32.0</v>
      </c>
      <c r="R395" s="89"/>
      <c r="S395" s="106">
        <v>32.0</v>
      </c>
      <c r="T395" s="89"/>
      <c r="U395" s="106">
        <v>32.0</v>
      </c>
      <c r="V395" s="129"/>
      <c r="W395" s="111">
        <v>32.0</v>
      </c>
      <c r="X395" s="112"/>
      <c r="Y395" s="111">
        <v>18.0</v>
      </c>
      <c r="Z395" s="112"/>
      <c r="AA395" s="111">
        <v>14.0</v>
      </c>
      <c r="AB395" s="112"/>
      <c r="AC395" s="111">
        <v>0.0</v>
      </c>
      <c r="AD395" s="112"/>
      <c r="AE395" s="202"/>
      <c r="AF395" s="203"/>
      <c r="AG395" s="113">
        <f t="shared" ref="AG395:AP395" si="1085">IFERROR(W395/M395,0)*100</f>
        <v>100</v>
      </c>
      <c r="AH395" s="98">
        <f t="shared" si="1085"/>
        <v>0</v>
      </c>
      <c r="AI395" s="113">
        <f t="shared" si="1085"/>
        <v>56.25</v>
      </c>
      <c r="AJ395" s="98">
        <f t="shared" si="1085"/>
        <v>0</v>
      </c>
      <c r="AK395" s="113">
        <f t="shared" si="1085"/>
        <v>43.75</v>
      </c>
      <c r="AL395" s="98">
        <f t="shared" si="1085"/>
        <v>0</v>
      </c>
      <c r="AM395" s="113">
        <f t="shared" si="1085"/>
        <v>0</v>
      </c>
      <c r="AN395" s="98">
        <f t="shared" si="1085"/>
        <v>0</v>
      </c>
      <c r="AO395" s="297">
        <f t="shared" si="1085"/>
        <v>0</v>
      </c>
      <c r="AP395" s="218">
        <f t="shared" si="1085"/>
        <v>0</v>
      </c>
      <c r="AQ395" s="124">
        <v>0.0</v>
      </c>
      <c r="AR395" s="114">
        <f>X395+Z395+AB395+AD395+AF395</f>
        <v>0</v>
      </c>
      <c r="AS395" s="114">
        <f t="shared" si="1086"/>
        <v>0</v>
      </c>
      <c r="AT395" s="128" t="s">
        <v>89</v>
      </c>
      <c r="AU395" s="115"/>
      <c r="AV395" s="116"/>
      <c r="AW395" s="117"/>
      <c r="AX395" s="118">
        <f t="shared" ref="AX395:AY395" si="1087">AG395+AI395+AK395+AM395+AO395</f>
        <v>200</v>
      </c>
      <c r="AY395" s="118">
        <f t="shared" si="1087"/>
        <v>0</v>
      </c>
      <c r="AZ395" s="204"/>
    </row>
    <row r="396" ht="15.75" customHeight="1">
      <c r="A396" s="119"/>
      <c r="B396" s="106"/>
      <c r="C396" s="108"/>
      <c r="D396" s="106"/>
      <c r="E396" s="108"/>
      <c r="F396" s="106">
        <v>2.0</v>
      </c>
      <c r="G396" s="86" t="s">
        <v>755</v>
      </c>
      <c r="H396" s="108" t="s">
        <v>756</v>
      </c>
      <c r="I396" s="108" t="s">
        <v>206</v>
      </c>
      <c r="J396" s="106">
        <v>1.0</v>
      </c>
      <c r="K396" s="109">
        <f t="shared" ref="K396:K398" si="1090">M396+O396+Q396+S396+U396+J396</f>
        <v>2</v>
      </c>
      <c r="L396" s="110">
        <f t="shared" ref="L396:L398" si="1091">N396+P396+R396+T396+V396</f>
        <v>11849</v>
      </c>
      <c r="M396" s="106"/>
      <c r="N396" s="89">
        <v>2016.0</v>
      </c>
      <c r="O396" s="106"/>
      <c r="P396" s="89">
        <v>2459.0</v>
      </c>
      <c r="Q396" s="111"/>
      <c r="R396" s="89">
        <v>2458.0</v>
      </c>
      <c r="S396" s="106"/>
      <c r="T396" s="89">
        <v>2458.0</v>
      </c>
      <c r="U396" s="106">
        <v>1.0</v>
      </c>
      <c r="V396" s="89">
        <v>2458.0</v>
      </c>
      <c r="W396" s="111">
        <v>1.0</v>
      </c>
      <c r="X396" s="112">
        <v>299.628</v>
      </c>
      <c r="Y396" s="111">
        <v>1.0</v>
      </c>
      <c r="Z396" s="112">
        <v>117.022</v>
      </c>
      <c r="AA396" s="111">
        <v>1.0</v>
      </c>
      <c r="AB396" s="112">
        <v>2327.179</v>
      </c>
      <c r="AC396" s="111">
        <v>0.0</v>
      </c>
      <c r="AD396" s="112">
        <v>636.21</v>
      </c>
      <c r="AE396" s="108"/>
      <c r="AF396" s="96"/>
      <c r="AG396" s="113">
        <f t="shared" ref="AG396:AP396" si="1088">IFERROR(W396/M396,0)*100</f>
        <v>0</v>
      </c>
      <c r="AH396" s="98">
        <f t="shared" si="1088"/>
        <v>14.8625</v>
      </c>
      <c r="AI396" s="113">
        <f t="shared" si="1088"/>
        <v>0</v>
      </c>
      <c r="AJ396" s="98">
        <f t="shared" si="1088"/>
        <v>4.758926393</v>
      </c>
      <c r="AK396" s="113">
        <f t="shared" si="1088"/>
        <v>0</v>
      </c>
      <c r="AL396" s="98">
        <f t="shared" si="1088"/>
        <v>94.67774614</v>
      </c>
      <c r="AM396" s="113">
        <f t="shared" si="1088"/>
        <v>0</v>
      </c>
      <c r="AN396" s="98">
        <f t="shared" si="1088"/>
        <v>25.88323841</v>
      </c>
      <c r="AO396" s="297">
        <f t="shared" si="1088"/>
        <v>0</v>
      </c>
      <c r="AP396" s="218">
        <f t="shared" si="1088"/>
        <v>0</v>
      </c>
      <c r="AQ396" s="113">
        <f>IFERROR(AX396/K396,0)*100</f>
        <v>0</v>
      </c>
      <c r="AR396" s="108"/>
      <c r="AS396" s="108"/>
      <c r="AT396" s="108"/>
      <c r="AU396" s="115" t="s">
        <v>671</v>
      </c>
      <c r="AV396" s="116"/>
      <c r="AW396" s="117"/>
      <c r="AX396" s="118">
        <f t="shared" ref="AX396:AY396" si="1089">AG396+AI396+AK396+AM396+AO396</f>
        <v>0</v>
      </c>
      <c r="AY396" s="118">
        <f t="shared" si="1089"/>
        <v>140.1824109</v>
      </c>
      <c r="AZ396" s="117"/>
    </row>
    <row r="397" ht="52.5" customHeight="1">
      <c r="A397" s="200"/>
      <c r="B397" s="201"/>
      <c r="C397" s="202"/>
      <c r="D397" s="201"/>
      <c r="E397" s="202"/>
      <c r="F397" s="106">
        <v>3.0</v>
      </c>
      <c r="G397" s="86" t="s">
        <v>757</v>
      </c>
      <c r="H397" s="86" t="s">
        <v>758</v>
      </c>
      <c r="I397" s="86" t="s">
        <v>211</v>
      </c>
      <c r="J397" s="106">
        <v>0.0</v>
      </c>
      <c r="K397" s="109">
        <f t="shared" si="1090"/>
        <v>2</v>
      </c>
      <c r="L397" s="110">
        <f t="shared" si="1091"/>
        <v>200</v>
      </c>
      <c r="M397" s="106">
        <v>1.0</v>
      </c>
      <c r="N397" s="89">
        <v>100.0</v>
      </c>
      <c r="O397" s="106"/>
      <c r="P397" s="89">
        <v>0.0</v>
      </c>
      <c r="Q397" s="111"/>
      <c r="R397" s="89">
        <v>0.0</v>
      </c>
      <c r="S397" s="106">
        <v>1.0</v>
      </c>
      <c r="T397" s="89">
        <v>100.0</v>
      </c>
      <c r="U397" s="106"/>
      <c r="V397" s="91">
        <v>0.0</v>
      </c>
      <c r="W397" s="111">
        <v>1.0</v>
      </c>
      <c r="X397" s="112">
        <v>100.08</v>
      </c>
      <c r="Y397" s="111"/>
      <c r="Z397" s="112">
        <v>0.0</v>
      </c>
      <c r="AA397" s="111"/>
      <c r="AB397" s="112">
        <v>229.609</v>
      </c>
      <c r="AC397" s="111">
        <v>0.0</v>
      </c>
      <c r="AD397" s="112">
        <v>0.0</v>
      </c>
      <c r="AE397" s="202"/>
      <c r="AF397" s="203"/>
      <c r="AG397" s="113">
        <f t="shared" ref="AG397:AP397" si="1092">IFERROR(W397/M397,0)*100</f>
        <v>100</v>
      </c>
      <c r="AH397" s="98">
        <f t="shared" si="1092"/>
        <v>100.08</v>
      </c>
      <c r="AI397" s="113">
        <f t="shared" si="1092"/>
        <v>0</v>
      </c>
      <c r="AJ397" s="98">
        <f t="shared" si="1092"/>
        <v>0</v>
      </c>
      <c r="AK397" s="113">
        <f t="shared" si="1092"/>
        <v>0</v>
      </c>
      <c r="AL397" s="98">
        <f t="shared" si="1092"/>
        <v>0</v>
      </c>
      <c r="AM397" s="113">
        <f t="shared" si="1092"/>
        <v>0</v>
      </c>
      <c r="AN397" s="98">
        <f t="shared" si="1092"/>
        <v>0</v>
      </c>
      <c r="AO397" s="297">
        <f t="shared" si="1092"/>
        <v>0</v>
      </c>
      <c r="AP397" s="218">
        <f t="shared" si="1092"/>
        <v>0</v>
      </c>
      <c r="AQ397" s="113">
        <f t="shared" ref="AQ397:AR397" si="1093">W397+Y397+AA397+AC397+AE397</f>
        <v>1</v>
      </c>
      <c r="AR397" s="114">
        <f t="shared" si="1093"/>
        <v>329.689</v>
      </c>
      <c r="AS397" s="114">
        <f t="shared" ref="AS397:AT397" si="1094">AQ397/K397*100</f>
        <v>50</v>
      </c>
      <c r="AT397" s="114">
        <f t="shared" si="1094"/>
        <v>164.8445</v>
      </c>
      <c r="AU397" s="115" t="s">
        <v>671</v>
      </c>
      <c r="AV397" s="116"/>
      <c r="AW397" s="117"/>
      <c r="AX397" s="118">
        <f t="shared" ref="AX397:AY397" si="1095">AG397+AI397+AK397+AM397+AO397</f>
        <v>100</v>
      </c>
      <c r="AY397" s="118">
        <f t="shared" si="1095"/>
        <v>100.08</v>
      </c>
      <c r="AZ397" s="204"/>
    </row>
    <row r="398" ht="97.5" customHeight="1">
      <c r="A398" s="200"/>
      <c r="B398" s="201"/>
      <c r="C398" s="202"/>
      <c r="D398" s="106">
        <v>7.0</v>
      </c>
      <c r="E398" s="108" t="s">
        <v>759</v>
      </c>
      <c r="F398" s="106">
        <v>1.0</v>
      </c>
      <c r="G398" s="86" t="s">
        <v>760</v>
      </c>
      <c r="H398" s="86" t="s">
        <v>761</v>
      </c>
      <c r="I398" s="86" t="s">
        <v>206</v>
      </c>
      <c r="J398" s="106">
        <v>10.0</v>
      </c>
      <c r="K398" s="109">
        <f t="shared" si="1090"/>
        <v>20</v>
      </c>
      <c r="L398" s="159">
        <f t="shared" si="1091"/>
        <v>101309</v>
      </c>
      <c r="M398" s="106">
        <v>2.0</v>
      </c>
      <c r="N398" s="89">
        <v>19467.0</v>
      </c>
      <c r="O398" s="106">
        <v>2.0</v>
      </c>
      <c r="P398" s="89">
        <v>19563.0</v>
      </c>
      <c r="Q398" s="111">
        <v>2.0</v>
      </c>
      <c r="R398" s="89">
        <v>20149.0</v>
      </c>
      <c r="S398" s="106">
        <v>2.0</v>
      </c>
      <c r="T398" s="89">
        <v>20754.0</v>
      </c>
      <c r="U398" s="106">
        <v>2.0</v>
      </c>
      <c r="V398" s="129">
        <v>21376.0</v>
      </c>
      <c r="W398" s="111">
        <v>2.0</v>
      </c>
      <c r="X398" s="112">
        <v>20847.181</v>
      </c>
      <c r="Y398" s="111">
        <v>2.0</v>
      </c>
      <c r="Z398" s="112">
        <v>24285.066</v>
      </c>
      <c r="AA398" s="111">
        <v>1.0</v>
      </c>
      <c r="AB398" s="112">
        <v>22718.896</v>
      </c>
      <c r="AC398" s="111">
        <v>2.0</v>
      </c>
      <c r="AD398" s="112">
        <v>22169.851</v>
      </c>
      <c r="AE398" s="202"/>
      <c r="AF398" s="203"/>
      <c r="AG398" s="113">
        <f t="shared" ref="AG398:AP398" si="1096">IFERROR(W398/M398,0)*100</f>
        <v>100</v>
      </c>
      <c r="AH398" s="98">
        <f t="shared" si="1096"/>
        <v>107.0898495</v>
      </c>
      <c r="AI398" s="113">
        <f t="shared" si="1096"/>
        <v>100</v>
      </c>
      <c r="AJ398" s="98">
        <f t="shared" si="1096"/>
        <v>124.1377396</v>
      </c>
      <c r="AK398" s="113">
        <f t="shared" si="1096"/>
        <v>50</v>
      </c>
      <c r="AL398" s="98">
        <f t="shared" si="1096"/>
        <v>112.7544593</v>
      </c>
      <c r="AM398" s="113">
        <f t="shared" si="1096"/>
        <v>100</v>
      </c>
      <c r="AN398" s="98">
        <f t="shared" si="1096"/>
        <v>106.8220632</v>
      </c>
      <c r="AO398" s="297">
        <f t="shared" si="1096"/>
        <v>0</v>
      </c>
      <c r="AP398" s="218">
        <f t="shared" si="1096"/>
        <v>0</v>
      </c>
      <c r="AQ398" s="113">
        <f t="shared" ref="AQ398:AR398" si="1097">W398+Y398+AA398+AC398+AE398</f>
        <v>7</v>
      </c>
      <c r="AR398" s="114">
        <f t="shared" si="1097"/>
        <v>90020.994</v>
      </c>
      <c r="AS398" s="114">
        <f t="shared" ref="AS398:AT398" si="1098">AQ398/K398*100</f>
        <v>35</v>
      </c>
      <c r="AT398" s="114">
        <f t="shared" si="1098"/>
        <v>88.85784481</v>
      </c>
      <c r="AU398" s="115" t="s">
        <v>762</v>
      </c>
      <c r="AV398" s="116"/>
      <c r="AW398" s="117"/>
      <c r="AX398" s="118">
        <f t="shared" ref="AX398:AY398" si="1099">AG398+AI398+AK398+AM398+AO398</f>
        <v>350</v>
      </c>
      <c r="AY398" s="118">
        <f t="shared" si="1099"/>
        <v>450.8041116</v>
      </c>
      <c r="AZ398" s="204"/>
    </row>
    <row r="399" ht="84.0" customHeight="1">
      <c r="A399" s="200"/>
      <c r="B399" s="201"/>
      <c r="C399" s="202"/>
      <c r="D399" s="106"/>
      <c r="E399" s="108"/>
      <c r="F399" s="106"/>
      <c r="G399" s="86"/>
      <c r="H399" s="86" t="s">
        <v>763</v>
      </c>
      <c r="I399" s="86" t="s">
        <v>72</v>
      </c>
      <c r="J399" s="138">
        <v>91.2</v>
      </c>
      <c r="K399" s="138">
        <v>99.0</v>
      </c>
      <c r="L399" s="128"/>
      <c r="M399" s="138">
        <v>94.0</v>
      </c>
      <c r="N399" s="89"/>
      <c r="O399" s="138">
        <v>96.0</v>
      </c>
      <c r="P399" s="89"/>
      <c r="Q399" s="124">
        <v>97.0</v>
      </c>
      <c r="R399" s="89"/>
      <c r="S399" s="138">
        <v>98.0</v>
      </c>
      <c r="T399" s="89"/>
      <c r="U399" s="138">
        <v>99.0</v>
      </c>
      <c r="V399" s="129"/>
      <c r="W399" s="111">
        <v>85.55</v>
      </c>
      <c r="X399" s="112"/>
      <c r="Y399" s="111">
        <v>98.0</v>
      </c>
      <c r="Z399" s="112"/>
      <c r="AA399" s="111">
        <v>98.0</v>
      </c>
      <c r="AB399" s="112"/>
      <c r="AC399" s="111">
        <v>98.0</v>
      </c>
      <c r="AD399" s="112"/>
      <c r="AE399" s="202"/>
      <c r="AF399" s="203"/>
      <c r="AG399" s="113">
        <f t="shared" ref="AG399:AP399" si="1100">IFERROR(W399/M399,0)*100</f>
        <v>91.0106383</v>
      </c>
      <c r="AH399" s="98">
        <f t="shared" si="1100"/>
        <v>0</v>
      </c>
      <c r="AI399" s="113">
        <f t="shared" si="1100"/>
        <v>102.0833333</v>
      </c>
      <c r="AJ399" s="98">
        <f t="shared" si="1100"/>
        <v>0</v>
      </c>
      <c r="AK399" s="113">
        <f t="shared" si="1100"/>
        <v>101.0309278</v>
      </c>
      <c r="AL399" s="98">
        <f t="shared" si="1100"/>
        <v>0</v>
      </c>
      <c r="AM399" s="113">
        <f t="shared" si="1100"/>
        <v>100</v>
      </c>
      <c r="AN399" s="98">
        <f t="shared" si="1100"/>
        <v>0</v>
      </c>
      <c r="AO399" s="297">
        <f t="shared" si="1100"/>
        <v>0</v>
      </c>
      <c r="AP399" s="218">
        <f t="shared" si="1100"/>
        <v>0</v>
      </c>
      <c r="AQ399" s="124">
        <v>98.0</v>
      </c>
      <c r="AR399" s="114">
        <f>X399+Z399+AB399+AD399+AF399</f>
        <v>0</v>
      </c>
      <c r="AS399" s="114">
        <f t="shared" ref="AS399:AS402" si="1104">AQ399/K399*100</f>
        <v>98.98989899</v>
      </c>
      <c r="AT399" s="128" t="s">
        <v>89</v>
      </c>
      <c r="AU399" s="115"/>
      <c r="AV399" s="116"/>
      <c r="AW399" s="117"/>
      <c r="AX399" s="118">
        <f t="shared" ref="AX399:AY399" si="1101">AG399+AI399+AK399+AM399+AO399</f>
        <v>394.1248995</v>
      </c>
      <c r="AY399" s="118">
        <f t="shared" si="1101"/>
        <v>0</v>
      </c>
      <c r="AZ399" s="204"/>
    </row>
    <row r="400" ht="84.75" customHeight="1">
      <c r="A400" s="200"/>
      <c r="B400" s="201"/>
      <c r="C400" s="202"/>
      <c r="D400" s="106"/>
      <c r="E400" s="108"/>
      <c r="F400" s="106"/>
      <c r="G400" s="86"/>
      <c r="H400" s="86" t="s">
        <v>764</v>
      </c>
      <c r="I400" s="86" t="s">
        <v>765</v>
      </c>
      <c r="J400" s="106">
        <v>1338.0</v>
      </c>
      <c r="K400" s="109">
        <f>M400+O400+Q400+S400+U400+J400</f>
        <v>2538</v>
      </c>
      <c r="L400" s="128"/>
      <c r="M400" s="106">
        <v>240.0</v>
      </c>
      <c r="N400" s="89"/>
      <c r="O400" s="106">
        <v>240.0</v>
      </c>
      <c r="P400" s="89"/>
      <c r="Q400" s="111">
        <v>240.0</v>
      </c>
      <c r="R400" s="89"/>
      <c r="S400" s="106">
        <v>240.0</v>
      </c>
      <c r="T400" s="89"/>
      <c r="U400" s="106">
        <v>240.0</v>
      </c>
      <c r="V400" s="129"/>
      <c r="W400" s="111">
        <v>213.0</v>
      </c>
      <c r="X400" s="112"/>
      <c r="Y400" s="111">
        <v>295.0</v>
      </c>
      <c r="Z400" s="112"/>
      <c r="AA400" s="111">
        <v>227.0</v>
      </c>
      <c r="AB400" s="112"/>
      <c r="AC400" s="111">
        <v>243.0</v>
      </c>
      <c r="AD400" s="112"/>
      <c r="AE400" s="202"/>
      <c r="AF400" s="203"/>
      <c r="AG400" s="113">
        <f t="shared" ref="AG400:AP400" si="1102">IFERROR(W400/M400,0)*100</f>
        <v>88.75</v>
      </c>
      <c r="AH400" s="98">
        <f t="shared" si="1102"/>
        <v>0</v>
      </c>
      <c r="AI400" s="113">
        <f t="shared" si="1102"/>
        <v>122.9166667</v>
      </c>
      <c r="AJ400" s="98">
        <f t="shared" si="1102"/>
        <v>0</v>
      </c>
      <c r="AK400" s="113">
        <f t="shared" si="1102"/>
        <v>94.58333333</v>
      </c>
      <c r="AL400" s="98">
        <f t="shared" si="1102"/>
        <v>0</v>
      </c>
      <c r="AM400" s="113">
        <f t="shared" si="1102"/>
        <v>101.25</v>
      </c>
      <c r="AN400" s="98">
        <f t="shared" si="1102"/>
        <v>0</v>
      </c>
      <c r="AO400" s="297">
        <f t="shared" si="1102"/>
        <v>0</v>
      </c>
      <c r="AP400" s="218">
        <f t="shared" si="1102"/>
        <v>0</v>
      </c>
      <c r="AQ400" s="113">
        <f t="shared" ref="AQ400:AR400" si="1103">W400+Y400+AA400+AC400+AE400</f>
        <v>978</v>
      </c>
      <c r="AR400" s="114">
        <f t="shared" si="1103"/>
        <v>0</v>
      </c>
      <c r="AS400" s="114">
        <f t="shared" si="1104"/>
        <v>38.53427896</v>
      </c>
      <c r="AT400" s="128" t="s">
        <v>89</v>
      </c>
      <c r="AU400" s="115"/>
      <c r="AV400" s="116"/>
      <c r="AW400" s="117"/>
      <c r="AX400" s="118">
        <f t="shared" ref="AX400:AY400" si="1105">AG400+AI400+AK400+AM400+AO400</f>
        <v>407.5</v>
      </c>
      <c r="AY400" s="118">
        <f t="shared" si="1105"/>
        <v>0</v>
      </c>
      <c r="AZ400" s="204"/>
    </row>
    <row r="401" ht="15.75" customHeight="1">
      <c r="A401" s="200"/>
      <c r="B401" s="201"/>
      <c r="C401" s="202"/>
      <c r="D401" s="106"/>
      <c r="E401" s="108"/>
      <c r="F401" s="106"/>
      <c r="G401" s="86"/>
      <c r="H401" s="86" t="s">
        <v>766</v>
      </c>
      <c r="I401" s="86" t="s">
        <v>72</v>
      </c>
      <c r="J401" s="106" t="s">
        <v>497</v>
      </c>
      <c r="K401" s="138">
        <v>85.0</v>
      </c>
      <c r="L401" s="128"/>
      <c r="M401" s="138">
        <v>85.0</v>
      </c>
      <c r="N401" s="89"/>
      <c r="O401" s="138">
        <v>85.0</v>
      </c>
      <c r="P401" s="89"/>
      <c r="Q401" s="138">
        <v>85.0</v>
      </c>
      <c r="R401" s="89"/>
      <c r="S401" s="138">
        <v>85.0</v>
      </c>
      <c r="T401" s="89"/>
      <c r="U401" s="138">
        <v>85.0</v>
      </c>
      <c r="V401" s="129"/>
      <c r="W401" s="111">
        <v>68.09</v>
      </c>
      <c r="X401" s="112"/>
      <c r="Y401" s="111">
        <v>58.0</v>
      </c>
      <c r="Z401" s="112"/>
      <c r="AA401" s="111">
        <v>60.0</v>
      </c>
      <c r="AB401" s="112"/>
      <c r="AC401" s="111">
        <v>63.16</v>
      </c>
      <c r="AD401" s="112"/>
      <c r="AE401" s="202"/>
      <c r="AF401" s="203"/>
      <c r="AG401" s="113">
        <f t="shared" ref="AG401:AP401" si="1106">IFERROR(W401/M401,0)*100</f>
        <v>80.10588235</v>
      </c>
      <c r="AH401" s="98">
        <f t="shared" si="1106"/>
        <v>0</v>
      </c>
      <c r="AI401" s="113">
        <f t="shared" si="1106"/>
        <v>68.23529412</v>
      </c>
      <c r="AJ401" s="98">
        <f t="shared" si="1106"/>
        <v>0</v>
      </c>
      <c r="AK401" s="113">
        <f t="shared" si="1106"/>
        <v>70.58823529</v>
      </c>
      <c r="AL401" s="98">
        <f t="shared" si="1106"/>
        <v>0</v>
      </c>
      <c r="AM401" s="113">
        <f t="shared" si="1106"/>
        <v>74.30588235</v>
      </c>
      <c r="AN401" s="98">
        <f t="shared" si="1106"/>
        <v>0</v>
      </c>
      <c r="AO401" s="297">
        <f t="shared" si="1106"/>
        <v>0</v>
      </c>
      <c r="AP401" s="218">
        <f t="shared" si="1106"/>
        <v>0</v>
      </c>
      <c r="AQ401" s="124">
        <v>63.16</v>
      </c>
      <c r="AR401" s="114">
        <f>X401+Z401+AB401+AD401+AF401</f>
        <v>0</v>
      </c>
      <c r="AS401" s="114">
        <f t="shared" si="1104"/>
        <v>74.30588235</v>
      </c>
      <c r="AT401" s="128" t="s">
        <v>89</v>
      </c>
      <c r="AU401" s="115"/>
      <c r="AV401" s="116"/>
      <c r="AW401" s="117"/>
      <c r="AX401" s="118">
        <f t="shared" ref="AX401:AY401" si="1107">AG401+AI401+AK401+AM401+AO401</f>
        <v>293.2352941</v>
      </c>
      <c r="AY401" s="118">
        <f t="shared" si="1107"/>
        <v>0</v>
      </c>
      <c r="AZ401" s="204"/>
    </row>
    <row r="402" ht="15.75" customHeight="1">
      <c r="A402" s="200"/>
      <c r="B402" s="201"/>
      <c r="C402" s="202"/>
      <c r="D402" s="106"/>
      <c r="E402" s="108"/>
      <c r="F402" s="106"/>
      <c r="G402" s="86"/>
      <c r="H402" s="86" t="s">
        <v>767</v>
      </c>
      <c r="I402" s="86" t="s">
        <v>768</v>
      </c>
      <c r="J402" s="106">
        <v>23.0</v>
      </c>
      <c r="K402" s="109">
        <f>M402+O402+Q402+S402+U402+J402</f>
        <v>88</v>
      </c>
      <c r="L402" s="128"/>
      <c r="M402" s="106">
        <v>13.0</v>
      </c>
      <c r="N402" s="89"/>
      <c r="O402" s="106">
        <v>13.0</v>
      </c>
      <c r="P402" s="89"/>
      <c r="Q402" s="111">
        <v>13.0</v>
      </c>
      <c r="R402" s="89"/>
      <c r="S402" s="106">
        <v>13.0</v>
      </c>
      <c r="T402" s="89"/>
      <c r="U402" s="106">
        <v>13.0</v>
      </c>
      <c r="V402" s="129"/>
      <c r="W402" s="111">
        <v>10.0</v>
      </c>
      <c r="X402" s="112"/>
      <c r="Y402" s="111">
        <v>10.0</v>
      </c>
      <c r="Z402" s="112"/>
      <c r="AA402" s="111">
        <v>8.0</v>
      </c>
      <c r="AB402" s="112"/>
      <c r="AC402" s="111">
        <v>10.0</v>
      </c>
      <c r="AD402" s="112"/>
      <c r="AE402" s="202"/>
      <c r="AF402" s="203"/>
      <c r="AG402" s="113">
        <f t="shared" ref="AG402:AP402" si="1108">IFERROR(W402/M402,0)*100</f>
        <v>76.92307692</v>
      </c>
      <c r="AH402" s="98">
        <f t="shared" si="1108"/>
        <v>0</v>
      </c>
      <c r="AI402" s="113">
        <f t="shared" si="1108"/>
        <v>76.92307692</v>
      </c>
      <c r="AJ402" s="98">
        <f t="shared" si="1108"/>
        <v>0</v>
      </c>
      <c r="AK402" s="113">
        <f t="shared" si="1108"/>
        <v>61.53846154</v>
      </c>
      <c r="AL402" s="98">
        <f t="shared" si="1108"/>
        <v>0</v>
      </c>
      <c r="AM402" s="113">
        <f t="shared" si="1108"/>
        <v>76.92307692</v>
      </c>
      <c r="AN402" s="98">
        <f t="shared" si="1108"/>
        <v>0</v>
      </c>
      <c r="AO402" s="297">
        <f t="shared" si="1108"/>
        <v>0</v>
      </c>
      <c r="AP402" s="218">
        <f t="shared" si="1108"/>
        <v>0</v>
      </c>
      <c r="AQ402" s="113">
        <f t="shared" ref="AQ402:AR402" si="1109">W402+Y402+AA402+AC402+AE402</f>
        <v>38</v>
      </c>
      <c r="AR402" s="114">
        <f t="shared" si="1109"/>
        <v>0</v>
      </c>
      <c r="AS402" s="114">
        <f t="shared" si="1104"/>
        <v>43.18181818</v>
      </c>
      <c r="AT402" s="128" t="s">
        <v>89</v>
      </c>
      <c r="AU402" s="115"/>
      <c r="AV402" s="116"/>
      <c r="AW402" s="117"/>
      <c r="AX402" s="118">
        <f t="shared" ref="AX402:AY402" si="1110">AG402+AI402+AK402+AM402+AO402</f>
        <v>292.3076923</v>
      </c>
      <c r="AY402" s="118">
        <f t="shared" si="1110"/>
        <v>0</v>
      </c>
      <c r="AZ402" s="204"/>
    </row>
    <row r="403" ht="82.5" customHeight="1">
      <c r="A403" s="200"/>
      <c r="B403" s="201"/>
      <c r="C403" s="202"/>
      <c r="D403" s="106"/>
      <c r="E403" s="108"/>
      <c r="F403" s="106"/>
      <c r="G403" s="86"/>
      <c r="H403" s="86" t="s">
        <v>769</v>
      </c>
      <c r="I403" s="86" t="s">
        <v>72</v>
      </c>
      <c r="J403" s="138">
        <v>25.0</v>
      </c>
      <c r="K403" s="138">
        <v>70.0</v>
      </c>
      <c r="L403" s="143"/>
      <c r="M403" s="138">
        <v>50.0</v>
      </c>
      <c r="N403" s="144"/>
      <c r="O403" s="138">
        <v>60.0</v>
      </c>
      <c r="P403" s="144"/>
      <c r="Q403" s="138">
        <v>50.0</v>
      </c>
      <c r="R403" s="144"/>
      <c r="S403" s="138">
        <v>60.0</v>
      </c>
      <c r="T403" s="144"/>
      <c r="U403" s="138">
        <v>70.0</v>
      </c>
      <c r="V403" s="129"/>
      <c r="W403" s="111">
        <v>0.0</v>
      </c>
      <c r="X403" s="112"/>
      <c r="Y403" s="111">
        <v>0.0</v>
      </c>
      <c r="Z403" s="112"/>
      <c r="AA403" s="111">
        <v>0.0</v>
      </c>
      <c r="AB403" s="112"/>
      <c r="AC403" s="111">
        <v>0.0</v>
      </c>
      <c r="AD403" s="112"/>
      <c r="AE403" s="202"/>
      <c r="AF403" s="203"/>
      <c r="AG403" s="113">
        <f t="shared" ref="AG403:AP403" si="1111">IFERROR(W403/M403,0)*100</f>
        <v>0</v>
      </c>
      <c r="AH403" s="98">
        <f t="shared" si="1111"/>
        <v>0</v>
      </c>
      <c r="AI403" s="113">
        <f t="shared" si="1111"/>
        <v>0</v>
      </c>
      <c r="AJ403" s="98">
        <f t="shared" si="1111"/>
        <v>0</v>
      </c>
      <c r="AK403" s="113">
        <f t="shared" si="1111"/>
        <v>0</v>
      </c>
      <c r="AL403" s="98">
        <f t="shared" si="1111"/>
        <v>0</v>
      </c>
      <c r="AM403" s="113">
        <f t="shared" si="1111"/>
        <v>0</v>
      </c>
      <c r="AN403" s="98">
        <f t="shared" si="1111"/>
        <v>0</v>
      </c>
      <c r="AO403" s="297">
        <f t="shared" si="1111"/>
        <v>0</v>
      </c>
      <c r="AP403" s="218">
        <f t="shared" si="1111"/>
        <v>0</v>
      </c>
      <c r="AQ403" s="113">
        <f>IFERROR(AX403/K403,0)*100</f>
        <v>0</v>
      </c>
      <c r="AR403" s="202"/>
      <c r="AS403" s="202"/>
      <c r="AT403" s="128" t="s">
        <v>89</v>
      </c>
      <c r="AU403" s="115"/>
      <c r="AV403" s="116"/>
      <c r="AW403" s="117"/>
      <c r="AX403" s="118">
        <f t="shared" ref="AX403:AY403" si="1112">AG403+AI403+AK403+AM403+AO403</f>
        <v>0</v>
      </c>
      <c r="AY403" s="118">
        <f t="shared" si="1112"/>
        <v>0</v>
      </c>
      <c r="AZ403" s="204"/>
    </row>
    <row r="404" ht="15.75" customHeight="1">
      <c r="A404" s="200"/>
      <c r="B404" s="201"/>
      <c r="C404" s="202"/>
      <c r="D404" s="106"/>
      <c r="E404" s="108"/>
      <c r="F404" s="106"/>
      <c r="G404" s="86"/>
      <c r="H404" s="86" t="s">
        <v>770</v>
      </c>
      <c r="I404" s="86" t="s">
        <v>771</v>
      </c>
      <c r="J404" s="106">
        <v>350.0</v>
      </c>
      <c r="K404" s="109">
        <f>M404+O404+Q404+S404+U404+J404</f>
        <v>1475</v>
      </c>
      <c r="L404" s="128"/>
      <c r="M404" s="106">
        <v>225.0</v>
      </c>
      <c r="N404" s="89"/>
      <c r="O404" s="106">
        <v>225.0</v>
      </c>
      <c r="P404" s="89"/>
      <c r="Q404" s="106">
        <v>225.0</v>
      </c>
      <c r="R404" s="89"/>
      <c r="S404" s="106">
        <v>225.0</v>
      </c>
      <c r="T404" s="89"/>
      <c r="U404" s="106">
        <v>225.0</v>
      </c>
      <c r="V404" s="129"/>
      <c r="W404" s="111">
        <v>152.0</v>
      </c>
      <c r="X404" s="112"/>
      <c r="Y404" s="111">
        <v>0.0</v>
      </c>
      <c r="Z404" s="112"/>
      <c r="AA404" s="111">
        <v>152.0</v>
      </c>
      <c r="AB404" s="112"/>
      <c r="AC404" s="111">
        <v>102.0</v>
      </c>
      <c r="AD404" s="112"/>
      <c r="AE404" s="202"/>
      <c r="AF404" s="203"/>
      <c r="AG404" s="113">
        <f t="shared" ref="AG404:AP404" si="1113">IFERROR(W404/M404,0)*100</f>
        <v>67.55555556</v>
      </c>
      <c r="AH404" s="98">
        <f t="shared" si="1113"/>
        <v>0</v>
      </c>
      <c r="AI404" s="113">
        <f t="shared" si="1113"/>
        <v>0</v>
      </c>
      <c r="AJ404" s="98">
        <f t="shared" si="1113"/>
        <v>0</v>
      </c>
      <c r="AK404" s="113">
        <f t="shared" si="1113"/>
        <v>67.55555556</v>
      </c>
      <c r="AL404" s="98">
        <f t="shared" si="1113"/>
        <v>0</v>
      </c>
      <c r="AM404" s="113">
        <f t="shared" si="1113"/>
        <v>45.33333333</v>
      </c>
      <c r="AN404" s="98">
        <f t="shared" si="1113"/>
        <v>0</v>
      </c>
      <c r="AO404" s="297">
        <f t="shared" si="1113"/>
        <v>0</v>
      </c>
      <c r="AP404" s="218">
        <f t="shared" si="1113"/>
        <v>0</v>
      </c>
      <c r="AQ404" s="113">
        <f t="shared" ref="AQ404:AR404" si="1114">W404+Y404+AA404+AC404+AE404</f>
        <v>406</v>
      </c>
      <c r="AR404" s="114">
        <f t="shared" si="1114"/>
        <v>0</v>
      </c>
      <c r="AS404" s="114">
        <f t="shared" ref="AS404:AS406" si="1117">AQ404/K404*100</f>
        <v>27.52542373</v>
      </c>
      <c r="AT404" s="128" t="s">
        <v>89</v>
      </c>
      <c r="AU404" s="115"/>
      <c r="AV404" s="116"/>
      <c r="AW404" s="117"/>
      <c r="AX404" s="118">
        <f t="shared" ref="AX404:AY404" si="1115">AG404+AI404+AK404+AM404+AO404</f>
        <v>180.4444444</v>
      </c>
      <c r="AY404" s="118">
        <f t="shared" si="1115"/>
        <v>0</v>
      </c>
      <c r="AZ404" s="204"/>
    </row>
    <row r="405" ht="115.5" customHeight="1">
      <c r="A405" s="200"/>
      <c r="B405" s="201"/>
      <c r="C405" s="202"/>
      <c r="D405" s="106">
        <v>8.0</v>
      </c>
      <c r="E405" s="108" t="s">
        <v>772</v>
      </c>
      <c r="F405" s="106">
        <v>1.0</v>
      </c>
      <c r="G405" s="86" t="s">
        <v>773</v>
      </c>
      <c r="H405" s="86" t="s">
        <v>774</v>
      </c>
      <c r="I405" s="86" t="s">
        <v>17</v>
      </c>
      <c r="J405" s="106">
        <v>52.0</v>
      </c>
      <c r="K405" s="106">
        <v>52.0</v>
      </c>
      <c r="L405" s="110">
        <f>N405+P405+R405+T405+V405</f>
        <v>22974</v>
      </c>
      <c r="M405" s="106">
        <v>52.0</v>
      </c>
      <c r="N405" s="89">
        <v>4315.0</v>
      </c>
      <c r="O405" s="106">
        <v>52.0</v>
      </c>
      <c r="P405" s="89">
        <v>4837.0</v>
      </c>
      <c r="Q405" s="111">
        <v>52.0</v>
      </c>
      <c r="R405" s="89">
        <v>4417.0</v>
      </c>
      <c r="S405" s="106">
        <v>52.0</v>
      </c>
      <c r="T405" s="89">
        <v>4704.0</v>
      </c>
      <c r="U405" s="106">
        <v>52.0</v>
      </c>
      <c r="V405" s="91">
        <v>4701.0</v>
      </c>
      <c r="W405" s="111">
        <v>46.0</v>
      </c>
      <c r="X405" s="112">
        <f>91.363+3390.253</f>
        <v>3481.616</v>
      </c>
      <c r="Y405" s="111">
        <v>46.0</v>
      </c>
      <c r="Z405" s="112">
        <f>0+3364.718</f>
        <v>3364.718</v>
      </c>
      <c r="AA405" s="111">
        <v>46.0</v>
      </c>
      <c r="AB405" s="112">
        <f>60.943+3481.407</f>
        <v>3542.35</v>
      </c>
      <c r="AC405" s="111">
        <v>46.0</v>
      </c>
      <c r="AD405" s="112">
        <v>3397.236</v>
      </c>
      <c r="AE405" s="202"/>
      <c r="AF405" s="203"/>
      <c r="AG405" s="113">
        <f t="shared" ref="AG405:AP405" si="1116">IFERROR(W405/M405,0)*100</f>
        <v>88.46153846</v>
      </c>
      <c r="AH405" s="98">
        <f t="shared" si="1116"/>
        <v>80.68634994</v>
      </c>
      <c r="AI405" s="113">
        <f t="shared" si="1116"/>
        <v>88.46153846</v>
      </c>
      <c r="AJ405" s="98">
        <f t="shared" si="1116"/>
        <v>69.56208394</v>
      </c>
      <c r="AK405" s="113">
        <f t="shared" si="1116"/>
        <v>88.46153846</v>
      </c>
      <c r="AL405" s="98">
        <f t="shared" si="1116"/>
        <v>80.19809826</v>
      </c>
      <c r="AM405" s="113">
        <f t="shared" si="1116"/>
        <v>88.46153846</v>
      </c>
      <c r="AN405" s="98">
        <f t="shared" si="1116"/>
        <v>72.22015306</v>
      </c>
      <c r="AO405" s="297">
        <f t="shared" si="1116"/>
        <v>0</v>
      </c>
      <c r="AP405" s="218">
        <f t="shared" si="1116"/>
        <v>0</v>
      </c>
      <c r="AQ405" s="124">
        <v>46.0</v>
      </c>
      <c r="AR405" s="114">
        <f t="shared" ref="AR405:AR406" si="1120">X405+Z405+AB405+AD405+AF405</f>
        <v>13785.92</v>
      </c>
      <c r="AS405" s="114">
        <f t="shared" si="1117"/>
        <v>88.46153846</v>
      </c>
      <c r="AT405" s="114">
        <f>AR405/L405*100</f>
        <v>60.00661617</v>
      </c>
      <c r="AU405" s="115" t="s">
        <v>709</v>
      </c>
      <c r="AV405" s="116" t="s">
        <v>671</v>
      </c>
      <c r="AW405" s="117"/>
      <c r="AX405" s="118">
        <f t="shared" ref="AX405:AY405" si="1118">AG405+AI405+AK405+AM405+AO405</f>
        <v>353.8461538</v>
      </c>
      <c r="AY405" s="118">
        <f t="shared" si="1118"/>
        <v>302.6666852</v>
      </c>
      <c r="AZ405" s="204"/>
    </row>
    <row r="406" ht="133.5" customHeight="1">
      <c r="A406" s="200"/>
      <c r="B406" s="201"/>
      <c r="C406" s="202"/>
      <c r="D406" s="106"/>
      <c r="E406" s="108"/>
      <c r="F406" s="106"/>
      <c r="G406" s="86"/>
      <c r="H406" s="86" t="s">
        <v>775</v>
      </c>
      <c r="I406" s="86"/>
      <c r="J406" s="106">
        <v>2.5</v>
      </c>
      <c r="K406" s="106">
        <v>5.0</v>
      </c>
      <c r="L406" s="128"/>
      <c r="M406" s="106">
        <v>3.0</v>
      </c>
      <c r="N406" s="89"/>
      <c r="O406" s="106">
        <v>3.5</v>
      </c>
      <c r="P406" s="89"/>
      <c r="Q406" s="111">
        <v>4.0</v>
      </c>
      <c r="R406" s="89"/>
      <c r="S406" s="106">
        <v>4.5</v>
      </c>
      <c r="T406" s="89"/>
      <c r="U406" s="106">
        <v>5.0</v>
      </c>
      <c r="V406" s="129"/>
      <c r="W406" s="111">
        <v>0.0</v>
      </c>
      <c r="X406" s="112">
        <v>0.0</v>
      </c>
      <c r="Y406" s="111">
        <v>0.0</v>
      </c>
      <c r="Z406" s="112"/>
      <c r="AA406" s="111">
        <v>0.0</v>
      </c>
      <c r="AB406" s="112"/>
      <c r="AC406" s="111">
        <v>2.13</v>
      </c>
      <c r="AD406" s="112"/>
      <c r="AE406" s="202"/>
      <c r="AF406" s="203"/>
      <c r="AG406" s="113">
        <f t="shared" ref="AG406:AP406" si="1119">IFERROR(W406/M406,0)*100</f>
        <v>0</v>
      </c>
      <c r="AH406" s="98">
        <f t="shared" si="1119"/>
        <v>0</v>
      </c>
      <c r="AI406" s="113">
        <f t="shared" si="1119"/>
        <v>0</v>
      </c>
      <c r="AJ406" s="98">
        <f t="shared" si="1119"/>
        <v>0</v>
      </c>
      <c r="AK406" s="113">
        <f t="shared" si="1119"/>
        <v>0</v>
      </c>
      <c r="AL406" s="98">
        <f t="shared" si="1119"/>
        <v>0</v>
      </c>
      <c r="AM406" s="113">
        <f t="shared" si="1119"/>
        <v>47.33333333</v>
      </c>
      <c r="AN406" s="98">
        <f t="shared" si="1119"/>
        <v>0</v>
      </c>
      <c r="AO406" s="297">
        <f t="shared" si="1119"/>
        <v>0</v>
      </c>
      <c r="AP406" s="218">
        <f t="shared" si="1119"/>
        <v>0</v>
      </c>
      <c r="AQ406" s="124">
        <v>2.13</v>
      </c>
      <c r="AR406" s="114">
        <f t="shared" si="1120"/>
        <v>0</v>
      </c>
      <c r="AS406" s="114">
        <f t="shared" si="1117"/>
        <v>42.6</v>
      </c>
      <c r="AT406" s="128" t="s">
        <v>89</v>
      </c>
      <c r="AU406" s="115"/>
      <c r="AV406" s="116"/>
      <c r="AW406" s="117"/>
      <c r="AX406" s="118">
        <f t="shared" ref="AX406:AY406" si="1121">AG406+AI406+AK406+AM406+AO406</f>
        <v>47.33333333</v>
      </c>
      <c r="AY406" s="118">
        <f t="shared" si="1121"/>
        <v>0</v>
      </c>
      <c r="AZ406" s="204"/>
    </row>
    <row r="407" ht="85.5" customHeight="1">
      <c r="A407" s="119"/>
      <c r="B407" s="106"/>
      <c r="C407" s="108"/>
      <c r="D407" s="106"/>
      <c r="E407" s="108"/>
      <c r="F407" s="106">
        <v>2.0</v>
      </c>
      <c r="G407" s="86" t="s">
        <v>776</v>
      </c>
      <c r="H407" s="108" t="s">
        <v>777</v>
      </c>
      <c r="I407" s="108" t="s">
        <v>778</v>
      </c>
      <c r="J407" s="106">
        <v>49.0</v>
      </c>
      <c r="K407" s="109">
        <f t="shared" ref="K407:K408" si="1124">M407+O407+Q407+S407+U407+J407</f>
        <v>111</v>
      </c>
      <c r="L407" s="110">
        <f t="shared" ref="L407:L408" si="1125">N407+P407+R407+T407+V407</f>
        <v>1004</v>
      </c>
      <c r="M407" s="106">
        <v>9.0</v>
      </c>
      <c r="N407" s="89">
        <v>189.0</v>
      </c>
      <c r="O407" s="106">
        <v>10.0</v>
      </c>
      <c r="P407" s="89">
        <v>195.0</v>
      </c>
      <c r="Q407" s="111">
        <v>13.0</v>
      </c>
      <c r="R407" s="89">
        <v>200.0</v>
      </c>
      <c r="S407" s="106">
        <v>14.0</v>
      </c>
      <c r="T407" s="89">
        <v>207.0</v>
      </c>
      <c r="U407" s="106">
        <v>16.0</v>
      </c>
      <c r="V407" s="120">
        <v>213.0</v>
      </c>
      <c r="W407" s="111"/>
      <c r="X407" s="112">
        <v>0.0</v>
      </c>
      <c r="Y407" s="111">
        <v>0.0</v>
      </c>
      <c r="Z407" s="112">
        <v>0.0</v>
      </c>
      <c r="AA407" s="111"/>
      <c r="AB407" s="112">
        <v>0.0</v>
      </c>
      <c r="AC407" s="111">
        <v>0.0</v>
      </c>
      <c r="AD407" s="112">
        <v>0.0</v>
      </c>
      <c r="AE407" s="108"/>
      <c r="AF407" s="96"/>
      <c r="AG407" s="113">
        <f t="shared" ref="AG407:AP407" si="1122">IFERROR(W407/M407,0)*100</f>
        <v>0</v>
      </c>
      <c r="AH407" s="98">
        <f t="shared" si="1122"/>
        <v>0</v>
      </c>
      <c r="AI407" s="113">
        <f t="shared" si="1122"/>
        <v>0</v>
      </c>
      <c r="AJ407" s="98">
        <f t="shared" si="1122"/>
        <v>0</v>
      </c>
      <c r="AK407" s="113">
        <f t="shared" si="1122"/>
        <v>0</v>
      </c>
      <c r="AL407" s="98">
        <f t="shared" si="1122"/>
        <v>0</v>
      </c>
      <c r="AM407" s="113">
        <f t="shared" si="1122"/>
        <v>0</v>
      </c>
      <c r="AN407" s="98">
        <f t="shared" si="1122"/>
        <v>0</v>
      </c>
      <c r="AO407" s="297">
        <f t="shared" si="1122"/>
        <v>0</v>
      </c>
      <c r="AP407" s="218">
        <f t="shared" si="1122"/>
        <v>0</v>
      </c>
      <c r="AQ407" s="113">
        <f>IFERROR(AX407/K407,0)*100</f>
        <v>0</v>
      </c>
      <c r="AR407" s="108"/>
      <c r="AS407" s="108"/>
      <c r="AT407" s="108"/>
      <c r="AU407" s="115" t="s">
        <v>709</v>
      </c>
      <c r="AV407" s="116"/>
      <c r="AW407" s="117"/>
      <c r="AX407" s="118">
        <f t="shared" ref="AX407:AY407" si="1123">AG407+AI407+AK407+AM407+AO407</f>
        <v>0</v>
      </c>
      <c r="AY407" s="118">
        <f t="shared" si="1123"/>
        <v>0</v>
      </c>
      <c r="AZ407" s="117"/>
    </row>
    <row r="408" ht="15.75" customHeight="1">
      <c r="A408" s="200"/>
      <c r="B408" s="201"/>
      <c r="C408" s="202"/>
      <c r="D408" s="201"/>
      <c r="E408" s="202"/>
      <c r="F408" s="106">
        <v>3.0</v>
      </c>
      <c r="G408" s="86" t="s">
        <v>779</v>
      </c>
      <c r="H408" s="86" t="s">
        <v>780</v>
      </c>
      <c r="I408" s="86" t="s">
        <v>43</v>
      </c>
      <c r="J408" s="106">
        <v>5.0</v>
      </c>
      <c r="K408" s="109">
        <f t="shared" si="1124"/>
        <v>380</v>
      </c>
      <c r="L408" s="110">
        <f t="shared" si="1125"/>
        <v>2654</v>
      </c>
      <c r="M408" s="106">
        <v>75.0</v>
      </c>
      <c r="N408" s="89">
        <v>500.0</v>
      </c>
      <c r="O408" s="106">
        <v>75.0</v>
      </c>
      <c r="P408" s="89">
        <v>515.0</v>
      </c>
      <c r="Q408" s="111">
        <v>75.0</v>
      </c>
      <c r="R408" s="89">
        <v>530.0</v>
      </c>
      <c r="S408" s="106">
        <v>75.0</v>
      </c>
      <c r="T408" s="89">
        <v>546.0</v>
      </c>
      <c r="U408" s="106">
        <v>75.0</v>
      </c>
      <c r="V408" s="91">
        <v>563.0</v>
      </c>
      <c r="W408" s="111"/>
      <c r="X408" s="112">
        <v>0.0</v>
      </c>
      <c r="Y408" s="111">
        <v>0.0</v>
      </c>
      <c r="Z408" s="112">
        <v>0.0</v>
      </c>
      <c r="AA408" s="111"/>
      <c r="AB408" s="112">
        <v>0.0</v>
      </c>
      <c r="AC408" s="111">
        <v>75.0</v>
      </c>
      <c r="AD408" s="112"/>
      <c r="AE408" s="202"/>
      <c r="AF408" s="203"/>
      <c r="AG408" s="113">
        <f t="shared" ref="AG408:AP408" si="1126">IFERROR(W408/M408,0)*100</f>
        <v>0</v>
      </c>
      <c r="AH408" s="98">
        <f t="shared" si="1126"/>
        <v>0</v>
      </c>
      <c r="AI408" s="113">
        <f t="shared" si="1126"/>
        <v>0</v>
      </c>
      <c r="AJ408" s="98">
        <f t="shared" si="1126"/>
        <v>0</v>
      </c>
      <c r="AK408" s="113">
        <f t="shared" si="1126"/>
        <v>0</v>
      </c>
      <c r="AL408" s="98">
        <f t="shared" si="1126"/>
        <v>0</v>
      </c>
      <c r="AM408" s="113">
        <f t="shared" si="1126"/>
        <v>100</v>
      </c>
      <c r="AN408" s="98">
        <f t="shared" si="1126"/>
        <v>0</v>
      </c>
      <c r="AO408" s="297">
        <f t="shared" si="1126"/>
        <v>0</v>
      </c>
      <c r="AP408" s="218">
        <f t="shared" si="1126"/>
        <v>0</v>
      </c>
      <c r="AQ408" s="113">
        <f t="shared" ref="AQ408:AR408" si="1127">W408+Y408+AA408+AC408+AE408</f>
        <v>75</v>
      </c>
      <c r="AR408" s="114">
        <f t="shared" si="1127"/>
        <v>0</v>
      </c>
      <c r="AS408" s="114">
        <f t="shared" ref="AS408:AT408" si="1128">AQ408/K408*100</f>
        <v>19.73684211</v>
      </c>
      <c r="AT408" s="114">
        <f t="shared" si="1128"/>
        <v>0</v>
      </c>
      <c r="AU408" s="115" t="s">
        <v>709</v>
      </c>
      <c r="AV408" s="116"/>
      <c r="AW408" s="117"/>
      <c r="AX408" s="118">
        <f t="shared" ref="AX408:AY408" si="1129">AG408+AI408+AK408+AM408+AO408</f>
        <v>100</v>
      </c>
      <c r="AY408" s="118">
        <f t="shared" si="1129"/>
        <v>0</v>
      </c>
      <c r="AZ408" s="204"/>
    </row>
    <row r="409" ht="15.75" customHeight="1">
      <c r="A409" s="200"/>
      <c r="B409" s="201"/>
      <c r="C409" s="202"/>
      <c r="D409" s="201"/>
      <c r="E409" s="202"/>
      <c r="F409" s="106"/>
      <c r="G409" s="86"/>
      <c r="H409" s="86" t="s">
        <v>781</v>
      </c>
      <c r="I409" s="86" t="s">
        <v>135</v>
      </c>
      <c r="J409" s="106">
        <v>35.48</v>
      </c>
      <c r="K409" s="106">
        <v>55.85</v>
      </c>
      <c r="L409" s="128"/>
      <c r="M409" s="106">
        <v>39.55</v>
      </c>
      <c r="N409" s="89"/>
      <c r="O409" s="106">
        <v>43.63</v>
      </c>
      <c r="P409" s="89"/>
      <c r="Q409" s="111">
        <v>47.7</v>
      </c>
      <c r="R409" s="89"/>
      <c r="S409" s="106">
        <v>51.77</v>
      </c>
      <c r="T409" s="89"/>
      <c r="U409" s="106">
        <v>55.85</v>
      </c>
      <c r="V409" s="129"/>
      <c r="W409" s="111"/>
      <c r="X409" s="112"/>
      <c r="Y409" s="111">
        <v>46.0</v>
      </c>
      <c r="Z409" s="112"/>
      <c r="AA409" s="111"/>
      <c r="AB409" s="112"/>
      <c r="AC409" s="111">
        <v>55.17</v>
      </c>
      <c r="AD409" s="112"/>
      <c r="AE409" s="202"/>
      <c r="AF409" s="203"/>
      <c r="AG409" s="113">
        <f t="shared" ref="AG409:AP409" si="1130">IFERROR(W409/M409,0)*100</f>
        <v>0</v>
      </c>
      <c r="AH409" s="98">
        <f t="shared" si="1130"/>
        <v>0</v>
      </c>
      <c r="AI409" s="113">
        <f t="shared" si="1130"/>
        <v>105.4320422</v>
      </c>
      <c r="AJ409" s="98">
        <f t="shared" si="1130"/>
        <v>0</v>
      </c>
      <c r="AK409" s="113">
        <f t="shared" si="1130"/>
        <v>0</v>
      </c>
      <c r="AL409" s="98">
        <f t="shared" si="1130"/>
        <v>0</v>
      </c>
      <c r="AM409" s="113">
        <f t="shared" si="1130"/>
        <v>106.5675101</v>
      </c>
      <c r="AN409" s="98">
        <f t="shared" si="1130"/>
        <v>0</v>
      </c>
      <c r="AO409" s="297">
        <f t="shared" si="1130"/>
        <v>0</v>
      </c>
      <c r="AP409" s="218">
        <f t="shared" si="1130"/>
        <v>0</v>
      </c>
      <c r="AQ409" s="124">
        <v>55.17</v>
      </c>
      <c r="AR409" s="114">
        <f>X409+Z409+AB409+AD409+AF409</f>
        <v>0</v>
      </c>
      <c r="AS409" s="114">
        <f t="shared" ref="AS409:AS412" si="1134">AQ409/K409*100</f>
        <v>98.782453</v>
      </c>
      <c r="AT409" s="128" t="s">
        <v>89</v>
      </c>
      <c r="AU409" s="115"/>
      <c r="AV409" s="116"/>
      <c r="AW409" s="117"/>
      <c r="AX409" s="118">
        <f t="shared" ref="AX409:AY409" si="1131">AG409+AI409+AK409+AM409+AO409</f>
        <v>211.9995523</v>
      </c>
      <c r="AY409" s="118">
        <f t="shared" si="1131"/>
        <v>0</v>
      </c>
      <c r="AZ409" s="204"/>
    </row>
    <row r="410" ht="15.75" customHeight="1">
      <c r="A410" s="200"/>
      <c r="B410" s="201"/>
      <c r="C410" s="202"/>
      <c r="D410" s="201"/>
      <c r="E410" s="202"/>
      <c r="F410" s="106">
        <v>4.0</v>
      </c>
      <c r="G410" s="86" t="s">
        <v>782</v>
      </c>
      <c r="H410" s="86" t="s">
        <v>783</v>
      </c>
      <c r="I410" s="86" t="s">
        <v>784</v>
      </c>
      <c r="J410" s="106">
        <v>203.0</v>
      </c>
      <c r="K410" s="109">
        <f>M410+O410+Q410+S410+U410+J410</f>
        <v>593</v>
      </c>
      <c r="L410" s="110">
        <f>N410+P410+R410+T410+V410</f>
        <v>41094</v>
      </c>
      <c r="M410" s="106">
        <v>78.0</v>
      </c>
      <c r="N410" s="89">
        <v>7746.0</v>
      </c>
      <c r="O410" s="106">
        <v>78.0</v>
      </c>
      <c r="P410" s="89">
        <v>7979.0</v>
      </c>
      <c r="Q410" s="111">
        <v>78.0</v>
      </c>
      <c r="R410" s="89">
        <v>8218.0</v>
      </c>
      <c r="S410" s="106">
        <v>78.0</v>
      </c>
      <c r="T410" s="89">
        <v>8464.0</v>
      </c>
      <c r="U410" s="106">
        <v>78.0</v>
      </c>
      <c r="V410" s="91">
        <v>8687.0</v>
      </c>
      <c r="W410" s="111">
        <v>110.0</v>
      </c>
      <c r="X410" s="112">
        <v>6440.474</v>
      </c>
      <c r="Y410" s="111">
        <v>78.0</v>
      </c>
      <c r="Z410" s="112">
        <v>5961.597</v>
      </c>
      <c r="AA410" s="111">
        <v>114.0</v>
      </c>
      <c r="AB410" s="112">
        <f>1440.347+4045.735</f>
        <v>5486.082</v>
      </c>
      <c r="AC410" s="111">
        <v>79.0</v>
      </c>
      <c r="AD410" s="112">
        <f>1440.679+4144.057</f>
        <v>5584.736</v>
      </c>
      <c r="AE410" s="202"/>
      <c r="AF410" s="203"/>
      <c r="AG410" s="113">
        <f t="shared" ref="AG410:AP410" si="1132">IFERROR(W410/M410,0)*100</f>
        <v>141.025641</v>
      </c>
      <c r="AH410" s="98">
        <f t="shared" si="1132"/>
        <v>83.14580429</v>
      </c>
      <c r="AI410" s="113">
        <f t="shared" si="1132"/>
        <v>100</v>
      </c>
      <c r="AJ410" s="98">
        <f t="shared" si="1132"/>
        <v>74.71609224</v>
      </c>
      <c r="AK410" s="113">
        <f t="shared" si="1132"/>
        <v>146.1538462</v>
      </c>
      <c r="AL410" s="98">
        <f t="shared" si="1132"/>
        <v>66.75689949</v>
      </c>
      <c r="AM410" s="113">
        <f t="shared" si="1132"/>
        <v>101.2820513</v>
      </c>
      <c r="AN410" s="98">
        <f t="shared" si="1132"/>
        <v>65.98223062</v>
      </c>
      <c r="AO410" s="297">
        <f t="shared" si="1132"/>
        <v>0</v>
      </c>
      <c r="AP410" s="218">
        <f t="shared" si="1132"/>
        <v>0</v>
      </c>
      <c r="AQ410" s="113">
        <f t="shared" ref="AQ410:AR410" si="1133">W410+Y410+AA410+AC410+AE410</f>
        <v>381</v>
      </c>
      <c r="AR410" s="114">
        <f t="shared" si="1133"/>
        <v>23472.889</v>
      </c>
      <c r="AS410" s="114">
        <f t="shared" si="1134"/>
        <v>64.24957841</v>
      </c>
      <c r="AT410" s="114">
        <f>AR410/L410*100</f>
        <v>57.11999075</v>
      </c>
      <c r="AU410" s="115" t="s">
        <v>709</v>
      </c>
      <c r="AV410" s="116" t="s">
        <v>671</v>
      </c>
      <c r="AW410" s="117"/>
      <c r="AX410" s="118">
        <f t="shared" ref="AX410:AY410" si="1135">AG410+AI410+AK410+AM410+AO410</f>
        <v>488.4615385</v>
      </c>
      <c r="AY410" s="118">
        <f t="shared" si="1135"/>
        <v>290.6010266</v>
      </c>
      <c r="AZ410" s="204"/>
    </row>
    <row r="411" ht="98.25" customHeight="1">
      <c r="A411" s="200"/>
      <c r="B411" s="201"/>
      <c r="C411" s="202"/>
      <c r="D411" s="201"/>
      <c r="E411" s="202"/>
      <c r="F411" s="106"/>
      <c r="G411" s="86"/>
      <c r="H411" s="86" t="s">
        <v>785</v>
      </c>
      <c r="I411" s="86" t="s">
        <v>786</v>
      </c>
      <c r="J411" s="106">
        <v>5.0</v>
      </c>
      <c r="K411" s="106">
        <v>5.0</v>
      </c>
      <c r="L411" s="128"/>
      <c r="M411" s="106">
        <v>5.0</v>
      </c>
      <c r="N411" s="89"/>
      <c r="O411" s="106">
        <v>5.0</v>
      </c>
      <c r="P411" s="89"/>
      <c r="Q411" s="111">
        <v>5.0</v>
      </c>
      <c r="R411" s="89"/>
      <c r="S411" s="106">
        <v>5.0</v>
      </c>
      <c r="T411" s="89"/>
      <c r="U411" s="106">
        <v>5.0</v>
      </c>
      <c r="V411" s="129"/>
      <c r="W411" s="111">
        <v>2.0</v>
      </c>
      <c r="X411" s="112"/>
      <c r="Y411" s="111">
        <v>5.0</v>
      </c>
      <c r="Z411" s="112"/>
      <c r="AA411" s="111">
        <v>2.0</v>
      </c>
      <c r="AB411" s="112"/>
      <c r="AC411" s="111"/>
      <c r="AD411" s="112"/>
      <c r="AE411" s="202"/>
      <c r="AF411" s="203"/>
      <c r="AG411" s="113">
        <f t="shared" ref="AG411:AP411" si="1136">IFERROR(W411/M411,0)*100</f>
        <v>40</v>
      </c>
      <c r="AH411" s="98">
        <f t="shared" si="1136"/>
        <v>0</v>
      </c>
      <c r="AI411" s="113">
        <f t="shared" si="1136"/>
        <v>100</v>
      </c>
      <c r="AJ411" s="98">
        <f t="shared" si="1136"/>
        <v>0</v>
      </c>
      <c r="AK411" s="113">
        <f t="shared" si="1136"/>
        <v>40</v>
      </c>
      <c r="AL411" s="98">
        <f t="shared" si="1136"/>
        <v>0</v>
      </c>
      <c r="AM411" s="113">
        <f t="shared" si="1136"/>
        <v>0</v>
      </c>
      <c r="AN411" s="98">
        <f t="shared" si="1136"/>
        <v>0</v>
      </c>
      <c r="AO411" s="297">
        <f t="shared" si="1136"/>
        <v>0</v>
      </c>
      <c r="AP411" s="218">
        <f t="shared" si="1136"/>
        <v>0</v>
      </c>
      <c r="AQ411" s="124"/>
      <c r="AR411" s="114">
        <f t="shared" ref="AR411:AR412" si="1139">X411+Z411+AB411+AD411+AF411</f>
        <v>0</v>
      </c>
      <c r="AS411" s="114">
        <f t="shared" si="1134"/>
        <v>0</v>
      </c>
      <c r="AT411" s="128" t="s">
        <v>89</v>
      </c>
      <c r="AU411" s="115"/>
      <c r="AV411" s="116"/>
      <c r="AW411" s="117"/>
      <c r="AX411" s="118">
        <f t="shared" ref="AX411:AY411" si="1137">AG411+AI411+AK411+AM411+AO411</f>
        <v>180</v>
      </c>
      <c r="AY411" s="118">
        <f t="shared" si="1137"/>
        <v>0</v>
      </c>
      <c r="AZ411" s="204"/>
    </row>
    <row r="412" ht="15.75" customHeight="1">
      <c r="A412" s="119"/>
      <c r="B412" s="106"/>
      <c r="C412" s="108"/>
      <c r="D412" s="106">
        <v>9.0</v>
      </c>
      <c r="E412" s="108" t="s">
        <v>787</v>
      </c>
      <c r="F412" s="106">
        <v>1.0</v>
      </c>
      <c r="G412" s="86" t="s">
        <v>788</v>
      </c>
      <c r="H412" s="108" t="s">
        <v>789</v>
      </c>
      <c r="I412" s="108" t="s">
        <v>48</v>
      </c>
      <c r="J412" s="106">
        <v>141180.0</v>
      </c>
      <c r="K412" s="106">
        <v>154056.0</v>
      </c>
      <c r="L412" s="110">
        <f>N412+P412+R412+T412+V412</f>
        <v>12012</v>
      </c>
      <c r="M412" s="106">
        <v>143127.0</v>
      </c>
      <c r="N412" s="89">
        <v>1406.0</v>
      </c>
      <c r="O412" s="106">
        <v>145367.0</v>
      </c>
      <c r="P412" s="89">
        <v>2562.0</v>
      </c>
      <c r="Q412" s="111">
        <v>147914.0</v>
      </c>
      <c r="R412" s="89">
        <v>2551.0</v>
      </c>
      <c r="S412" s="106">
        <v>150850.0</v>
      </c>
      <c r="T412" s="89">
        <v>2656.0</v>
      </c>
      <c r="U412" s="106">
        <v>154056.0</v>
      </c>
      <c r="V412" s="120">
        <v>2837.0</v>
      </c>
      <c r="W412" s="111">
        <v>143127.0</v>
      </c>
      <c r="X412" s="112">
        <v>2325.206</v>
      </c>
      <c r="Y412" s="111">
        <v>156996.0</v>
      </c>
      <c r="Z412" s="112">
        <v>1339.784</v>
      </c>
      <c r="AA412" s="111">
        <v>145764.0</v>
      </c>
      <c r="AB412" s="112">
        <v>1719.623</v>
      </c>
      <c r="AC412" s="111">
        <v>155745.0</v>
      </c>
      <c r="AD412" s="112">
        <v>1987.367</v>
      </c>
      <c r="AE412" s="108"/>
      <c r="AF412" s="96"/>
      <c r="AG412" s="113">
        <f t="shared" ref="AG412:AP412" si="1138">IFERROR(W412/M412,0)*100</f>
        <v>100</v>
      </c>
      <c r="AH412" s="98">
        <f t="shared" si="1138"/>
        <v>165.3773826</v>
      </c>
      <c r="AI412" s="113">
        <f t="shared" si="1138"/>
        <v>107.9997524</v>
      </c>
      <c r="AJ412" s="98">
        <f t="shared" si="1138"/>
        <v>52.29445746</v>
      </c>
      <c r="AK412" s="113">
        <f t="shared" si="1138"/>
        <v>98.54645267</v>
      </c>
      <c r="AL412" s="98">
        <f t="shared" si="1138"/>
        <v>67.40976088</v>
      </c>
      <c r="AM412" s="113">
        <f t="shared" si="1138"/>
        <v>103.2449453</v>
      </c>
      <c r="AN412" s="98">
        <f t="shared" si="1138"/>
        <v>74.82556476</v>
      </c>
      <c r="AO412" s="297">
        <f t="shared" si="1138"/>
        <v>0</v>
      </c>
      <c r="AP412" s="218">
        <f t="shared" si="1138"/>
        <v>0</v>
      </c>
      <c r="AQ412" s="124">
        <v>155745.0</v>
      </c>
      <c r="AR412" s="114">
        <f t="shared" si="1139"/>
        <v>7371.98</v>
      </c>
      <c r="AS412" s="114">
        <f t="shared" si="1134"/>
        <v>101.0963546</v>
      </c>
      <c r="AT412" s="114">
        <f>AR412/L412*100</f>
        <v>61.37179487</v>
      </c>
      <c r="AU412" s="115" t="s">
        <v>790</v>
      </c>
      <c r="AV412" s="116"/>
      <c r="AW412" s="117"/>
      <c r="AX412" s="118">
        <f t="shared" ref="AX412:AY412" si="1140">AG412+AI412+AK412+AM412+AO412</f>
        <v>409.7911503</v>
      </c>
      <c r="AY412" s="118">
        <f t="shared" si="1140"/>
        <v>359.9071657</v>
      </c>
      <c r="AZ412" s="117"/>
    </row>
    <row r="413" ht="15.75" customHeight="1">
      <c r="A413" s="119"/>
      <c r="B413" s="106"/>
      <c r="C413" s="108"/>
      <c r="D413" s="106"/>
      <c r="E413" s="108"/>
      <c r="F413" s="106"/>
      <c r="G413" s="86"/>
      <c r="H413" s="108"/>
      <c r="I413" s="108" t="s">
        <v>72</v>
      </c>
      <c r="J413" s="138">
        <v>95.0</v>
      </c>
      <c r="K413" s="138">
        <v>100.0</v>
      </c>
      <c r="L413" s="136"/>
      <c r="M413" s="138">
        <v>100.0</v>
      </c>
      <c r="N413" s="144"/>
      <c r="O413" s="138">
        <v>100.0</v>
      </c>
      <c r="P413" s="144"/>
      <c r="Q413" s="138">
        <v>100.0</v>
      </c>
      <c r="R413" s="144"/>
      <c r="S413" s="138">
        <v>100.0</v>
      </c>
      <c r="T413" s="144"/>
      <c r="U413" s="138">
        <v>100.0</v>
      </c>
      <c r="V413" s="120"/>
      <c r="W413" s="107"/>
      <c r="X413" s="112"/>
      <c r="Y413" s="111"/>
      <c r="Z413" s="112"/>
      <c r="AA413" s="107"/>
      <c r="AB413" s="112"/>
      <c r="AC413" s="107"/>
      <c r="AD413" s="112"/>
      <c r="AE413" s="108"/>
      <c r="AF413" s="96"/>
      <c r="AG413" s="113">
        <f t="shared" ref="AG413:AG414" si="1141">IFERROR(W413/M413,0)*100</f>
        <v>0</v>
      </c>
      <c r="AH413" s="98"/>
      <c r="AI413" s="113"/>
      <c r="AJ413" s="98"/>
      <c r="AK413" s="113"/>
      <c r="AL413" s="98"/>
      <c r="AM413" s="113"/>
      <c r="AN413" s="98"/>
      <c r="AO413" s="297"/>
      <c r="AP413" s="218"/>
      <c r="AQ413" s="113"/>
      <c r="AR413" s="108"/>
      <c r="AS413" s="108"/>
      <c r="AT413" s="108"/>
      <c r="AU413" s="115"/>
      <c r="AV413" s="116"/>
      <c r="AW413" s="117"/>
      <c r="AX413" s="118"/>
      <c r="AY413" s="118"/>
      <c r="AZ413" s="117"/>
    </row>
    <row r="414" ht="15.75" customHeight="1">
      <c r="A414" s="119"/>
      <c r="B414" s="106"/>
      <c r="C414" s="108"/>
      <c r="D414" s="106"/>
      <c r="E414" s="108"/>
      <c r="F414" s="106"/>
      <c r="G414" s="86"/>
      <c r="H414" s="108" t="s">
        <v>791</v>
      </c>
      <c r="I414" s="108" t="s">
        <v>43</v>
      </c>
      <c r="J414" s="106">
        <v>52221.0</v>
      </c>
      <c r="K414" s="106">
        <v>12484.0</v>
      </c>
      <c r="L414" s="108"/>
      <c r="M414" s="106">
        <v>53527.0</v>
      </c>
      <c r="N414" s="89"/>
      <c r="O414" s="106">
        <v>11723.0</v>
      </c>
      <c r="P414" s="89"/>
      <c r="Q414" s="111">
        <v>11946.0</v>
      </c>
      <c r="R414" s="89"/>
      <c r="S414" s="106">
        <v>12203.0</v>
      </c>
      <c r="T414" s="89"/>
      <c r="U414" s="106">
        <v>12484.0</v>
      </c>
      <c r="V414" s="157"/>
      <c r="W414" s="111">
        <v>320217.0</v>
      </c>
      <c r="X414" s="112"/>
      <c r="Y414" s="121">
        <v>346981.0</v>
      </c>
      <c r="Z414" s="112"/>
      <c r="AA414" s="111">
        <v>374586.0</v>
      </c>
      <c r="AB414" s="112"/>
      <c r="AC414" s="111">
        <v>15234.0</v>
      </c>
      <c r="AD414" s="112"/>
      <c r="AE414" s="108"/>
      <c r="AF414" s="96"/>
      <c r="AG414" s="113">
        <f t="shared" si="1141"/>
        <v>598.2345358</v>
      </c>
      <c r="AH414" s="98">
        <f t="shared" ref="AH414:AP414" si="1142">IFERROR(X414/N414,0)*100</f>
        <v>0</v>
      </c>
      <c r="AI414" s="113">
        <f t="shared" si="1142"/>
        <v>2959.831101</v>
      </c>
      <c r="AJ414" s="98">
        <f t="shared" si="1142"/>
        <v>0</v>
      </c>
      <c r="AK414" s="113">
        <f t="shared" si="1142"/>
        <v>3135.660472</v>
      </c>
      <c r="AL414" s="98">
        <f t="shared" si="1142"/>
        <v>0</v>
      </c>
      <c r="AM414" s="113">
        <f t="shared" si="1142"/>
        <v>124.8381546</v>
      </c>
      <c r="AN414" s="98">
        <f t="shared" si="1142"/>
        <v>0</v>
      </c>
      <c r="AO414" s="297">
        <f t="shared" si="1142"/>
        <v>0</v>
      </c>
      <c r="AP414" s="218">
        <f t="shared" si="1142"/>
        <v>0</v>
      </c>
      <c r="AQ414" s="124">
        <v>15234.0</v>
      </c>
      <c r="AR414" s="114">
        <f>X414+Z414+AB414+AD414+AF414</f>
        <v>0</v>
      </c>
      <c r="AS414" s="114">
        <f>AQ414/K414*100</f>
        <v>122.0281961</v>
      </c>
      <c r="AT414" s="128" t="s">
        <v>89</v>
      </c>
      <c r="AU414" s="115"/>
      <c r="AV414" s="116"/>
      <c r="AW414" s="117"/>
      <c r="AX414" s="118">
        <f t="shared" ref="AX414:AY414" si="1143">AG414+AI414+AK414+AM414+AO414</f>
        <v>6818.564264</v>
      </c>
      <c r="AY414" s="118">
        <f t="shared" si="1143"/>
        <v>0</v>
      </c>
      <c r="AZ414" s="117"/>
    </row>
    <row r="415" ht="15.75" customHeight="1">
      <c r="A415" s="119"/>
      <c r="B415" s="106"/>
      <c r="C415" s="108"/>
      <c r="D415" s="106"/>
      <c r="E415" s="108"/>
      <c r="F415" s="106"/>
      <c r="G415" s="86"/>
      <c r="H415" s="108"/>
      <c r="I415" s="108" t="s">
        <v>72</v>
      </c>
      <c r="J415" s="138">
        <v>90.0</v>
      </c>
      <c r="K415" s="138">
        <v>100.0</v>
      </c>
      <c r="L415" s="136"/>
      <c r="M415" s="138">
        <v>100.0</v>
      </c>
      <c r="N415" s="144"/>
      <c r="O415" s="138">
        <v>100.0</v>
      </c>
      <c r="P415" s="144"/>
      <c r="Q415" s="138">
        <v>100.0</v>
      </c>
      <c r="R415" s="144"/>
      <c r="S415" s="138">
        <v>100.0</v>
      </c>
      <c r="T415" s="144"/>
      <c r="U415" s="138">
        <v>100.0</v>
      </c>
      <c r="V415" s="120"/>
      <c r="W415" s="107"/>
      <c r="X415" s="112"/>
      <c r="Y415" s="107"/>
      <c r="Z415" s="112"/>
      <c r="AA415" s="107"/>
      <c r="AB415" s="112"/>
      <c r="AC415" s="107"/>
      <c r="AD415" s="112"/>
      <c r="AE415" s="108"/>
      <c r="AF415" s="96"/>
      <c r="AG415" s="113"/>
      <c r="AH415" s="98"/>
      <c r="AI415" s="113"/>
      <c r="AJ415" s="98"/>
      <c r="AK415" s="113"/>
      <c r="AL415" s="98"/>
      <c r="AM415" s="113"/>
      <c r="AN415" s="98"/>
      <c r="AO415" s="297"/>
      <c r="AP415" s="218"/>
      <c r="AQ415" s="113"/>
      <c r="AR415" s="108"/>
      <c r="AS415" s="108"/>
      <c r="AT415" s="108"/>
      <c r="AU415" s="115"/>
      <c r="AV415" s="116"/>
      <c r="AW415" s="117"/>
      <c r="AX415" s="118"/>
      <c r="AY415" s="118"/>
      <c r="AZ415" s="117"/>
    </row>
    <row r="416" ht="15.75" customHeight="1">
      <c r="A416" s="119"/>
      <c r="B416" s="106"/>
      <c r="C416" s="108"/>
      <c r="D416" s="106"/>
      <c r="E416" s="108"/>
      <c r="F416" s="106"/>
      <c r="G416" s="215"/>
      <c r="H416" s="108" t="s">
        <v>792</v>
      </c>
      <c r="I416" s="108" t="s">
        <v>43</v>
      </c>
      <c r="J416" s="106">
        <v>22714.0</v>
      </c>
      <c r="K416" s="106">
        <v>11638.0</v>
      </c>
      <c r="L416" s="108"/>
      <c r="M416" s="106">
        <v>11527.0</v>
      </c>
      <c r="N416" s="89"/>
      <c r="O416" s="106">
        <v>11553.0</v>
      </c>
      <c r="P416" s="89"/>
      <c r="Q416" s="111">
        <v>11580.0</v>
      </c>
      <c r="R416" s="89"/>
      <c r="S416" s="106">
        <v>11614.0</v>
      </c>
      <c r="T416" s="89"/>
      <c r="U416" s="106">
        <v>11638.0</v>
      </c>
      <c r="V416" s="157"/>
      <c r="W416" s="111">
        <f>308392-304334</f>
        <v>4058</v>
      </c>
      <c r="X416" s="112"/>
      <c r="Y416" s="121">
        <f>333538-308392</f>
        <v>25146</v>
      </c>
      <c r="Z416" s="112"/>
      <c r="AA416" s="111">
        <f>342908-333538</f>
        <v>9370</v>
      </c>
      <c r="AB416" s="112"/>
      <c r="AC416" s="111">
        <v>15234.0</v>
      </c>
      <c r="AD416" s="112"/>
      <c r="AE416" s="108"/>
      <c r="AF416" s="96"/>
      <c r="AG416" s="113">
        <f t="shared" ref="AG416:AP416" si="1144">IFERROR(W416/M416,0)*100</f>
        <v>35.20430294</v>
      </c>
      <c r="AH416" s="98">
        <f t="shared" si="1144"/>
        <v>0</v>
      </c>
      <c r="AI416" s="113">
        <f t="shared" si="1144"/>
        <v>217.6577512</v>
      </c>
      <c r="AJ416" s="98">
        <f t="shared" si="1144"/>
        <v>0</v>
      </c>
      <c r="AK416" s="113">
        <f t="shared" si="1144"/>
        <v>80.91537133</v>
      </c>
      <c r="AL416" s="98">
        <f t="shared" si="1144"/>
        <v>0</v>
      </c>
      <c r="AM416" s="113">
        <f t="shared" si="1144"/>
        <v>131.1692785</v>
      </c>
      <c r="AN416" s="98">
        <f t="shared" si="1144"/>
        <v>0</v>
      </c>
      <c r="AO416" s="297">
        <f t="shared" si="1144"/>
        <v>0</v>
      </c>
      <c r="AP416" s="218">
        <f t="shared" si="1144"/>
        <v>0</v>
      </c>
      <c r="AQ416" s="111">
        <v>15234.0</v>
      </c>
      <c r="AR416" s="114">
        <f>X416+Z416+AB416+AD416+AF416</f>
        <v>0</v>
      </c>
      <c r="AS416" s="114">
        <f>AQ416/K416*100</f>
        <v>130.8987799</v>
      </c>
      <c r="AT416" s="128" t="s">
        <v>89</v>
      </c>
      <c r="AU416" s="115"/>
      <c r="AV416" s="116"/>
      <c r="AW416" s="117"/>
      <c r="AX416" s="118">
        <f t="shared" ref="AX416:AY416" si="1145">AG416+AI416+AK416+AM416+AO416</f>
        <v>464.946704</v>
      </c>
      <c r="AY416" s="118">
        <f t="shared" si="1145"/>
        <v>0</v>
      </c>
      <c r="AZ416" s="117"/>
    </row>
    <row r="417" ht="15.75" customHeight="1">
      <c r="A417" s="119"/>
      <c r="B417" s="106"/>
      <c r="C417" s="108"/>
      <c r="D417" s="106"/>
      <c r="E417" s="108"/>
      <c r="F417" s="106"/>
      <c r="G417" s="86"/>
      <c r="H417" s="108"/>
      <c r="I417" s="108" t="s">
        <v>72</v>
      </c>
      <c r="J417" s="138">
        <v>95.0</v>
      </c>
      <c r="K417" s="138">
        <v>100.0</v>
      </c>
      <c r="L417" s="136"/>
      <c r="M417" s="138">
        <v>100.0</v>
      </c>
      <c r="N417" s="144"/>
      <c r="O417" s="138">
        <v>100.0</v>
      </c>
      <c r="P417" s="144"/>
      <c r="Q417" s="138">
        <v>100.0</v>
      </c>
      <c r="R417" s="144"/>
      <c r="S417" s="138">
        <v>100.0</v>
      </c>
      <c r="T417" s="144"/>
      <c r="U417" s="138">
        <v>100.0</v>
      </c>
      <c r="V417" s="157"/>
      <c r="W417" s="107"/>
      <c r="X417" s="112"/>
      <c r="Y417" s="107"/>
      <c r="Z417" s="112"/>
      <c r="AA417" s="107"/>
      <c r="AB417" s="112"/>
      <c r="AC417" s="107"/>
      <c r="AD417" s="112"/>
      <c r="AE417" s="108"/>
      <c r="AF417" s="96"/>
      <c r="AG417" s="113"/>
      <c r="AH417" s="98"/>
      <c r="AI417" s="113"/>
      <c r="AJ417" s="98"/>
      <c r="AK417" s="113"/>
      <c r="AL417" s="98"/>
      <c r="AM417" s="113"/>
      <c r="AN417" s="98"/>
      <c r="AO417" s="297"/>
      <c r="AP417" s="218"/>
      <c r="AQ417" s="113"/>
      <c r="AR417" s="108"/>
      <c r="AS417" s="108"/>
      <c r="AT417" s="108"/>
      <c r="AU417" s="115"/>
      <c r="AV417" s="116"/>
      <c r="AW417" s="117"/>
      <c r="AX417" s="118"/>
      <c r="AY417" s="118"/>
      <c r="AZ417" s="117"/>
    </row>
    <row r="418" ht="15.75" customHeight="1">
      <c r="A418" s="119"/>
      <c r="B418" s="106"/>
      <c r="C418" s="108"/>
      <c r="D418" s="106"/>
      <c r="E418" s="108"/>
      <c r="F418" s="106"/>
      <c r="G418" s="86"/>
      <c r="H418" s="108" t="s">
        <v>793</v>
      </c>
      <c r="I418" s="108" t="s">
        <v>43</v>
      </c>
      <c r="J418" s="106">
        <v>9177.0</v>
      </c>
      <c r="K418" s="106">
        <v>121041.0</v>
      </c>
      <c r="L418" s="108"/>
      <c r="M418" s="106">
        <v>37257.0</v>
      </c>
      <c r="N418" s="89"/>
      <c r="O418" s="106">
        <v>56835.0</v>
      </c>
      <c r="P418" s="89"/>
      <c r="Q418" s="111">
        <v>77220.0</v>
      </c>
      <c r="R418" s="89"/>
      <c r="S418" s="106">
        <v>98600.0</v>
      </c>
      <c r="T418" s="89"/>
      <c r="U418" s="106">
        <v>121041.0</v>
      </c>
      <c r="V418" s="157"/>
      <c r="W418" s="111">
        <v>0.0</v>
      </c>
      <c r="X418" s="112"/>
      <c r="Y418" s="111">
        <v>2444.0</v>
      </c>
      <c r="Z418" s="112"/>
      <c r="AA418" s="111">
        <v>15123.0</v>
      </c>
      <c r="AB418" s="112"/>
      <c r="AC418" s="111">
        <v>35123.0</v>
      </c>
      <c r="AD418" s="112"/>
      <c r="AE418" s="108"/>
      <c r="AF418" s="96"/>
      <c r="AG418" s="113">
        <f t="shared" ref="AG418:AP418" si="1146">IFERROR(W418/M418,0)*100</f>
        <v>0</v>
      </c>
      <c r="AH418" s="98">
        <f t="shared" si="1146"/>
        <v>0</v>
      </c>
      <c r="AI418" s="113">
        <f t="shared" si="1146"/>
        <v>4.300167151</v>
      </c>
      <c r="AJ418" s="98">
        <f t="shared" si="1146"/>
        <v>0</v>
      </c>
      <c r="AK418" s="113">
        <f t="shared" si="1146"/>
        <v>19.58430458</v>
      </c>
      <c r="AL418" s="98">
        <f t="shared" si="1146"/>
        <v>0</v>
      </c>
      <c r="AM418" s="113">
        <f t="shared" si="1146"/>
        <v>35.62170385</v>
      </c>
      <c r="AN418" s="98">
        <f t="shared" si="1146"/>
        <v>0</v>
      </c>
      <c r="AO418" s="297">
        <f t="shared" si="1146"/>
        <v>0</v>
      </c>
      <c r="AP418" s="218">
        <f t="shared" si="1146"/>
        <v>0</v>
      </c>
      <c r="AQ418" s="124">
        <v>35123.0</v>
      </c>
      <c r="AR418" s="114">
        <f>X418+Z418+AB418+AD418+AF418</f>
        <v>0</v>
      </c>
      <c r="AS418" s="114">
        <f>AQ418/K418*100</f>
        <v>29.01744037</v>
      </c>
      <c r="AT418" s="128" t="s">
        <v>89</v>
      </c>
      <c r="AU418" s="115"/>
      <c r="AV418" s="116"/>
      <c r="AW418" s="117"/>
      <c r="AX418" s="118">
        <f t="shared" ref="AX418:AY418" si="1147">AG418+AI418+AK418+AM418+AO418</f>
        <v>59.50617559</v>
      </c>
      <c r="AY418" s="118">
        <f t="shared" si="1147"/>
        <v>0</v>
      </c>
      <c r="AZ418" s="117"/>
    </row>
    <row r="419" ht="15.75" customHeight="1">
      <c r="A419" s="119"/>
      <c r="B419" s="106"/>
      <c r="C419" s="108"/>
      <c r="D419" s="106"/>
      <c r="E419" s="108"/>
      <c r="F419" s="106"/>
      <c r="G419" s="86"/>
      <c r="H419" s="108"/>
      <c r="I419" s="108" t="s">
        <v>72</v>
      </c>
      <c r="J419" s="138">
        <v>5.0</v>
      </c>
      <c r="K419" s="138">
        <v>60.0</v>
      </c>
      <c r="L419" s="136"/>
      <c r="M419" s="138">
        <v>20.0</v>
      </c>
      <c r="N419" s="144"/>
      <c r="O419" s="138">
        <v>30.0</v>
      </c>
      <c r="P419" s="144"/>
      <c r="Q419" s="138">
        <v>40.0</v>
      </c>
      <c r="R419" s="144"/>
      <c r="S419" s="138">
        <v>50.0</v>
      </c>
      <c r="T419" s="144"/>
      <c r="U419" s="138">
        <v>60.0</v>
      </c>
      <c r="V419" s="157"/>
      <c r="W419" s="107"/>
      <c r="X419" s="112"/>
      <c r="Y419" s="107"/>
      <c r="Z419" s="112"/>
      <c r="AA419" s="107"/>
      <c r="AB419" s="112"/>
      <c r="AC419" s="107"/>
      <c r="AD419" s="112"/>
      <c r="AE419" s="108"/>
      <c r="AF419" s="96"/>
      <c r="AG419" s="113"/>
      <c r="AH419" s="98"/>
      <c r="AI419" s="113"/>
      <c r="AJ419" s="98"/>
      <c r="AK419" s="113"/>
      <c r="AL419" s="98"/>
      <c r="AM419" s="113"/>
      <c r="AN419" s="98"/>
      <c r="AO419" s="297"/>
      <c r="AP419" s="218"/>
      <c r="AQ419" s="113"/>
      <c r="AR419" s="108"/>
      <c r="AS419" s="108"/>
      <c r="AT419" s="108"/>
      <c r="AU419" s="115"/>
      <c r="AV419" s="116"/>
      <c r="AW419" s="117"/>
      <c r="AX419" s="118"/>
      <c r="AY419" s="118"/>
      <c r="AZ419" s="117"/>
    </row>
    <row r="420" ht="15.75" customHeight="1">
      <c r="A420" s="119"/>
      <c r="B420" s="106"/>
      <c r="C420" s="108"/>
      <c r="D420" s="106"/>
      <c r="E420" s="108"/>
      <c r="F420" s="106"/>
      <c r="G420" s="86"/>
      <c r="H420" s="108" t="s">
        <v>794</v>
      </c>
      <c r="I420" s="108" t="s">
        <v>43</v>
      </c>
      <c r="J420" s="106">
        <v>279163.0</v>
      </c>
      <c r="K420" s="106">
        <v>61371.0</v>
      </c>
      <c r="L420" s="108"/>
      <c r="M420" s="106">
        <v>113340.0</v>
      </c>
      <c r="N420" s="89"/>
      <c r="O420" s="106">
        <v>100858.0</v>
      </c>
      <c r="P420" s="89"/>
      <c r="Q420" s="111">
        <v>88093.0</v>
      </c>
      <c r="R420" s="89"/>
      <c r="S420" s="106">
        <v>77988.0</v>
      </c>
      <c r="T420" s="89"/>
      <c r="U420" s="106">
        <v>61371.0</v>
      </c>
      <c r="V420" s="157"/>
      <c r="W420" s="111">
        <v>171288.0</v>
      </c>
      <c r="X420" s="112"/>
      <c r="Y420" s="111">
        <v>197800.0</v>
      </c>
      <c r="Z420" s="112"/>
      <c r="AA420" s="111">
        <v>198938.0</v>
      </c>
      <c r="AB420" s="112"/>
      <c r="AC420" s="111">
        <v>220658.0</v>
      </c>
      <c r="AD420" s="112"/>
      <c r="AE420" s="108"/>
      <c r="AF420" s="96"/>
      <c r="AG420" s="113">
        <f t="shared" ref="AG420:AP420" si="1148">IFERROR(W420/M420,0)*100</f>
        <v>151.1275807</v>
      </c>
      <c r="AH420" s="98">
        <f t="shared" si="1148"/>
        <v>0</v>
      </c>
      <c r="AI420" s="113">
        <f t="shared" si="1148"/>
        <v>196.1173135</v>
      </c>
      <c r="AJ420" s="98">
        <f t="shared" si="1148"/>
        <v>0</v>
      </c>
      <c r="AK420" s="113">
        <f t="shared" si="1148"/>
        <v>225.8272507</v>
      </c>
      <c r="AL420" s="98">
        <f t="shared" si="1148"/>
        <v>0</v>
      </c>
      <c r="AM420" s="113">
        <f t="shared" si="1148"/>
        <v>282.9384008</v>
      </c>
      <c r="AN420" s="98">
        <f t="shared" si="1148"/>
        <v>0</v>
      </c>
      <c r="AO420" s="297">
        <f t="shared" si="1148"/>
        <v>0</v>
      </c>
      <c r="AP420" s="218">
        <f t="shared" si="1148"/>
        <v>0</v>
      </c>
      <c r="AQ420" s="124">
        <v>220658.0</v>
      </c>
      <c r="AR420" s="114">
        <f>X420+Z420+AB420+AD420+AF420</f>
        <v>0</v>
      </c>
      <c r="AS420" s="114">
        <f>AQ420/K420*100</f>
        <v>359.5476691</v>
      </c>
      <c r="AT420" s="128" t="s">
        <v>89</v>
      </c>
      <c r="AU420" s="115"/>
      <c r="AV420" s="116"/>
      <c r="AW420" s="117"/>
      <c r="AX420" s="118">
        <f t="shared" ref="AX420:AY420" si="1149">AG420+AI420+AK420+AM420+AO420</f>
        <v>856.0105457</v>
      </c>
      <c r="AY420" s="118">
        <f t="shared" si="1149"/>
        <v>0</v>
      </c>
      <c r="AZ420" s="117"/>
    </row>
    <row r="421" ht="15.75" customHeight="1">
      <c r="A421" s="119"/>
      <c r="B421" s="106"/>
      <c r="C421" s="108"/>
      <c r="D421" s="106"/>
      <c r="E421" s="108"/>
      <c r="F421" s="106"/>
      <c r="G421" s="86"/>
      <c r="H421" s="108"/>
      <c r="I421" s="108" t="s">
        <v>72</v>
      </c>
      <c r="J421" s="138">
        <v>50.0</v>
      </c>
      <c r="K421" s="138">
        <v>90.0</v>
      </c>
      <c r="L421" s="136"/>
      <c r="M421" s="138">
        <v>80.0</v>
      </c>
      <c r="N421" s="144"/>
      <c r="O421" s="138">
        <v>82.5</v>
      </c>
      <c r="P421" s="144"/>
      <c r="Q421" s="138">
        <v>85.0</v>
      </c>
      <c r="R421" s="144"/>
      <c r="S421" s="138">
        <v>87.0</v>
      </c>
      <c r="T421" s="144"/>
      <c r="U421" s="138">
        <v>90.0</v>
      </c>
      <c r="V421" s="157"/>
      <c r="W421" s="107"/>
      <c r="X421" s="112"/>
      <c r="Y421" s="107"/>
      <c r="Z421" s="112"/>
      <c r="AA421" s="107"/>
      <c r="AB421" s="112"/>
      <c r="AC421" s="107"/>
      <c r="AD421" s="112"/>
      <c r="AE421" s="108"/>
      <c r="AF421" s="96"/>
      <c r="AG421" s="113"/>
      <c r="AH421" s="98"/>
      <c r="AI421" s="113"/>
      <c r="AJ421" s="98"/>
      <c r="AK421" s="113"/>
      <c r="AL421" s="98"/>
      <c r="AM421" s="113"/>
      <c r="AN421" s="98"/>
      <c r="AO421" s="297"/>
      <c r="AP421" s="218"/>
      <c r="AQ421" s="113"/>
      <c r="AR421" s="108"/>
      <c r="AS421" s="108"/>
      <c r="AT421" s="108"/>
      <c r="AU421" s="115"/>
      <c r="AV421" s="116"/>
      <c r="AW421" s="117"/>
      <c r="AX421" s="118"/>
      <c r="AY421" s="118"/>
      <c r="AZ421" s="117"/>
    </row>
    <row r="422" ht="15.75" customHeight="1">
      <c r="A422" s="105"/>
      <c r="B422" s="106"/>
      <c r="C422" s="108"/>
      <c r="D422" s="106">
        <v>10.0</v>
      </c>
      <c r="E422" s="108" t="s">
        <v>795</v>
      </c>
      <c r="F422" s="106">
        <v>1.0</v>
      </c>
      <c r="G422" s="108" t="s">
        <v>796</v>
      </c>
      <c r="H422" s="86" t="s">
        <v>797</v>
      </c>
      <c r="I422" s="86" t="s">
        <v>186</v>
      </c>
      <c r="J422" s="106">
        <v>15.6</v>
      </c>
      <c r="K422" s="216">
        <f>M422+O422+Q422+S422+U422+J422</f>
        <v>65.6</v>
      </c>
      <c r="L422" s="159">
        <f>N422+P422+R422+T422+V422</f>
        <v>147277</v>
      </c>
      <c r="M422" s="106">
        <v>10.0</v>
      </c>
      <c r="N422" s="89">
        <v>28913.0</v>
      </c>
      <c r="O422" s="106">
        <v>10.0</v>
      </c>
      <c r="P422" s="89">
        <v>31436.0</v>
      </c>
      <c r="Q422" s="106">
        <v>10.0</v>
      </c>
      <c r="R422" s="89">
        <v>28976.0</v>
      </c>
      <c r="S422" s="106">
        <v>10.0</v>
      </c>
      <c r="T422" s="89">
        <v>28976.0</v>
      </c>
      <c r="U422" s="106">
        <v>10.0</v>
      </c>
      <c r="V422" s="89">
        <v>28976.0</v>
      </c>
      <c r="W422" s="111">
        <v>0.0</v>
      </c>
      <c r="X422" s="112">
        <v>130.361</v>
      </c>
      <c r="Y422" s="111">
        <v>0.0</v>
      </c>
      <c r="Z422" s="112">
        <v>127.391</v>
      </c>
      <c r="AA422" s="111">
        <v>0.0</v>
      </c>
      <c r="AB422" s="112">
        <f>0+0+0</f>
        <v>0</v>
      </c>
      <c r="AC422" s="111">
        <v>0.0</v>
      </c>
      <c r="AD422" s="112">
        <v>0.0</v>
      </c>
      <c r="AE422" s="108"/>
      <c r="AF422" s="96"/>
      <c r="AG422" s="113">
        <f t="shared" ref="AG422:AP422" si="1150">IFERROR(W422/M422,0)*100</f>
        <v>0</v>
      </c>
      <c r="AH422" s="98">
        <f t="shared" si="1150"/>
        <v>0.4508733096</v>
      </c>
      <c r="AI422" s="113">
        <f t="shared" si="1150"/>
        <v>0</v>
      </c>
      <c r="AJ422" s="98">
        <f t="shared" si="1150"/>
        <v>0.4052392162</v>
      </c>
      <c r="AK422" s="113">
        <f t="shared" si="1150"/>
        <v>0</v>
      </c>
      <c r="AL422" s="98">
        <f t="shared" si="1150"/>
        <v>0</v>
      </c>
      <c r="AM422" s="113">
        <f t="shared" si="1150"/>
        <v>0</v>
      </c>
      <c r="AN422" s="98">
        <f t="shared" si="1150"/>
        <v>0</v>
      </c>
      <c r="AO422" s="297">
        <f t="shared" si="1150"/>
        <v>0</v>
      </c>
      <c r="AP422" s="218">
        <f t="shared" si="1150"/>
        <v>0</v>
      </c>
      <c r="AQ422" s="113">
        <f>IFERROR(AX422/K422,0)*100</f>
        <v>0</v>
      </c>
      <c r="AR422" s="114">
        <f t="shared" ref="AR422:AR423" si="1153">X422+Z422+AB422+AD422+AF422</f>
        <v>257.752</v>
      </c>
      <c r="AS422" s="114">
        <f t="shared" ref="AS422:AS427" si="1154">AQ422/K422*100</f>
        <v>0</v>
      </c>
      <c r="AT422" s="128" t="s">
        <v>89</v>
      </c>
      <c r="AU422" s="115" t="s">
        <v>671</v>
      </c>
      <c r="AV422" s="116" t="s">
        <v>329</v>
      </c>
      <c r="AW422" s="117"/>
      <c r="AX422" s="118">
        <f t="shared" ref="AX422:AY422" si="1151">AG422+AI422+AK422+AM422+AO422</f>
        <v>0</v>
      </c>
      <c r="AY422" s="118">
        <f t="shared" si="1151"/>
        <v>0.8561125258</v>
      </c>
      <c r="AZ422" s="117"/>
    </row>
    <row r="423" ht="15.75" customHeight="1">
      <c r="A423" s="105"/>
      <c r="B423" s="106"/>
      <c r="C423" s="108"/>
      <c r="D423" s="106"/>
      <c r="E423" s="108"/>
      <c r="F423" s="106"/>
      <c r="G423" s="108"/>
      <c r="H423" s="86" t="s">
        <v>798</v>
      </c>
      <c r="I423" s="86" t="s">
        <v>211</v>
      </c>
      <c r="J423" s="106">
        <v>1.0</v>
      </c>
      <c r="K423" s="109">
        <v>1.0</v>
      </c>
      <c r="L423" s="128"/>
      <c r="M423" s="106">
        <v>1.0</v>
      </c>
      <c r="N423" s="89"/>
      <c r="O423" s="106">
        <v>1.0</v>
      </c>
      <c r="P423" s="89"/>
      <c r="Q423" s="111">
        <v>1.0</v>
      </c>
      <c r="R423" s="89"/>
      <c r="S423" s="106">
        <v>1.0</v>
      </c>
      <c r="T423" s="89"/>
      <c r="U423" s="106">
        <v>1.0</v>
      </c>
      <c r="V423" s="129"/>
      <c r="W423" s="111">
        <v>0.0</v>
      </c>
      <c r="X423" s="112"/>
      <c r="Y423" s="111">
        <v>0.0</v>
      </c>
      <c r="Z423" s="112"/>
      <c r="AA423" s="111">
        <v>1.0</v>
      </c>
      <c r="AB423" s="112"/>
      <c r="AC423" s="111">
        <v>0.0</v>
      </c>
      <c r="AD423" s="112"/>
      <c r="AE423" s="108"/>
      <c r="AF423" s="96"/>
      <c r="AG423" s="113">
        <f t="shared" ref="AG423:AP423" si="1152">IFERROR(W423/M423,0)*100</f>
        <v>0</v>
      </c>
      <c r="AH423" s="98">
        <f t="shared" si="1152"/>
        <v>0</v>
      </c>
      <c r="AI423" s="113">
        <f t="shared" si="1152"/>
        <v>0</v>
      </c>
      <c r="AJ423" s="98">
        <f t="shared" si="1152"/>
        <v>0</v>
      </c>
      <c r="AK423" s="113">
        <f t="shared" si="1152"/>
        <v>100</v>
      </c>
      <c r="AL423" s="98">
        <f t="shared" si="1152"/>
        <v>0</v>
      </c>
      <c r="AM423" s="113">
        <f t="shared" si="1152"/>
        <v>0</v>
      </c>
      <c r="AN423" s="98">
        <f t="shared" si="1152"/>
        <v>0</v>
      </c>
      <c r="AO423" s="297">
        <f t="shared" si="1152"/>
        <v>0</v>
      </c>
      <c r="AP423" s="218">
        <f t="shared" si="1152"/>
        <v>0</v>
      </c>
      <c r="AQ423" s="113">
        <v>0.0</v>
      </c>
      <c r="AR423" s="114">
        <f t="shared" si="1153"/>
        <v>0</v>
      </c>
      <c r="AS423" s="114">
        <f t="shared" si="1154"/>
        <v>0</v>
      </c>
      <c r="AT423" s="128" t="s">
        <v>89</v>
      </c>
      <c r="AU423" s="115"/>
      <c r="AV423" s="116"/>
      <c r="AW423" s="117"/>
      <c r="AX423" s="118">
        <f t="shared" ref="AX423:AY423" si="1155">AG423+AI423+AK423+AM423+AO423</f>
        <v>100</v>
      </c>
      <c r="AY423" s="118">
        <f t="shared" si="1155"/>
        <v>0</v>
      </c>
      <c r="AZ423" s="117"/>
    </row>
    <row r="424" ht="15.75" customHeight="1">
      <c r="A424" s="105"/>
      <c r="B424" s="106"/>
      <c r="C424" s="108"/>
      <c r="D424" s="106"/>
      <c r="E424" s="108"/>
      <c r="F424" s="106"/>
      <c r="G424" s="108"/>
      <c r="H424" s="86" t="s">
        <v>799</v>
      </c>
      <c r="I424" s="86"/>
      <c r="J424" s="106"/>
      <c r="K424" s="109">
        <f t="shared" ref="K424:K428" si="1159">M424+O424+Q424+S424+U424+J424</f>
        <v>2</v>
      </c>
      <c r="L424" s="128"/>
      <c r="M424" s="106">
        <v>1.0</v>
      </c>
      <c r="N424" s="89"/>
      <c r="O424" s="106">
        <v>1.0</v>
      </c>
      <c r="P424" s="89"/>
      <c r="Q424" s="111"/>
      <c r="R424" s="89"/>
      <c r="S424" s="106"/>
      <c r="T424" s="89"/>
      <c r="U424" s="106"/>
      <c r="V424" s="129"/>
      <c r="W424" s="111">
        <v>1.0</v>
      </c>
      <c r="X424" s="112"/>
      <c r="Y424" s="111">
        <v>1.0</v>
      </c>
      <c r="Z424" s="112"/>
      <c r="AA424" s="111">
        <v>0.0</v>
      </c>
      <c r="AB424" s="112"/>
      <c r="AC424" s="111">
        <v>0.0</v>
      </c>
      <c r="AD424" s="112"/>
      <c r="AE424" s="108"/>
      <c r="AF424" s="96"/>
      <c r="AG424" s="113">
        <f t="shared" ref="AG424:AP424" si="1156">IFERROR(W424/M424,0)*100</f>
        <v>100</v>
      </c>
      <c r="AH424" s="98">
        <f t="shared" si="1156"/>
        <v>0</v>
      </c>
      <c r="AI424" s="113">
        <f t="shared" si="1156"/>
        <v>100</v>
      </c>
      <c r="AJ424" s="98">
        <f t="shared" si="1156"/>
        <v>0</v>
      </c>
      <c r="AK424" s="113">
        <f t="shared" si="1156"/>
        <v>0</v>
      </c>
      <c r="AL424" s="98">
        <f t="shared" si="1156"/>
        <v>0</v>
      </c>
      <c r="AM424" s="113">
        <f t="shared" si="1156"/>
        <v>0</v>
      </c>
      <c r="AN424" s="98">
        <f t="shared" si="1156"/>
        <v>0</v>
      </c>
      <c r="AO424" s="297">
        <f t="shared" si="1156"/>
        <v>0</v>
      </c>
      <c r="AP424" s="218">
        <f t="shared" si="1156"/>
        <v>0</v>
      </c>
      <c r="AQ424" s="113">
        <f t="shared" ref="AQ424:AR424" si="1157">W424+Y424+AA424+AC424+AE424</f>
        <v>2</v>
      </c>
      <c r="AR424" s="114">
        <f t="shared" si="1157"/>
        <v>0</v>
      </c>
      <c r="AS424" s="114">
        <f t="shared" si="1154"/>
        <v>100</v>
      </c>
      <c r="AT424" s="128" t="s">
        <v>89</v>
      </c>
      <c r="AU424" s="115"/>
      <c r="AV424" s="116"/>
      <c r="AW424" s="117"/>
      <c r="AX424" s="118">
        <f t="shared" ref="AX424:AY424" si="1158">AG424+AI424+AK424+AM424+AO424</f>
        <v>200</v>
      </c>
      <c r="AY424" s="118">
        <f t="shared" si="1158"/>
        <v>0</v>
      </c>
      <c r="AZ424" s="117"/>
    </row>
    <row r="425" ht="66.75" customHeight="1">
      <c r="A425" s="200"/>
      <c r="B425" s="201"/>
      <c r="C425" s="202"/>
      <c r="D425" s="201"/>
      <c r="E425" s="202"/>
      <c r="F425" s="106">
        <v>2.0</v>
      </c>
      <c r="G425" s="108" t="s">
        <v>800</v>
      </c>
      <c r="H425" s="86" t="s">
        <v>801</v>
      </c>
      <c r="I425" s="86"/>
      <c r="J425" s="106"/>
      <c r="K425" s="109">
        <f t="shared" si="1159"/>
        <v>60</v>
      </c>
      <c r="L425" s="110">
        <f t="shared" ref="L425:L431" si="1163">N425+P425+R425+T425+V425</f>
        <v>2798</v>
      </c>
      <c r="M425" s="106">
        <v>12.0</v>
      </c>
      <c r="N425" s="89">
        <v>560.0</v>
      </c>
      <c r="O425" s="106">
        <v>12.0</v>
      </c>
      <c r="P425" s="89">
        <v>560.0</v>
      </c>
      <c r="Q425" s="111">
        <v>12.0</v>
      </c>
      <c r="R425" s="89">
        <v>560.0</v>
      </c>
      <c r="S425" s="106">
        <v>12.0</v>
      </c>
      <c r="T425" s="89">
        <v>559.0</v>
      </c>
      <c r="U425" s="106">
        <v>12.0</v>
      </c>
      <c r="V425" s="89">
        <v>559.0</v>
      </c>
      <c r="W425" s="111">
        <v>5.0</v>
      </c>
      <c r="X425" s="112">
        <v>20.21</v>
      </c>
      <c r="Y425" s="111">
        <v>15.0</v>
      </c>
      <c r="Z425" s="112">
        <v>130.915</v>
      </c>
      <c r="AA425" s="111">
        <v>16.0</v>
      </c>
      <c r="AB425" s="112">
        <v>299.386</v>
      </c>
      <c r="AC425" s="111">
        <v>16.0</v>
      </c>
      <c r="AD425" s="112">
        <v>109.617</v>
      </c>
      <c r="AE425" s="202"/>
      <c r="AF425" s="203"/>
      <c r="AG425" s="113">
        <f t="shared" ref="AG425:AP425" si="1160">IFERROR(W425/M425,0)*100</f>
        <v>41.66666667</v>
      </c>
      <c r="AH425" s="98">
        <f t="shared" si="1160"/>
        <v>3.608928571</v>
      </c>
      <c r="AI425" s="113">
        <f t="shared" si="1160"/>
        <v>125</v>
      </c>
      <c r="AJ425" s="98">
        <f t="shared" si="1160"/>
        <v>23.37767857</v>
      </c>
      <c r="AK425" s="113">
        <f t="shared" si="1160"/>
        <v>133.3333333</v>
      </c>
      <c r="AL425" s="98">
        <f t="shared" si="1160"/>
        <v>53.46178571</v>
      </c>
      <c r="AM425" s="113">
        <f t="shared" si="1160"/>
        <v>133.3333333</v>
      </c>
      <c r="AN425" s="98">
        <f t="shared" si="1160"/>
        <v>19.60948122</v>
      </c>
      <c r="AO425" s="297">
        <f t="shared" si="1160"/>
        <v>0</v>
      </c>
      <c r="AP425" s="218">
        <f t="shared" si="1160"/>
        <v>0</v>
      </c>
      <c r="AQ425" s="113">
        <f t="shared" ref="AQ425:AR425" si="1161">W425+Y425+AA425+AC425+AE425</f>
        <v>52</v>
      </c>
      <c r="AR425" s="114">
        <f t="shared" si="1161"/>
        <v>560.128</v>
      </c>
      <c r="AS425" s="114">
        <f t="shared" si="1154"/>
        <v>86.66666667</v>
      </c>
      <c r="AT425" s="114">
        <f t="shared" ref="AT425:AT427" si="1166">AR425/L425*100</f>
        <v>20.01887062</v>
      </c>
      <c r="AU425" s="115" t="s">
        <v>671</v>
      </c>
      <c r="AV425" s="116"/>
      <c r="AW425" s="117"/>
      <c r="AX425" s="118">
        <f t="shared" ref="AX425:AY425" si="1162">AG425+AI425+AK425+AM425+AO425</f>
        <v>433.3333333</v>
      </c>
      <c r="AY425" s="118">
        <f t="shared" si="1162"/>
        <v>100.0578741</v>
      </c>
      <c r="AZ425" s="204"/>
    </row>
    <row r="426" ht="51.0" customHeight="1">
      <c r="A426" s="119"/>
      <c r="B426" s="106"/>
      <c r="C426" s="108"/>
      <c r="D426" s="106"/>
      <c r="E426" s="108"/>
      <c r="F426" s="106">
        <v>3.0</v>
      </c>
      <c r="G426" s="108" t="s">
        <v>802</v>
      </c>
      <c r="H426" s="108" t="s">
        <v>803</v>
      </c>
      <c r="I426" s="108"/>
      <c r="J426" s="106"/>
      <c r="K426" s="109">
        <f t="shared" si="1159"/>
        <v>10</v>
      </c>
      <c r="L426" s="110">
        <f t="shared" si="1163"/>
        <v>3272</v>
      </c>
      <c r="M426" s="106">
        <v>2.0</v>
      </c>
      <c r="N426" s="89">
        <v>654.0</v>
      </c>
      <c r="O426" s="106">
        <v>2.0</v>
      </c>
      <c r="P426" s="89">
        <v>654.0</v>
      </c>
      <c r="Q426" s="111">
        <v>2.0</v>
      </c>
      <c r="R426" s="89">
        <v>654.0</v>
      </c>
      <c r="S426" s="106">
        <v>2.0</v>
      </c>
      <c r="T426" s="89">
        <v>655.0</v>
      </c>
      <c r="U426" s="106">
        <v>2.0</v>
      </c>
      <c r="V426" s="89">
        <v>655.0</v>
      </c>
      <c r="W426" s="111">
        <v>2.0</v>
      </c>
      <c r="X426" s="112">
        <v>580.306</v>
      </c>
      <c r="Y426" s="111">
        <v>1.0</v>
      </c>
      <c r="Z426" s="112">
        <v>137.335</v>
      </c>
      <c r="AA426" s="111">
        <v>3.0</v>
      </c>
      <c r="AB426" s="112">
        <v>308.362</v>
      </c>
      <c r="AC426" s="111">
        <v>1.0</v>
      </c>
      <c r="AD426" s="112">
        <v>304.735</v>
      </c>
      <c r="AE426" s="108"/>
      <c r="AF426" s="96"/>
      <c r="AG426" s="113">
        <f t="shared" ref="AG426:AP426" si="1164">IFERROR(W426/M426,0)*100</f>
        <v>100</v>
      </c>
      <c r="AH426" s="98">
        <f t="shared" si="1164"/>
        <v>88.73180428</v>
      </c>
      <c r="AI426" s="113">
        <f t="shared" si="1164"/>
        <v>50</v>
      </c>
      <c r="AJ426" s="98">
        <f t="shared" si="1164"/>
        <v>20.99923547</v>
      </c>
      <c r="AK426" s="113">
        <f t="shared" si="1164"/>
        <v>150</v>
      </c>
      <c r="AL426" s="98">
        <f t="shared" si="1164"/>
        <v>47.15015291</v>
      </c>
      <c r="AM426" s="113">
        <f t="shared" si="1164"/>
        <v>50</v>
      </c>
      <c r="AN426" s="98">
        <f t="shared" si="1164"/>
        <v>46.52442748</v>
      </c>
      <c r="AO426" s="297">
        <f t="shared" si="1164"/>
        <v>0</v>
      </c>
      <c r="AP426" s="218">
        <f t="shared" si="1164"/>
        <v>0</v>
      </c>
      <c r="AQ426" s="113">
        <f t="shared" ref="AQ426:AR426" si="1165">W426+Y426+AA426+AC426+AE426</f>
        <v>7</v>
      </c>
      <c r="AR426" s="114">
        <f t="shared" si="1165"/>
        <v>1330.738</v>
      </c>
      <c r="AS426" s="114">
        <f t="shared" si="1154"/>
        <v>70</v>
      </c>
      <c r="AT426" s="114">
        <f t="shared" si="1166"/>
        <v>40.67047677</v>
      </c>
      <c r="AU426" s="115" t="s">
        <v>671</v>
      </c>
      <c r="AV426" s="116"/>
      <c r="AW426" s="117"/>
      <c r="AX426" s="118">
        <f t="shared" ref="AX426:AY426" si="1167">AG426+AI426+AK426+AM426+AO426</f>
        <v>350</v>
      </c>
      <c r="AY426" s="118">
        <f t="shared" si="1167"/>
        <v>203.4056201</v>
      </c>
      <c r="AZ426" s="117"/>
    </row>
    <row r="427" ht="102.75" customHeight="1">
      <c r="A427" s="105"/>
      <c r="B427" s="106"/>
      <c r="C427" s="108"/>
      <c r="D427" s="106"/>
      <c r="E427" s="108"/>
      <c r="F427" s="106">
        <v>4.0</v>
      </c>
      <c r="G427" s="108" t="s">
        <v>624</v>
      </c>
      <c r="H427" s="86" t="s">
        <v>804</v>
      </c>
      <c r="I427" s="86" t="s">
        <v>211</v>
      </c>
      <c r="J427" s="106"/>
      <c r="K427" s="109">
        <f t="shared" si="1159"/>
        <v>2</v>
      </c>
      <c r="L427" s="110">
        <f t="shared" si="1163"/>
        <v>902</v>
      </c>
      <c r="M427" s="106">
        <v>1.0</v>
      </c>
      <c r="N427" s="89">
        <v>180.0</v>
      </c>
      <c r="O427" s="106"/>
      <c r="P427" s="89">
        <v>180.0</v>
      </c>
      <c r="Q427" s="111"/>
      <c r="R427" s="89">
        <v>180.0</v>
      </c>
      <c r="S427" s="106">
        <v>1.0</v>
      </c>
      <c r="T427" s="89">
        <v>181.0</v>
      </c>
      <c r="U427" s="106"/>
      <c r="V427" s="89">
        <v>181.0</v>
      </c>
      <c r="W427" s="111">
        <v>1.0</v>
      </c>
      <c r="X427" s="112">
        <v>107.498</v>
      </c>
      <c r="Y427" s="111"/>
      <c r="Z427" s="112">
        <v>377.115</v>
      </c>
      <c r="AA427" s="111">
        <v>1.0</v>
      </c>
      <c r="AB427" s="112">
        <v>216.806</v>
      </c>
      <c r="AC427" s="111"/>
      <c r="AD427" s="112">
        <v>0.0</v>
      </c>
      <c r="AE427" s="108"/>
      <c r="AF427" s="96"/>
      <c r="AG427" s="113">
        <f t="shared" ref="AG427:AP427" si="1168">IFERROR(W427/M427,0)*100</f>
        <v>100</v>
      </c>
      <c r="AH427" s="98">
        <f t="shared" si="1168"/>
        <v>59.72111111</v>
      </c>
      <c r="AI427" s="113">
        <f t="shared" si="1168"/>
        <v>0</v>
      </c>
      <c r="AJ427" s="98">
        <f t="shared" si="1168"/>
        <v>209.5083333</v>
      </c>
      <c r="AK427" s="113">
        <f t="shared" si="1168"/>
        <v>0</v>
      </c>
      <c r="AL427" s="98">
        <f t="shared" si="1168"/>
        <v>120.4477778</v>
      </c>
      <c r="AM427" s="113">
        <f t="shared" si="1168"/>
        <v>0</v>
      </c>
      <c r="AN427" s="98">
        <f t="shared" si="1168"/>
        <v>0</v>
      </c>
      <c r="AO427" s="297">
        <f t="shared" si="1168"/>
        <v>0</v>
      </c>
      <c r="AP427" s="218">
        <f t="shared" si="1168"/>
        <v>0</v>
      </c>
      <c r="AQ427" s="113">
        <f t="shared" ref="AQ427:AR427" si="1169">W427+Y427+AA427+AC427+AE427</f>
        <v>2</v>
      </c>
      <c r="AR427" s="114">
        <f t="shared" si="1169"/>
        <v>701.419</v>
      </c>
      <c r="AS427" s="114">
        <f t="shared" si="1154"/>
        <v>100</v>
      </c>
      <c r="AT427" s="114">
        <f t="shared" si="1166"/>
        <v>77.76263858</v>
      </c>
      <c r="AU427" s="115" t="s">
        <v>671</v>
      </c>
      <c r="AV427" s="116"/>
      <c r="AW427" s="117"/>
      <c r="AX427" s="118">
        <f t="shared" ref="AX427:AY427" si="1170">AG427+AI427+AK427+AM427+AO427</f>
        <v>100</v>
      </c>
      <c r="AY427" s="118">
        <f t="shared" si="1170"/>
        <v>389.6772222</v>
      </c>
      <c r="AZ427" s="117"/>
    </row>
    <row r="428" ht="15.75" customHeight="1">
      <c r="A428" s="200"/>
      <c r="B428" s="201"/>
      <c r="C428" s="202"/>
      <c r="D428" s="106">
        <v>11.0</v>
      </c>
      <c r="E428" s="108" t="s">
        <v>805</v>
      </c>
      <c r="F428" s="106">
        <v>1.0</v>
      </c>
      <c r="G428" s="108" t="s">
        <v>806</v>
      </c>
      <c r="H428" s="86" t="s">
        <v>807</v>
      </c>
      <c r="I428" s="86" t="s">
        <v>808</v>
      </c>
      <c r="J428" s="106">
        <v>155.0</v>
      </c>
      <c r="K428" s="109">
        <f t="shared" si="1159"/>
        <v>358</v>
      </c>
      <c r="L428" s="110">
        <f t="shared" si="1163"/>
        <v>450</v>
      </c>
      <c r="M428" s="106">
        <v>3.0</v>
      </c>
      <c r="N428" s="89">
        <v>90.0</v>
      </c>
      <c r="O428" s="106">
        <v>50.0</v>
      </c>
      <c r="P428" s="89">
        <v>90.0</v>
      </c>
      <c r="Q428" s="106">
        <v>50.0</v>
      </c>
      <c r="R428" s="89">
        <v>90.0</v>
      </c>
      <c r="S428" s="106">
        <v>50.0</v>
      </c>
      <c r="T428" s="89">
        <v>90.0</v>
      </c>
      <c r="U428" s="106">
        <v>50.0</v>
      </c>
      <c r="V428" s="89">
        <v>90.0</v>
      </c>
      <c r="W428" s="111">
        <v>0.0</v>
      </c>
      <c r="X428" s="112">
        <v>0.0</v>
      </c>
      <c r="Y428" s="111">
        <v>0.0</v>
      </c>
      <c r="Z428" s="112">
        <v>0.0</v>
      </c>
      <c r="AA428" s="111">
        <v>0.0</v>
      </c>
      <c r="AB428" s="112"/>
      <c r="AC428" s="111">
        <v>0.0</v>
      </c>
      <c r="AD428" s="112">
        <v>0.0</v>
      </c>
      <c r="AE428" s="202"/>
      <c r="AF428" s="203"/>
      <c r="AG428" s="113">
        <f t="shared" ref="AG428:AP428" si="1171">IFERROR(W428/M428,0)*100</f>
        <v>0</v>
      </c>
      <c r="AH428" s="98">
        <f t="shared" si="1171"/>
        <v>0</v>
      </c>
      <c r="AI428" s="113">
        <f t="shared" si="1171"/>
        <v>0</v>
      </c>
      <c r="AJ428" s="98">
        <f t="shared" si="1171"/>
        <v>0</v>
      </c>
      <c r="AK428" s="113">
        <f t="shared" si="1171"/>
        <v>0</v>
      </c>
      <c r="AL428" s="98">
        <f t="shared" si="1171"/>
        <v>0</v>
      </c>
      <c r="AM428" s="113">
        <f t="shared" si="1171"/>
        <v>0</v>
      </c>
      <c r="AN428" s="98">
        <f t="shared" si="1171"/>
        <v>0</v>
      </c>
      <c r="AO428" s="297">
        <f t="shared" si="1171"/>
        <v>0</v>
      </c>
      <c r="AP428" s="218">
        <f t="shared" si="1171"/>
        <v>0</v>
      </c>
      <c r="AQ428" s="113">
        <f>IFERROR(AX428/K428,0)*100</f>
        <v>0</v>
      </c>
      <c r="AR428" s="202"/>
      <c r="AS428" s="202"/>
      <c r="AT428" s="202"/>
      <c r="AU428" s="115" t="s">
        <v>809</v>
      </c>
      <c r="AV428" s="116"/>
      <c r="AW428" s="117"/>
      <c r="AX428" s="118">
        <f t="shared" ref="AX428:AY428" si="1172">AG428+AI428+AK428+AM428+AO428</f>
        <v>0</v>
      </c>
      <c r="AY428" s="118">
        <f t="shared" si="1172"/>
        <v>0</v>
      </c>
      <c r="AZ428" s="204"/>
    </row>
    <row r="429" ht="15.75" customHeight="1">
      <c r="A429" s="200"/>
      <c r="B429" s="201"/>
      <c r="C429" s="202"/>
      <c r="D429" s="201"/>
      <c r="E429" s="202"/>
      <c r="F429" s="106">
        <v>2.0</v>
      </c>
      <c r="G429" s="108" t="s">
        <v>810</v>
      </c>
      <c r="H429" s="86" t="s">
        <v>811</v>
      </c>
      <c r="I429" s="86" t="s">
        <v>812</v>
      </c>
      <c r="J429" s="106"/>
      <c r="K429" s="109">
        <v>7.0</v>
      </c>
      <c r="L429" s="110">
        <f t="shared" si="1163"/>
        <v>5390</v>
      </c>
      <c r="M429" s="106">
        <v>7.0</v>
      </c>
      <c r="N429" s="89">
        <v>279.0</v>
      </c>
      <c r="O429" s="106">
        <v>7.0</v>
      </c>
      <c r="P429" s="89">
        <v>1222.0</v>
      </c>
      <c r="Q429" s="106">
        <v>7.0</v>
      </c>
      <c r="R429" s="89">
        <v>1259.0</v>
      </c>
      <c r="S429" s="106">
        <v>7.0</v>
      </c>
      <c r="T429" s="89">
        <v>1296.0</v>
      </c>
      <c r="U429" s="106">
        <v>7.0</v>
      </c>
      <c r="V429" s="148">
        <v>1334.0</v>
      </c>
      <c r="W429" s="111"/>
      <c r="X429" s="112">
        <v>230.602</v>
      </c>
      <c r="Y429" s="111">
        <v>7.0</v>
      </c>
      <c r="Z429" s="112">
        <v>408.306</v>
      </c>
      <c r="AA429" s="111">
        <v>7.0</v>
      </c>
      <c r="AB429" s="112">
        <v>193.454</v>
      </c>
      <c r="AC429" s="111">
        <v>7.0</v>
      </c>
      <c r="AD429" s="112">
        <v>142.07</v>
      </c>
      <c r="AE429" s="202"/>
      <c r="AF429" s="203"/>
      <c r="AG429" s="113">
        <f t="shared" ref="AG429:AP429" si="1173">IFERROR(W429/M429,0)*100</f>
        <v>0</v>
      </c>
      <c r="AH429" s="98">
        <f t="shared" si="1173"/>
        <v>82.65304659</v>
      </c>
      <c r="AI429" s="113">
        <f t="shared" si="1173"/>
        <v>100</v>
      </c>
      <c r="AJ429" s="98">
        <f t="shared" si="1173"/>
        <v>33.41292962</v>
      </c>
      <c r="AK429" s="113">
        <f t="shared" si="1173"/>
        <v>100</v>
      </c>
      <c r="AL429" s="98">
        <f t="shared" si="1173"/>
        <v>15.36568705</v>
      </c>
      <c r="AM429" s="113">
        <f t="shared" si="1173"/>
        <v>100</v>
      </c>
      <c r="AN429" s="98">
        <f t="shared" si="1173"/>
        <v>10.96219136</v>
      </c>
      <c r="AO429" s="297">
        <f t="shared" si="1173"/>
        <v>0</v>
      </c>
      <c r="AP429" s="218">
        <f t="shared" si="1173"/>
        <v>0</v>
      </c>
      <c r="AQ429" s="124">
        <v>7.0</v>
      </c>
      <c r="AR429" s="114">
        <f>X429+Z429+AB429+AD429+AF429</f>
        <v>974.432</v>
      </c>
      <c r="AS429" s="114">
        <f t="shared" ref="AS429:AT429" si="1174">AQ429/K429*100</f>
        <v>100</v>
      </c>
      <c r="AT429" s="114">
        <f t="shared" si="1174"/>
        <v>18.07851577</v>
      </c>
      <c r="AU429" s="115" t="s">
        <v>809</v>
      </c>
      <c r="AV429" s="116"/>
      <c r="AW429" s="117"/>
      <c r="AX429" s="118">
        <f t="shared" ref="AX429:AY429" si="1175">AG429+AI429+AK429+AM429+AO429</f>
        <v>300</v>
      </c>
      <c r="AY429" s="118">
        <f t="shared" si="1175"/>
        <v>142.3938546</v>
      </c>
      <c r="AZ429" s="204"/>
    </row>
    <row r="430" ht="15.75" customHeight="1">
      <c r="A430" s="200"/>
      <c r="B430" s="201"/>
      <c r="C430" s="202"/>
      <c r="D430" s="201"/>
      <c r="E430" s="202"/>
      <c r="F430" s="106"/>
      <c r="G430" s="108"/>
      <c r="H430" s="86"/>
      <c r="I430" s="86" t="s">
        <v>813</v>
      </c>
      <c r="J430" s="106"/>
      <c r="K430" s="109">
        <f t="shared" ref="K430:K439" si="1176">M430+O430+Q430+S430+U430+J430</f>
        <v>20</v>
      </c>
      <c r="L430" s="110">
        <f t="shared" si="1163"/>
        <v>0</v>
      </c>
      <c r="M430" s="106">
        <v>4.0</v>
      </c>
      <c r="N430" s="89"/>
      <c r="O430" s="106">
        <v>4.0</v>
      </c>
      <c r="P430" s="89"/>
      <c r="Q430" s="106">
        <v>4.0</v>
      </c>
      <c r="R430" s="89"/>
      <c r="S430" s="106">
        <v>4.0</v>
      </c>
      <c r="T430" s="89"/>
      <c r="U430" s="106">
        <v>4.0</v>
      </c>
      <c r="V430" s="148"/>
      <c r="W430" s="205"/>
      <c r="X430" s="112"/>
      <c r="Y430" s="205">
        <v>5.0</v>
      </c>
      <c r="Z430" s="112"/>
      <c r="AA430" s="205">
        <v>4.0</v>
      </c>
      <c r="AB430" s="112"/>
      <c r="AC430" s="205">
        <v>4.0</v>
      </c>
      <c r="AD430" s="112"/>
      <c r="AE430" s="202"/>
      <c r="AF430" s="203"/>
      <c r="AG430" s="113"/>
      <c r="AH430" s="98"/>
      <c r="AI430" s="113"/>
      <c r="AJ430" s="98"/>
      <c r="AK430" s="113"/>
      <c r="AL430" s="98"/>
      <c r="AM430" s="113"/>
      <c r="AN430" s="98"/>
      <c r="AO430" s="297"/>
      <c r="AP430" s="218"/>
      <c r="AQ430" s="113"/>
      <c r="AR430" s="202"/>
      <c r="AS430" s="202"/>
      <c r="AT430" s="202"/>
      <c r="AU430" s="115"/>
      <c r="AV430" s="116"/>
      <c r="AW430" s="117"/>
      <c r="AX430" s="118"/>
      <c r="AY430" s="118"/>
      <c r="AZ430" s="204"/>
    </row>
    <row r="431" ht="15.75" customHeight="1">
      <c r="A431" s="200"/>
      <c r="B431" s="201"/>
      <c r="C431" s="202"/>
      <c r="D431" s="201"/>
      <c r="E431" s="202"/>
      <c r="F431" s="106"/>
      <c r="G431" s="108"/>
      <c r="H431" s="86"/>
      <c r="I431" s="86" t="s">
        <v>43</v>
      </c>
      <c r="J431" s="106"/>
      <c r="K431" s="109">
        <f t="shared" si="1176"/>
        <v>100</v>
      </c>
      <c r="L431" s="110">
        <f t="shared" si="1163"/>
        <v>0</v>
      </c>
      <c r="M431" s="106">
        <v>20.0</v>
      </c>
      <c r="N431" s="89"/>
      <c r="O431" s="106">
        <v>20.0</v>
      </c>
      <c r="P431" s="89"/>
      <c r="Q431" s="106">
        <v>20.0</v>
      </c>
      <c r="R431" s="89"/>
      <c r="S431" s="106">
        <v>20.0</v>
      </c>
      <c r="T431" s="89"/>
      <c r="U431" s="106">
        <v>20.0</v>
      </c>
      <c r="V431" s="148"/>
      <c r="W431" s="205">
        <v>50.0</v>
      </c>
      <c r="X431" s="112"/>
      <c r="Y431" s="205">
        <v>275.0</v>
      </c>
      <c r="Z431" s="112"/>
      <c r="AA431" s="205">
        <v>100.0</v>
      </c>
      <c r="AB431" s="112"/>
      <c r="AC431" s="205">
        <v>100.0</v>
      </c>
      <c r="AD431" s="112"/>
      <c r="AE431" s="202"/>
      <c r="AF431" s="203"/>
      <c r="AG431" s="113"/>
      <c r="AH431" s="98"/>
      <c r="AI431" s="113"/>
      <c r="AJ431" s="98"/>
      <c r="AK431" s="113"/>
      <c r="AL431" s="98"/>
      <c r="AM431" s="113"/>
      <c r="AN431" s="98"/>
      <c r="AO431" s="297"/>
      <c r="AP431" s="218"/>
      <c r="AQ431" s="113"/>
      <c r="AR431" s="202"/>
      <c r="AS431" s="202"/>
      <c r="AT431" s="202"/>
      <c r="AU431" s="115"/>
      <c r="AV431" s="116"/>
      <c r="AW431" s="117"/>
      <c r="AX431" s="118"/>
      <c r="AY431" s="118"/>
      <c r="AZ431" s="204"/>
    </row>
    <row r="432" ht="54.75" customHeight="1">
      <c r="A432" s="200"/>
      <c r="B432" s="201"/>
      <c r="C432" s="202"/>
      <c r="D432" s="201"/>
      <c r="E432" s="202"/>
      <c r="F432" s="106"/>
      <c r="G432" s="108"/>
      <c r="H432" s="86" t="s">
        <v>814</v>
      </c>
      <c r="I432" s="86" t="s">
        <v>206</v>
      </c>
      <c r="J432" s="106">
        <v>5.0</v>
      </c>
      <c r="K432" s="109">
        <f t="shared" si="1176"/>
        <v>30</v>
      </c>
      <c r="L432" s="128"/>
      <c r="M432" s="106">
        <v>5.0</v>
      </c>
      <c r="N432" s="89"/>
      <c r="O432" s="106">
        <v>5.0</v>
      </c>
      <c r="P432" s="89"/>
      <c r="Q432" s="111">
        <v>5.0</v>
      </c>
      <c r="R432" s="89"/>
      <c r="S432" s="106">
        <v>5.0</v>
      </c>
      <c r="T432" s="89"/>
      <c r="U432" s="106">
        <v>5.0</v>
      </c>
      <c r="V432" s="129"/>
      <c r="W432" s="111">
        <v>0.0</v>
      </c>
      <c r="X432" s="112"/>
      <c r="Y432" s="111">
        <v>5.0</v>
      </c>
      <c r="Z432" s="112"/>
      <c r="AA432" s="111">
        <v>5.0</v>
      </c>
      <c r="AB432" s="112"/>
      <c r="AC432" s="111">
        <v>5.0</v>
      </c>
      <c r="AD432" s="112"/>
      <c r="AE432" s="202"/>
      <c r="AF432" s="203"/>
      <c r="AG432" s="113">
        <f t="shared" ref="AG432:AP432" si="1177">IFERROR(W432/M432,0)*100</f>
        <v>0</v>
      </c>
      <c r="AH432" s="98">
        <f t="shared" si="1177"/>
        <v>0</v>
      </c>
      <c r="AI432" s="113">
        <f t="shared" si="1177"/>
        <v>100</v>
      </c>
      <c r="AJ432" s="98">
        <f t="shared" si="1177"/>
        <v>0</v>
      </c>
      <c r="AK432" s="113">
        <f t="shared" si="1177"/>
        <v>100</v>
      </c>
      <c r="AL432" s="98">
        <f t="shared" si="1177"/>
        <v>0</v>
      </c>
      <c r="AM432" s="113">
        <f t="shared" si="1177"/>
        <v>100</v>
      </c>
      <c r="AN432" s="98">
        <f t="shared" si="1177"/>
        <v>0</v>
      </c>
      <c r="AO432" s="297">
        <f t="shared" si="1177"/>
        <v>0</v>
      </c>
      <c r="AP432" s="218">
        <f t="shared" si="1177"/>
        <v>0</v>
      </c>
      <c r="AQ432" s="113">
        <f t="shared" ref="AQ432:AR432" si="1178">W432+Y432+AA432+AC432+AE432</f>
        <v>15</v>
      </c>
      <c r="AR432" s="114">
        <f t="shared" si="1178"/>
        <v>0</v>
      </c>
      <c r="AS432" s="114">
        <f t="shared" ref="AS432:AS433" si="1182">AQ432/K432*100</f>
        <v>50</v>
      </c>
      <c r="AT432" s="128" t="s">
        <v>89</v>
      </c>
      <c r="AU432" s="115"/>
      <c r="AV432" s="116"/>
      <c r="AW432" s="117"/>
      <c r="AX432" s="118">
        <f t="shared" ref="AX432:AY432" si="1179">AG432+AI432+AK432+AM432+AO432</f>
        <v>300</v>
      </c>
      <c r="AY432" s="118">
        <f t="shared" si="1179"/>
        <v>0</v>
      </c>
      <c r="AZ432" s="204"/>
    </row>
    <row r="433" ht="15.75" customHeight="1">
      <c r="A433" s="200"/>
      <c r="B433" s="201"/>
      <c r="C433" s="202"/>
      <c r="D433" s="201"/>
      <c r="E433" s="202"/>
      <c r="F433" s="106">
        <v>3.0</v>
      </c>
      <c r="G433" s="108" t="s">
        <v>815</v>
      </c>
      <c r="H433" s="86" t="s">
        <v>816</v>
      </c>
      <c r="I433" s="86" t="s">
        <v>817</v>
      </c>
      <c r="J433" s="106">
        <v>13.0</v>
      </c>
      <c r="K433" s="109">
        <f t="shared" si="1176"/>
        <v>113</v>
      </c>
      <c r="L433" s="110">
        <f>N433+P433+R433+T433+V433</f>
        <v>493</v>
      </c>
      <c r="M433" s="106">
        <v>20.0</v>
      </c>
      <c r="N433" s="89">
        <v>14.0</v>
      </c>
      <c r="O433" s="106">
        <v>20.0</v>
      </c>
      <c r="P433" s="89">
        <v>115.0</v>
      </c>
      <c r="Q433" s="106">
        <v>20.0</v>
      </c>
      <c r="R433" s="89">
        <v>118.0</v>
      </c>
      <c r="S433" s="106">
        <v>20.0</v>
      </c>
      <c r="T433" s="89">
        <v>121.0</v>
      </c>
      <c r="U433" s="106">
        <v>20.0</v>
      </c>
      <c r="V433" s="129">
        <v>125.0</v>
      </c>
      <c r="W433" s="111">
        <v>5.0</v>
      </c>
      <c r="X433" s="112">
        <v>2597.847</v>
      </c>
      <c r="Y433" s="111">
        <v>35.0</v>
      </c>
      <c r="Z433" s="112">
        <v>12924.596</v>
      </c>
      <c r="AA433" s="111">
        <v>0.0</v>
      </c>
      <c r="AB433" s="112">
        <v>0.0</v>
      </c>
      <c r="AC433" s="111">
        <v>0.0</v>
      </c>
      <c r="AD433" s="112">
        <v>0.0</v>
      </c>
      <c r="AE433" s="202"/>
      <c r="AF433" s="203"/>
      <c r="AG433" s="113">
        <f t="shared" ref="AG433:AP433" si="1180">IFERROR(W433/M433,0)*100</f>
        <v>25</v>
      </c>
      <c r="AH433" s="217">
        <f t="shared" si="1180"/>
        <v>18556.05</v>
      </c>
      <c r="AI433" s="113">
        <f t="shared" si="1180"/>
        <v>175</v>
      </c>
      <c r="AJ433" s="218">
        <f t="shared" si="1180"/>
        <v>11238.77913</v>
      </c>
      <c r="AK433" s="113">
        <f t="shared" si="1180"/>
        <v>0</v>
      </c>
      <c r="AL433" s="98">
        <f t="shared" si="1180"/>
        <v>0</v>
      </c>
      <c r="AM433" s="113">
        <f t="shared" si="1180"/>
        <v>0</v>
      </c>
      <c r="AN433" s="98">
        <f t="shared" si="1180"/>
        <v>0</v>
      </c>
      <c r="AO433" s="297">
        <f t="shared" si="1180"/>
        <v>0</v>
      </c>
      <c r="AP433" s="218">
        <f t="shared" si="1180"/>
        <v>0</v>
      </c>
      <c r="AQ433" s="113">
        <f t="shared" ref="AQ433:AR433" si="1181">W433+Y433+AA433+AC433+AE433</f>
        <v>40</v>
      </c>
      <c r="AR433" s="114">
        <f t="shared" si="1181"/>
        <v>15522.443</v>
      </c>
      <c r="AS433" s="114">
        <f t="shared" si="1182"/>
        <v>35.39823009</v>
      </c>
      <c r="AT433" s="114">
        <f>AR433/L433*100</f>
        <v>3148.56856</v>
      </c>
      <c r="AU433" s="115" t="s">
        <v>809</v>
      </c>
      <c r="AV433" s="116"/>
      <c r="AW433" s="117"/>
      <c r="AX433" s="118">
        <f t="shared" ref="AX433:AY433" si="1183">AG433+AI433+AK433+AM433+AO433</f>
        <v>200</v>
      </c>
      <c r="AY433" s="118">
        <f t="shared" si="1183"/>
        <v>29794.82913</v>
      </c>
      <c r="AZ433" s="204"/>
    </row>
    <row r="434" ht="15.75" customHeight="1">
      <c r="A434" s="200"/>
      <c r="B434" s="201"/>
      <c r="C434" s="202"/>
      <c r="D434" s="201"/>
      <c r="E434" s="202"/>
      <c r="F434" s="106"/>
      <c r="G434" s="108"/>
      <c r="H434" s="86"/>
      <c r="I434" s="86" t="s">
        <v>818</v>
      </c>
      <c r="J434" s="106"/>
      <c r="K434" s="109">
        <f t="shared" si="1176"/>
        <v>20</v>
      </c>
      <c r="L434" s="128"/>
      <c r="M434" s="106">
        <v>4.0</v>
      </c>
      <c r="N434" s="89"/>
      <c r="O434" s="106">
        <v>4.0</v>
      </c>
      <c r="P434" s="89"/>
      <c r="Q434" s="106">
        <v>4.0</v>
      </c>
      <c r="R434" s="89"/>
      <c r="S434" s="106">
        <v>4.0</v>
      </c>
      <c r="T434" s="89"/>
      <c r="U434" s="106">
        <v>4.0</v>
      </c>
      <c r="V434" s="129"/>
      <c r="W434" s="205">
        <v>2.0</v>
      </c>
      <c r="X434" s="112"/>
      <c r="Y434" s="205">
        <v>6.0</v>
      </c>
      <c r="Z434" s="112"/>
      <c r="AA434" s="205"/>
      <c r="AB434" s="112"/>
      <c r="AC434" s="205"/>
      <c r="AD434" s="112"/>
      <c r="AE434" s="202"/>
      <c r="AF434" s="203"/>
      <c r="AG434" s="113"/>
      <c r="AH434" s="98"/>
      <c r="AI434" s="113"/>
      <c r="AJ434" s="98"/>
      <c r="AK434" s="113"/>
      <c r="AL434" s="98"/>
      <c r="AM434" s="113"/>
      <c r="AN434" s="98"/>
      <c r="AO434" s="297"/>
      <c r="AP434" s="218"/>
      <c r="AQ434" s="113"/>
      <c r="AR434" s="202"/>
      <c r="AS434" s="202"/>
      <c r="AT434" s="202"/>
      <c r="AU434" s="115"/>
      <c r="AV434" s="116"/>
      <c r="AW434" s="117"/>
      <c r="AX434" s="118"/>
      <c r="AY434" s="118"/>
      <c r="AZ434" s="204"/>
    </row>
    <row r="435" ht="38.25" customHeight="1">
      <c r="A435" s="200"/>
      <c r="B435" s="201"/>
      <c r="C435" s="202"/>
      <c r="D435" s="201"/>
      <c r="E435" s="202"/>
      <c r="F435" s="106"/>
      <c r="G435" s="108"/>
      <c r="H435" s="86"/>
      <c r="I435" s="86" t="s">
        <v>819</v>
      </c>
      <c r="J435" s="106"/>
      <c r="K435" s="109">
        <f t="shared" si="1176"/>
        <v>100</v>
      </c>
      <c r="L435" s="128"/>
      <c r="M435" s="106">
        <v>20.0</v>
      </c>
      <c r="N435" s="89"/>
      <c r="O435" s="106">
        <v>20.0</v>
      </c>
      <c r="P435" s="89"/>
      <c r="Q435" s="106">
        <v>20.0</v>
      </c>
      <c r="R435" s="89"/>
      <c r="S435" s="106">
        <v>20.0</v>
      </c>
      <c r="T435" s="89"/>
      <c r="U435" s="106">
        <v>20.0</v>
      </c>
      <c r="V435" s="129"/>
      <c r="W435" s="205">
        <v>20.0</v>
      </c>
      <c r="X435" s="112"/>
      <c r="Y435" s="205">
        <v>55.0</v>
      </c>
      <c r="Z435" s="112"/>
      <c r="AA435" s="205"/>
      <c r="AB435" s="112"/>
      <c r="AC435" s="205"/>
      <c r="AD435" s="112"/>
      <c r="AE435" s="202"/>
      <c r="AF435" s="203"/>
      <c r="AG435" s="113"/>
      <c r="AH435" s="98"/>
      <c r="AI435" s="113"/>
      <c r="AJ435" s="98"/>
      <c r="AK435" s="113"/>
      <c r="AL435" s="98"/>
      <c r="AM435" s="113"/>
      <c r="AN435" s="98"/>
      <c r="AO435" s="297"/>
      <c r="AP435" s="218"/>
      <c r="AQ435" s="113"/>
      <c r="AR435" s="202"/>
      <c r="AS435" s="202"/>
      <c r="AT435" s="202"/>
      <c r="AU435" s="115"/>
      <c r="AV435" s="116"/>
      <c r="AW435" s="117"/>
      <c r="AX435" s="118"/>
      <c r="AY435" s="118"/>
      <c r="AZ435" s="204"/>
    </row>
    <row r="436" ht="15.75" customHeight="1">
      <c r="A436" s="119"/>
      <c r="B436" s="106"/>
      <c r="C436" s="108"/>
      <c r="D436" s="106"/>
      <c r="E436" s="108"/>
      <c r="F436" s="106">
        <v>4.0</v>
      </c>
      <c r="G436" s="108" t="s">
        <v>820</v>
      </c>
      <c r="H436" s="108" t="s">
        <v>821</v>
      </c>
      <c r="I436" s="108" t="s">
        <v>817</v>
      </c>
      <c r="J436" s="106">
        <v>77.0</v>
      </c>
      <c r="K436" s="109">
        <f t="shared" si="1176"/>
        <v>177</v>
      </c>
      <c r="L436" s="110">
        <f>N436+P436+R436+T436+V436</f>
        <v>16930</v>
      </c>
      <c r="M436" s="106">
        <v>20.0</v>
      </c>
      <c r="N436" s="89">
        <v>347.0</v>
      </c>
      <c r="O436" s="106">
        <v>20.0</v>
      </c>
      <c r="P436" s="89">
        <v>7163.0</v>
      </c>
      <c r="Q436" s="106">
        <v>20.0</v>
      </c>
      <c r="R436" s="89">
        <v>3019.0</v>
      </c>
      <c r="S436" s="106">
        <v>20.0</v>
      </c>
      <c r="T436" s="89">
        <v>3019.0</v>
      </c>
      <c r="U436" s="106">
        <v>20.0</v>
      </c>
      <c r="V436" s="166">
        <v>3382.0</v>
      </c>
      <c r="W436" s="111">
        <v>20.0</v>
      </c>
      <c r="X436" s="112">
        <v>350934.0</v>
      </c>
      <c r="Y436" s="111">
        <v>20.0</v>
      </c>
      <c r="Z436" s="112">
        <v>426669.0</v>
      </c>
      <c r="AA436" s="111">
        <v>20.0</v>
      </c>
      <c r="AB436" s="112">
        <v>372668.0</v>
      </c>
      <c r="AC436" s="111">
        <v>20.0</v>
      </c>
      <c r="AD436" s="112">
        <v>114125.0</v>
      </c>
      <c r="AE436" s="108"/>
      <c r="AF436" s="96"/>
      <c r="AG436" s="113">
        <f t="shared" ref="AG436:AP436" si="1184">IFERROR(W436/M436,0)*100</f>
        <v>100</v>
      </c>
      <c r="AH436" s="218">
        <f t="shared" si="1184"/>
        <v>101133.7176</v>
      </c>
      <c r="AI436" s="113">
        <f t="shared" si="1184"/>
        <v>100</v>
      </c>
      <c r="AJ436" s="219">
        <f t="shared" si="1184"/>
        <v>5956.568477</v>
      </c>
      <c r="AK436" s="113">
        <f t="shared" si="1184"/>
        <v>100</v>
      </c>
      <c r="AL436" s="218">
        <f t="shared" si="1184"/>
        <v>12344.08745</v>
      </c>
      <c r="AM436" s="113">
        <f t="shared" si="1184"/>
        <v>100</v>
      </c>
      <c r="AN436" s="219">
        <f t="shared" si="1184"/>
        <v>3780.22524</v>
      </c>
      <c r="AO436" s="297">
        <f t="shared" si="1184"/>
        <v>0</v>
      </c>
      <c r="AP436" s="218">
        <f t="shared" si="1184"/>
        <v>0</v>
      </c>
      <c r="AQ436" s="113">
        <f t="shared" ref="AQ436:AR436" si="1185">W436+Y436+AA436+AC436+AE436</f>
        <v>80</v>
      </c>
      <c r="AR436" s="114">
        <f t="shared" si="1185"/>
        <v>1264396</v>
      </c>
      <c r="AS436" s="114">
        <f>AQ436/(K436-J436)*100</f>
        <v>80</v>
      </c>
      <c r="AT436" s="114">
        <f>AR436/L436*100</f>
        <v>7468.375665</v>
      </c>
      <c r="AU436" s="115" t="s">
        <v>822</v>
      </c>
      <c r="AV436" s="116"/>
      <c r="AW436" s="117"/>
      <c r="AX436" s="118">
        <f t="shared" ref="AX436:AY436" si="1186">AG436+AI436+AK436+AM436+AO436</f>
        <v>400</v>
      </c>
      <c r="AY436" s="118">
        <f t="shared" si="1186"/>
        <v>123214.5987</v>
      </c>
      <c r="AZ436" s="117"/>
    </row>
    <row r="437" ht="15.75" customHeight="1">
      <c r="A437" s="119"/>
      <c r="B437" s="106"/>
      <c r="C437" s="108"/>
      <c r="D437" s="106"/>
      <c r="E437" s="108"/>
      <c r="F437" s="106"/>
      <c r="G437" s="108"/>
      <c r="H437" s="108"/>
      <c r="I437" s="108" t="s">
        <v>818</v>
      </c>
      <c r="J437" s="106">
        <v>2.0</v>
      </c>
      <c r="K437" s="109">
        <f t="shared" si="1176"/>
        <v>27</v>
      </c>
      <c r="L437" s="108"/>
      <c r="M437" s="106">
        <v>5.0</v>
      </c>
      <c r="N437" s="89"/>
      <c r="O437" s="106">
        <v>5.0</v>
      </c>
      <c r="P437" s="89"/>
      <c r="Q437" s="106">
        <v>5.0</v>
      </c>
      <c r="R437" s="89"/>
      <c r="S437" s="106">
        <v>5.0</v>
      </c>
      <c r="T437" s="89"/>
      <c r="U437" s="106">
        <v>5.0</v>
      </c>
      <c r="V437" s="166"/>
      <c r="W437" s="111">
        <v>5.0</v>
      </c>
      <c r="X437" s="112"/>
      <c r="Y437" s="111">
        <v>10.0</v>
      </c>
      <c r="Z437" s="112"/>
      <c r="AA437" s="111">
        <v>5.0</v>
      </c>
      <c r="AB437" s="112"/>
      <c r="AC437" s="111">
        <v>5.0</v>
      </c>
      <c r="AD437" s="112"/>
      <c r="AE437" s="108"/>
      <c r="AF437" s="96"/>
      <c r="AG437" s="113">
        <f t="shared" ref="AG437:AP437" si="1187">IFERROR(W437/M437,0)*100</f>
        <v>100</v>
      </c>
      <c r="AH437" s="98">
        <f t="shared" si="1187"/>
        <v>0</v>
      </c>
      <c r="AI437" s="113">
        <f t="shared" si="1187"/>
        <v>200</v>
      </c>
      <c r="AJ437" s="98">
        <f t="shared" si="1187"/>
        <v>0</v>
      </c>
      <c r="AK437" s="113">
        <f t="shared" si="1187"/>
        <v>100</v>
      </c>
      <c r="AL437" s="98">
        <f t="shared" si="1187"/>
        <v>0</v>
      </c>
      <c r="AM437" s="113">
        <f t="shared" si="1187"/>
        <v>100</v>
      </c>
      <c r="AN437" s="98">
        <f t="shared" si="1187"/>
        <v>0</v>
      </c>
      <c r="AO437" s="297">
        <f t="shared" si="1187"/>
        <v>0</v>
      </c>
      <c r="AP437" s="218">
        <f t="shared" si="1187"/>
        <v>0</v>
      </c>
      <c r="AQ437" s="113">
        <f t="shared" ref="AQ437:AR437" si="1188">W437+Y437+AA437+AC437+AE437</f>
        <v>25</v>
      </c>
      <c r="AR437" s="114">
        <f t="shared" si="1188"/>
        <v>0</v>
      </c>
      <c r="AS437" s="114">
        <f>AQ437/K437*100</f>
        <v>92.59259259</v>
      </c>
      <c r="AT437" s="128" t="s">
        <v>89</v>
      </c>
      <c r="AU437" s="115"/>
      <c r="AV437" s="116"/>
      <c r="AW437" s="117"/>
      <c r="AX437" s="118">
        <f t="shared" ref="AX437:AY437" si="1189">AG437+AI437+AK437+AM437+AO437</f>
        <v>500</v>
      </c>
      <c r="AY437" s="118">
        <f t="shared" si="1189"/>
        <v>0</v>
      </c>
      <c r="AZ437" s="117"/>
    </row>
    <row r="438" ht="39.0" customHeight="1">
      <c r="A438" s="119"/>
      <c r="B438" s="106"/>
      <c r="C438" s="108"/>
      <c r="D438" s="106"/>
      <c r="E438" s="108"/>
      <c r="F438" s="106"/>
      <c r="G438" s="108"/>
      <c r="H438" s="108"/>
      <c r="I438" s="108" t="s">
        <v>819</v>
      </c>
      <c r="J438" s="106">
        <v>30.0</v>
      </c>
      <c r="K438" s="109">
        <f t="shared" si="1176"/>
        <v>230</v>
      </c>
      <c r="L438" s="108"/>
      <c r="M438" s="106">
        <v>80.0</v>
      </c>
      <c r="N438" s="89"/>
      <c r="O438" s="106">
        <v>30.0</v>
      </c>
      <c r="P438" s="89"/>
      <c r="Q438" s="106">
        <v>30.0</v>
      </c>
      <c r="R438" s="89"/>
      <c r="S438" s="106">
        <v>30.0</v>
      </c>
      <c r="T438" s="89"/>
      <c r="U438" s="106">
        <v>30.0</v>
      </c>
      <c r="V438" s="166"/>
      <c r="W438" s="111"/>
      <c r="X438" s="112"/>
      <c r="Y438" s="111">
        <v>30.0</v>
      </c>
      <c r="Z438" s="112"/>
      <c r="AA438" s="111">
        <v>30.0</v>
      </c>
      <c r="AB438" s="112"/>
      <c r="AC438" s="111">
        <v>60.0</v>
      </c>
      <c r="AD438" s="112"/>
      <c r="AE438" s="108"/>
      <c r="AF438" s="96"/>
      <c r="AG438" s="113">
        <f t="shared" ref="AG438:AP438" si="1190">IFERROR(W438/M438,0)*100</f>
        <v>0</v>
      </c>
      <c r="AH438" s="98">
        <f t="shared" si="1190"/>
        <v>0</v>
      </c>
      <c r="AI438" s="113">
        <f t="shared" si="1190"/>
        <v>100</v>
      </c>
      <c r="AJ438" s="98">
        <f t="shared" si="1190"/>
        <v>0</v>
      </c>
      <c r="AK438" s="113">
        <f t="shared" si="1190"/>
        <v>100</v>
      </c>
      <c r="AL438" s="98">
        <f t="shared" si="1190"/>
        <v>0</v>
      </c>
      <c r="AM438" s="113">
        <f t="shared" si="1190"/>
        <v>200</v>
      </c>
      <c r="AN438" s="98">
        <f t="shared" si="1190"/>
        <v>0</v>
      </c>
      <c r="AO438" s="297">
        <f t="shared" si="1190"/>
        <v>0</v>
      </c>
      <c r="AP438" s="218">
        <f t="shared" si="1190"/>
        <v>0</v>
      </c>
      <c r="AQ438" s="113">
        <f t="shared" ref="AQ438:AR438" si="1191">W438+Y438+AA438+AC438+AE438</f>
        <v>120</v>
      </c>
      <c r="AR438" s="114">
        <f t="shared" si="1191"/>
        <v>0</v>
      </c>
      <c r="AS438" s="114">
        <f>AQ438/(K438-J438)*100</f>
        <v>60</v>
      </c>
      <c r="AT438" s="128" t="s">
        <v>89</v>
      </c>
      <c r="AU438" s="115"/>
      <c r="AV438" s="116"/>
      <c r="AW438" s="117"/>
      <c r="AX438" s="118">
        <f t="shared" ref="AX438:AY438" si="1192">AG438+AI438+AK438+AM438+AO438</f>
        <v>400</v>
      </c>
      <c r="AY438" s="118">
        <f t="shared" si="1192"/>
        <v>0</v>
      </c>
      <c r="AZ438" s="117"/>
    </row>
    <row r="439" ht="15.75" customHeight="1">
      <c r="A439" s="200"/>
      <c r="B439" s="201"/>
      <c r="C439" s="202"/>
      <c r="D439" s="106">
        <v>12.0</v>
      </c>
      <c r="E439" s="108" t="s">
        <v>823</v>
      </c>
      <c r="F439" s="106">
        <v>1.0</v>
      </c>
      <c r="G439" s="86" t="s">
        <v>824</v>
      </c>
      <c r="H439" s="86" t="s">
        <v>825</v>
      </c>
      <c r="I439" s="86" t="s">
        <v>826</v>
      </c>
      <c r="J439" s="106">
        <v>59.0</v>
      </c>
      <c r="K439" s="109">
        <f t="shared" si="1176"/>
        <v>79</v>
      </c>
      <c r="L439" s="110">
        <f t="shared" ref="L439:L445" si="1195">N439+P439+R439+T439+V439</f>
        <v>50827</v>
      </c>
      <c r="M439" s="106">
        <v>6.0</v>
      </c>
      <c r="N439" s="89">
        <v>8151.0</v>
      </c>
      <c r="O439" s="106">
        <v>5.0</v>
      </c>
      <c r="P439" s="89">
        <v>10866.0</v>
      </c>
      <c r="Q439" s="111">
        <v>4.0</v>
      </c>
      <c r="R439" s="89">
        <v>10410.0</v>
      </c>
      <c r="S439" s="106">
        <v>3.0</v>
      </c>
      <c r="T439" s="89">
        <v>10924.0</v>
      </c>
      <c r="U439" s="106">
        <v>2.0</v>
      </c>
      <c r="V439" s="148">
        <v>10476.0</v>
      </c>
      <c r="W439" s="111"/>
      <c r="X439" s="112">
        <f>174.599+7460.737</f>
        <v>7635.336</v>
      </c>
      <c r="Y439" s="111"/>
      <c r="Z439" s="112">
        <f>92.677+0+7797.184</f>
        <v>7889.861</v>
      </c>
      <c r="AA439" s="111"/>
      <c r="AB439" s="112">
        <f>229.795+7436.341+100+100+100+100+100+100+100+100+100+100+100+100+100+100+100+100</f>
        <v>9266.136</v>
      </c>
      <c r="AC439" s="111"/>
      <c r="AD439" s="112">
        <f>257.95+7426.755+100+100+100+100+100+100+100+100+100+100+100+100+100+100+100</f>
        <v>9184.705</v>
      </c>
      <c r="AE439" s="202"/>
      <c r="AF439" s="203"/>
      <c r="AG439" s="113">
        <f t="shared" ref="AG439:AP439" si="1193">IFERROR(W439/M439,0)*100</f>
        <v>0</v>
      </c>
      <c r="AH439" s="98">
        <f t="shared" si="1193"/>
        <v>93.6736106</v>
      </c>
      <c r="AI439" s="113">
        <f t="shared" si="1193"/>
        <v>0</v>
      </c>
      <c r="AJ439" s="98">
        <f t="shared" si="1193"/>
        <v>72.61053746</v>
      </c>
      <c r="AK439" s="113">
        <f t="shared" si="1193"/>
        <v>0</v>
      </c>
      <c r="AL439" s="98">
        <f t="shared" si="1193"/>
        <v>89.0118732</v>
      </c>
      <c r="AM439" s="113">
        <f t="shared" si="1193"/>
        <v>0</v>
      </c>
      <c r="AN439" s="98">
        <f t="shared" si="1193"/>
        <v>84.07822226</v>
      </c>
      <c r="AO439" s="297">
        <f t="shared" si="1193"/>
        <v>0</v>
      </c>
      <c r="AP439" s="218">
        <f t="shared" si="1193"/>
        <v>0</v>
      </c>
      <c r="AQ439" s="113">
        <f>IFERROR(AX439/K439,0)*100</f>
        <v>0</v>
      </c>
      <c r="AR439" s="202"/>
      <c r="AS439" s="202"/>
      <c r="AT439" s="202"/>
      <c r="AU439" s="115" t="s">
        <v>822</v>
      </c>
      <c r="AV439" s="116" t="s">
        <v>827</v>
      </c>
      <c r="AW439" s="117"/>
      <c r="AX439" s="118">
        <f t="shared" ref="AX439:AY439" si="1194">AG439+AI439+AK439+AM439+AO439</f>
        <v>0</v>
      </c>
      <c r="AY439" s="118">
        <f t="shared" si="1194"/>
        <v>339.3742435</v>
      </c>
      <c r="AZ439" s="204"/>
    </row>
    <row r="440" ht="84.75" customHeight="1">
      <c r="A440" s="200"/>
      <c r="B440" s="201"/>
      <c r="C440" s="202"/>
      <c r="D440" s="201"/>
      <c r="E440" s="202"/>
      <c r="F440" s="106">
        <v>2.0</v>
      </c>
      <c r="G440" s="86" t="s">
        <v>828</v>
      </c>
      <c r="H440" s="86" t="s">
        <v>829</v>
      </c>
      <c r="I440" s="86"/>
      <c r="J440" s="220" t="s">
        <v>830</v>
      </c>
      <c r="K440" s="220" t="s">
        <v>830</v>
      </c>
      <c r="L440" s="110">
        <f t="shared" si="1195"/>
        <v>352</v>
      </c>
      <c r="M440" s="220" t="s">
        <v>830</v>
      </c>
      <c r="N440" s="89">
        <v>36.0</v>
      </c>
      <c r="O440" s="220" t="s">
        <v>830</v>
      </c>
      <c r="P440" s="89">
        <v>79.0</v>
      </c>
      <c r="Q440" s="220" t="s">
        <v>830</v>
      </c>
      <c r="R440" s="89">
        <v>79.0</v>
      </c>
      <c r="S440" s="220" t="s">
        <v>830</v>
      </c>
      <c r="T440" s="89">
        <v>79.0</v>
      </c>
      <c r="U440" s="220" t="s">
        <v>830</v>
      </c>
      <c r="V440" s="89">
        <v>79.0</v>
      </c>
      <c r="W440" s="111">
        <v>4.0</v>
      </c>
      <c r="X440" s="112">
        <v>26.784</v>
      </c>
      <c r="Y440" s="111">
        <v>3.0</v>
      </c>
      <c r="Z440" s="112">
        <v>55.553</v>
      </c>
      <c r="AA440" s="111">
        <v>4.0</v>
      </c>
      <c r="AB440" s="112">
        <v>15.038</v>
      </c>
      <c r="AC440" s="111">
        <v>4.0</v>
      </c>
      <c r="AD440" s="112">
        <v>3.398</v>
      </c>
      <c r="AE440" s="202"/>
      <c r="AF440" s="203"/>
      <c r="AG440" s="113">
        <f t="shared" ref="AG440:AP440" si="1196">IFERROR(W440/M440,0)*100</f>
        <v>3600</v>
      </c>
      <c r="AH440" s="98">
        <f t="shared" si="1196"/>
        <v>74.4</v>
      </c>
      <c r="AI440" s="113">
        <f t="shared" si="1196"/>
        <v>2700</v>
      </c>
      <c r="AJ440" s="98">
        <f t="shared" si="1196"/>
        <v>70.32025316</v>
      </c>
      <c r="AK440" s="113">
        <f t="shared" si="1196"/>
        <v>3600</v>
      </c>
      <c r="AL440" s="98">
        <f t="shared" si="1196"/>
        <v>19.03544304</v>
      </c>
      <c r="AM440" s="221">
        <f t="shared" si="1196"/>
        <v>3600</v>
      </c>
      <c r="AN440" s="98">
        <f t="shared" si="1196"/>
        <v>4.301265823</v>
      </c>
      <c r="AO440" s="297">
        <f t="shared" si="1196"/>
        <v>0</v>
      </c>
      <c r="AP440" s="218">
        <f t="shared" si="1196"/>
        <v>0</v>
      </c>
      <c r="AQ440" s="124">
        <v>0.11111111111111112</v>
      </c>
      <c r="AR440" s="114">
        <f>X440+Z440+AB440+AD440+AF440</f>
        <v>100.773</v>
      </c>
      <c r="AS440" s="114">
        <f t="shared" ref="AS440:AT440" si="1197">AQ440/K440*100</f>
        <v>100</v>
      </c>
      <c r="AT440" s="114">
        <f t="shared" si="1197"/>
        <v>28.62869318</v>
      </c>
      <c r="AU440" s="115" t="s">
        <v>822</v>
      </c>
      <c r="AV440" s="116"/>
      <c r="AW440" s="117"/>
      <c r="AX440" s="118">
        <f t="shared" ref="AX440:AY440" si="1198">AG440+AI440+AK440+AM440+AO440</f>
        <v>13500</v>
      </c>
      <c r="AY440" s="118">
        <f t="shared" si="1198"/>
        <v>168.056962</v>
      </c>
      <c r="AZ440" s="204"/>
    </row>
    <row r="441" ht="15.75" customHeight="1">
      <c r="A441" s="119"/>
      <c r="B441" s="106"/>
      <c r="C441" s="108"/>
      <c r="D441" s="106"/>
      <c r="E441" s="108"/>
      <c r="F441" s="106">
        <v>3.0</v>
      </c>
      <c r="G441" s="86" t="s">
        <v>831</v>
      </c>
      <c r="H441" s="108" t="s">
        <v>832</v>
      </c>
      <c r="I441" s="108" t="s">
        <v>206</v>
      </c>
      <c r="J441" s="106">
        <v>18.0</v>
      </c>
      <c r="K441" s="109">
        <f t="shared" ref="K441:K443" si="1203">M441+O441+Q441+S441+U441+J441</f>
        <v>33</v>
      </c>
      <c r="L441" s="110">
        <f t="shared" si="1195"/>
        <v>5390</v>
      </c>
      <c r="M441" s="106">
        <v>3.0</v>
      </c>
      <c r="N441" s="89">
        <v>686.0</v>
      </c>
      <c r="O441" s="106">
        <v>3.0</v>
      </c>
      <c r="P441" s="89">
        <v>1280.0</v>
      </c>
      <c r="Q441" s="111">
        <v>3.0</v>
      </c>
      <c r="R441" s="89">
        <v>1091.0</v>
      </c>
      <c r="S441" s="106">
        <v>3.0</v>
      </c>
      <c r="T441" s="89">
        <v>1121.0</v>
      </c>
      <c r="U441" s="106">
        <v>3.0</v>
      </c>
      <c r="V441" s="166">
        <v>1212.0</v>
      </c>
      <c r="W441" s="111">
        <v>3.0</v>
      </c>
      <c r="X441" s="112">
        <f>3137.729+2098.685+140.478+659.567</f>
        <v>6036.459</v>
      </c>
      <c r="Y441" s="111">
        <v>3.0</v>
      </c>
      <c r="Z441" s="112">
        <f>543.765+145.887+396.257</f>
        <v>1085.909</v>
      </c>
      <c r="AA441" s="111">
        <v>5.0</v>
      </c>
      <c r="AB441" s="112">
        <f>1244.301+95.825+464.813</f>
        <v>1804.939</v>
      </c>
      <c r="AC441" s="111">
        <v>4.0</v>
      </c>
      <c r="AD441" s="112">
        <f>55.216+0+257.752</f>
        <v>312.968</v>
      </c>
      <c r="AE441" s="108"/>
      <c r="AF441" s="96"/>
      <c r="AG441" s="113">
        <f t="shared" ref="AG441:AP441" si="1199">IFERROR(W441/M441,0)*100</f>
        <v>100</v>
      </c>
      <c r="AH441" s="98">
        <f t="shared" si="1199"/>
        <v>879.9502915</v>
      </c>
      <c r="AI441" s="113">
        <f t="shared" si="1199"/>
        <v>100</v>
      </c>
      <c r="AJ441" s="98">
        <f t="shared" si="1199"/>
        <v>84.83664063</v>
      </c>
      <c r="AK441" s="113">
        <f t="shared" si="1199"/>
        <v>166.6666667</v>
      </c>
      <c r="AL441" s="98">
        <f t="shared" si="1199"/>
        <v>165.4389551</v>
      </c>
      <c r="AM441" s="113">
        <f t="shared" si="1199"/>
        <v>133.3333333</v>
      </c>
      <c r="AN441" s="98">
        <f t="shared" si="1199"/>
        <v>27.91864407</v>
      </c>
      <c r="AO441" s="297">
        <f t="shared" si="1199"/>
        <v>0</v>
      </c>
      <c r="AP441" s="218">
        <f t="shared" si="1199"/>
        <v>0</v>
      </c>
      <c r="AQ441" s="113">
        <f t="shared" ref="AQ441:AR441" si="1200">W441+Y441+AA441+AC441+AE441</f>
        <v>15</v>
      </c>
      <c r="AR441" s="114">
        <f t="shared" si="1200"/>
        <v>9240.275</v>
      </c>
      <c r="AS441" s="114">
        <f t="shared" ref="AS441:AT441" si="1201">AQ441/K441*100</f>
        <v>45.45454545</v>
      </c>
      <c r="AT441" s="114">
        <f t="shared" si="1201"/>
        <v>171.4336735</v>
      </c>
      <c r="AU441" s="115" t="s">
        <v>822</v>
      </c>
      <c r="AV441" s="116" t="s">
        <v>671</v>
      </c>
      <c r="AW441" s="117"/>
      <c r="AX441" s="118">
        <f t="shared" ref="AX441:AY441" si="1202">AG441+AI441+AK441+AM441+AO441</f>
        <v>500</v>
      </c>
      <c r="AY441" s="118">
        <f t="shared" si="1202"/>
        <v>1158.144531</v>
      </c>
      <c r="AZ441" s="117"/>
    </row>
    <row r="442" ht="81.75" customHeight="1">
      <c r="A442" s="200"/>
      <c r="B442" s="201"/>
      <c r="C442" s="202"/>
      <c r="D442" s="201"/>
      <c r="E442" s="202"/>
      <c r="F442" s="106">
        <v>4.0</v>
      </c>
      <c r="G442" s="86" t="s">
        <v>833</v>
      </c>
      <c r="H442" s="108" t="s">
        <v>834</v>
      </c>
      <c r="I442" s="108" t="s">
        <v>206</v>
      </c>
      <c r="J442" s="106">
        <v>10.0</v>
      </c>
      <c r="K442" s="109">
        <f t="shared" si="1203"/>
        <v>14</v>
      </c>
      <c r="L442" s="110">
        <f t="shared" si="1195"/>
        <v>773</v>
      </c>
      <c r="M442" s="106">
        <v>1.0</v>
      </c>
      <c r="N442" s="89">
        <v>63.0</v>
      </c>
      <c r="O442" s="106"/>
      <c r="P442" s="89">
        <v>170.0</v>
      </c>
      <c r="Q442" s="111">
        <v>2.0</v>
      </c>
      <c r="R442" s="89">
        <v>300.0</v>
      </c>
      <c r="S442" s="106">
        <v>1.0</v>
      </c>
      <c r="T442" s="89">
        <v>240.0</v>
      </c>
      <c r="U442" s="106"/>
      <c r="V442" s="91">
        <v>0.0</v>
      </c>
      <c r="W442" s="111">
        <v>1.0</v>
      </c>
      <c r="X442" s="112">
        <f>4279.52+55.462</f>
        <v>4334.982</v>
      </c>
      <c r="Y442" s="111">
        <v>2.0</v>
      </c>
      <c r="Z442" s="112">
        <f>25.648</f>
        <v>25.648</v>
      </c>
      <c r="AA442" s="111">
        <v>4.0</v>
      </c>
      <c r="AB442" s="112">
        <v>226.6816</v>
      </c>
      <c r="AC442" s="111">
        <v>0.0</v>
      </c>
      <c r="AD442" s="112">
        <v>0.0</v>
      </c>
      <c r="AE442" s="202"/>
      <c r="AF442" s="203"/>
      <c r="AG442" s="113">
        <f t="shared" ref="AG442:AP442" si="1204">IFERROR(W442/M442,0)*100</f>
        <v>100</v>
      </c>
      <c r="AH442" s="219">
        <f t="shared" si="1204"/>
        <v>6880.92381</v>
      </c>
      <c r="AI442" s="113">
        <f t="shared" si="1204"/>
        <v>0</v>
      </c>
      <c r="AJ442" s="98">
        <f t="shared" si="1204"/>
        <v>15.08705882</v>
      </c>
      <c r="AK442" s="113">
        <f t="shared" si="1204"/>
        <v>200</v>
      </c>
      <c r="AL442" s="98">
        <f t="shared" si="1204"/>
        <v>75.56053333</v>
      </c>
      <c r="AM442" s="113">
        <f t="shared" si="1204"/>
        <v>0</v>
      </c>
      <c r="AN442" s="98">
        <f t="shared" si="1204"/>
        <v>0</v>
      </c>
      <c r="AO442" s="297">
        <f t="shared" si="1204"/>
        <v>0</v>
      </c>
      <c r="AP442" s="218">
        <f t="shared" si="1204"/>
        <v>0</v>
      </c>
      <c r="AQ442" s="113">
        <f t="shared" ref="AQ442:AR442" si="1205">W442+Y442+AA442+AC442+AE442</f>
        <v>7</v>
      </c>
      <c r="AR442" s="114">
        <f t="shared" si="1205"/>
        <v>4587.3116</v>
      </c>
      <c r="AS442" s="114">
        <f t="shared" ref="AS442:AT442" si="1206">AQ442/K442*100</f>
        <v>50</v>
      </c>
      <c r="AT442" s="114">
        <f t="shared" si="1206"/>
        <v>593.4426391</v>
      </c>
      <c r="AU442" s="115" t="s">
        <v>827</v>
      </c>
      <c r="AV442" s="116"/>
      <c r="AW442" s="117"/>
      <c r="AX442" s="118">
        <f t="shared" ref="AX442:AY442" si="1207">AG442+AI442+AK442+AM442+AO442</f>
        <v>300</v>
      </c>
      <c r="AY442" s="118">
        <f t="shared" si="1207"/>
        <v>6971.571402</v>
      </c>
      <c r="AZ442" s="204"/>
    </row>
    <row r="443" ht="15.75" customHeight="1">
      <c r="A443" s="200"/>
      <c r="B443" s="201"/>
      <c r="C443" s="202"/>
      <c r="D443" s="201"/>
      <c r="E443" s="202"/>
      <c r="F443" s="106">
        <v>5.0</v>
      </c>
      <c r="G443" s="86" t="s">
        <v>835</v>
      </c>
      <c r="H443" s="86" t="s">
        <v>836</v>
      </c>
      <c r="I443" s="86" t="s">
        <v>43</v>
      </c>
      <c r="J443" s="106">
        <v>0.0</v>
      </c>
      <c r="K443" s="109">
        <f t="shared" si="1203"/>
        <v>420</v>
      </c>
      <c r="L443" s="110">
        <f t="shared" si="1195"/>
        <v>1000</v>
      </c>
      <c r="M443" s="106">
        <v>72.0</v>
      </c>
      <c r="N443" s="89">
        <v>0.0</v>
      </c>
      <c r="O443" s="106">
        <v>72.0</v>
      </c>
      <c r="P443" s="89">
        <v>250.0</v>
      </c>
      <c r="Q443" s="111">
        <v>82.0</v>
      </c>
      <c r="R443" s="89">
        <v>250.0</v>
      </c>
      <c r="S443" s="106">
        <v>92.0</v>
      </c>
      <c r="T443" s="89">
        <v>250.0</v>
      </c>
      <c r="U443" s="106">
        <v>102.0</v>
      </c>
      <c r="V443" s="89">
        <v>250.0</v>
      </c>
      <c r="W443" s="111">
        <v>0.0</v>
      </c>
      <c r="X443" s="112">
        <v>0.0</v>
      </c>
      <c r="Y443" s="111">
        <v>0.0</v>
      </c>
      <c r="Z443" s="112">
        <v>0.0</v>
      </c>
      <c r="AA443" s="111">
        <v>0.0</v>
      </c>
      <c r="AB443" s="112">
        <v>0.0</v>
      </c>
      <c r="AC443" s="111">
        <v>0.0</v>
      </c>
      <c r="AD443" s="112">
        <v>0.0</v>
      </c>
      <c r="AE443" s="202"/>
      <c r="AF443" s="203"/>
      <c r="AG443" s="113">
        <f t="shared" ref="AG443:AP443" si="1208">IFERROR(W443/M443,0)*100</f>
        <v>0</v>
      </c>
      <c r="AH443" s="98">
        <f t="shared" si="1208"/>
        <v>0</v>
      </c>
      <c r="AI443" s="113">
        <f t="shared" si="1208"/>
        <v>0</v>
      </c>
      <c r="AJ443" s="98">
        <f t="shared" si="1208"/>
        <v>0</v>
      </c>
      <c r="AK443" s="113">
        <f t="shared" si="1208"/>
        <v>0</v>
      </c>
      <c r="AL443" s="98">
        <f t="shared" si="1208"/>
        <v>0</v>
      </c>
      <c r="AM443" s="113">
        <f t="shared" si="1208"/>
        <v>0</v>
      </c>
      <c r="AN443" s="98">
        <f t="shared" si="1208"/>
        <v>0</v>
      </c>
      <c r="AO443" s="297">
        <f t="shared" si="1208"/>
        <v>0</v>
      </c>
      <c r="AP443" s="218">
        <f t="shared" si="1208"/>
        <v>0</v>
      </c>
      <c r="AQ443" s="113">
        <f>IFERROR(AX443/K443,0)*100</f>
        <v>0</v>
      </c>
      <c r="AR443" s="202"/>
      <c r="AS443" s="202"/>
      <c r="AT443" s="202"/>
      <c r="AU443" s="115" t="s">
        <v>827</v>
      </c>
      <c r="AV443" s="116"/>
      <c r="AW443" s="117"/>
      <c r="AX443" s="118">
        <f t="shared" ref="AX443:AY443" si="1209">AG443+AI443+AK443+AM443+AO443</f>
        <v>0</v>
      </c>
      <c r="AY443" s="118">
        <f t="shared" si="1209"/>
        <v>0</v>
      </c>
      <c r="AZ443" s="204"/>
    </row>
    <row r="444" ht="15.75" customHeight="1">
      <c r="A444" s="119"/>
      <c r="B444" s="106"/>
      <c r="C444" s="108"/>
      <c r="D444" s="106"/>
      <c r="E444" s="108"/>
      <c r="F444" s="106">
        <v>6.0</v>
      </c>
      <c r="G444" s="86" t="s">
        <v>837</v>
      </c>
      <c r="H444" s="108" t="s">
        <v>838</v>
      </c>
      <c r="I444" s="108" t="s">
        <v>72</v>
      </c>
      <c r="J444" s="106" t="s">
        <v>839</v>
      </c>
      <c r="K444" s="106">
        <v>30.0</v>
      </c>
      <c r="L444" s="110">
        <f t="shared" si="1195"/>
        <v>3306</v>
      </c>
      <c r="M444" s="106">
        <v>10.0</v>
      </c>
      <c r="N444" s="89">
        <v>623.0</v>
      </c>
      <c r="O444" s="211">
        <v>15.0</v>
      </c>
      <c r="P444" s="89">
        <v>641.0</v>
      </c>
      <c r="Q444" s="111">
        <v>20.0</v>
      </c>
      <c r="R444" s="89">
        <v>661.0</v>
      </c>
      <c r="S444" s="106">
        <v>25.0</v>
      </c>
      <c r="T444" s="89">
        <v>680.0</v>
      </c>
      <c r="U444" s="106">
        <v>30.0</v>
      </c>
      <c r="V444" s="89">
        <v>701.0</v>
      </c>
      <c r="W444" s="111">
        <v>10.0</v>
      </c>
      <c r="X444" s="112">
        <v>483.07</v>
      </c>
      <c r="Y444" s="111">
        <v>15.0</v>
      </c>
      <c r="Z444" s="112">
        <v>456.97</v>
      </c>
      <c r="AA444" s="111">
        <v>20.0</v>
      </c>
      <c r="AB444" s="112">
        <v>377.223</v>
      </c>
      <c r="AC444" s="111">
        <v>25.0</v>
      </c>
      <c r="AD444" s="112">
        <v>267.773</v>
      </c>
      <c r="AE444" s="108"/>
      <c r="AF444" s="96"/>
      <c r="AG444" s="113">
        <f t="shared" ref="AG444:AP444" si="1210">IFERROR(W444/M444,0)*100</f>
        <v>100</v>
      </c>
      <c r="AH444" s="98">
        <f t="shared" si="1210"/>
        <v>77.53932584</v>
      </c>
      <c r="AI444" s="113">
        <f t="shared" si="1210"/>
        <v>100</v>
      </c>
      <c r="AJ444" s="98">
        <f t="shared" si="1210"/>
        <v>71.29017161</v>
      </c>
      <c r="AK444" s="113">
        <f t="shared" si="1210"/>
        <v>100</v>
      </c>
      <c r="AL444" s="98">
        <f t="shared" si="1210"/>
        <v>57.06853253</v>
      </c>
      <c r="AM444" s="113">
        <f t="shared" si="1210"/>
        <v>100</v>
      </c>
      <c r="AN444" s="98">
        <f t="shared" si="1210"/>
        <v>39.37838235</v>
      </c>
      <c r="AO444" s="297">
        <f t="shared" si="1210"/>
        <v>0</v>
      </c>
      <c r="AP444" s="218">
        <f t="shared" si="1210"/>
        <v>0</v>
      </c>
      <c r="AQ444" s="124">
        <v>25.0</v>
      </c>
      <c r="AR444" s="114">
        <f>X444+Z444+AB444+AD444+AF444</f>
        <v>1585.036</v>
      </c>
      <c r="AS444" s="114">
        <f t="shared" ref="AS444:AT444" si="1211">AQ444/K444*100</f>
        <v>83.33333333</v>
      </c>
      <c r="AT444" s="114">
        <f t="shared" si="1211"/>
        <v>47.94422263</v>
      </c>
      <c r="AU444" s="115" t="s">
        <v>822</v>
      </c>
      <c r="AV444" s="116"/>
      <c r="AW444" s="117"/>
      <c r="AX444" s="118">
        <f t="shared" ref="AX444:AY444" si="1212">AG444+AI444+AK444+AM444+AO444</f>
        <v>400</v>
      </c>
      <c r="AY444" s="118">
        <f t="shared" si="1212"/>
        <v>245.2764123</v>
      </c>
      <c r="AZ444" s="117"/>
    </row>
    <row r="445" ht="15.75" customHeight="1">
      <c r="A445" s="200"/>
      <c r="B445" s="201"/>
      <c r="C445" s="202"/>
      <c r="D445" s="201"/>
      <c r="E445" s="202"/>
      <c r="F445" s="106">
        <v>7.0</v>
      </c>
      <c r="G445" s="86" t="s">
        <v>840</v>
      </c>
      <c r="H445" s="86" t="s">
        <v>841</v>
      </c>
      <c r="I445" s="86" t="s">
        <v>206</v>
      </c>
      <c r="J445" s="106">
        <v>28.0</v>
      </c>
      <c r="K445" s="109">
        <f>M445+O445+Q445+S445+U445+J445</f>
        <v>88</v>
      </c>
      <c r="L445" s="110">
        <f t="shared" si="1195"/>
        <v>3535</v>
      </c>
      <c r="M445" s="106">
        <v>12.0</v>
      </c>
      <c r="N445" s="89">
        <v>411.0</v>
      </c>
      <c r="O445" s="106">
        <v>12.0</v>
      </c>
      <c r="P445" s="89">
        <v>993.0</v>
      </c>
      <c r="Q445" s="111">
        <v>12.0</v>
      </c>
      <c r="R445" s="89">
        <v>951.0</v>
      </c>
      <c r="S445" s="106">
        <v>12.0</v>
      </c>
      <c r="T445" s="89">
        <v>815.0</v>
      </c>
      <c r="U445" s="106">
        <v>12.0</v>
      </c>
      <c r="V445" s="129">
        <v>365.0</v>
      </c>
      <c r="W445" s="111">
        <v>10.0</v>
      </c>
      <c r="X445" s="112">
        <v>134.61</v>
      </c>
      <c r="Y445" s="111">
        <v>10.0</v>
      </c>
      <c r="Z445" s="112">
        <v>542.798</v>
      </c>
      <c r="AA445" s="111">
        <v>10.0</v>
      </c>
      <c r="AB445" s="112">
        <v>304.009</v>
      </c>
      <c r="AC445" s="111">
        <v>10.0</v>
      </c>
      <c r="AD445" s="112">
        <v>112.625</v>
      </c>
      <c r="AE445" s="202"/>
      <c r="AF445" s="203"/>
      <c r="AG445" s="113">
        <f t="shared" ref="AG445:AP445" si="1213">IFERROR(W445/M445,0)*100</f>
        <v>83.33333333</v>
      </c>
      <c r="AH445" s="98">
        <f t="shared" si="1213"/>
        <v>32.75182482</v>
      </c>
      <c r="AI445" s="113">
        <f t="shared" si="1213"/>
        <v>83.33333333</v>
      </c>
      <c r="AJ445" s="98">
        <f t="shared" si="1213"/>
        <v>54.66243706</v>
      </c>
      <c r="AK445" s="113">
        <f t="shared" si="1213"/>
        <v>83.33333333</v>
      </c>
      <c r="AL445" s="98">
        <f t="shared" si="1213"/>
        <v>31.96729758</v>
      </c>
      <c r="AM445" s="113">
        <f t="shared" si="1213"/>
        <v>83.33333333</v>
      </c>
      <c r="AN445" s="98">
        <f t="shared" si="1213"/>
        <v>13.8190184</v>
      </c>
      <c r="AO445" s="297">
        <f t="shared" si="1213"/>
        <v>0</v>
      </c>
      <c r="AP445" s="218">
        <f t="shared" si="1213"/>
        <v>0</v>
      </c>
      <c r="AQ445" s="113">
        <f t="shared" ref="AQ445:AR445" si="1214">W445+Y445+AA445+AC445+AE445</f>
        <v>40</v>
      </c>
      <c r="AR445" s="114">
        <f t="shared" si="1214"/>
        <v>1094.042</v>
      </c>
      <c r="AS445" s="114">
        <f t="shared" ref="AS445:AT445" si="1215">AQ445/K445*100</f>
        <v>45.45454545</v>
      </c>
      <c r="AT445" s="114">
        <f t="shared" si="1215"/>
        <v>30.94885431</v>
      </c>
      <c r="AU445" s="115" t="s">
        <v>827</v>
      </c>
      <c r="AV445" s="116"/>
      <c r="AW445" s="117"/>
      <c r="AX445" s="118">
        <f t="shared" ref="AX445:AY445" si="1216">AG445+AI445+AK445+AM445+AO445</f>
        <v>333.3333333</v>
      </c>
      <c r="AY445" s="118">
        <f t="shared" si="1216"/>
        <v>133.2005779</v>
      </c>
      <c r="AZ445" s="204"/>
    </row>
    <row r="446" ht="15.75" customHeight="1">
      <c r="A446" s="200"/>
      <c r="B446" s="201"/>
      <c r="C446" s="202"/>
      <c r="D446" s="201"/>
      <c r="E446" s="202"/>
      <c r="F446" s="106"/>
      <c r="G446" s="86"/>
      <c r="H446" s="86"/>
      <c r="I446" s="86" t="s">
        <v>842</v>
      </c>
      <c r="J446" s="106">
        <v>12.0</v>
      </c>
      <c r="K446" s="109">
        <v>12.0</v>
      </c>
      <c r="L446" s="128"/>
      <c r="M446" s="106">
        <v>12.0</v>
      </c>
      <c r="N446" s="89"/>
      <c r="O446" s="106"/>
      <c r="P446" s="89"/>
      <c r="Q446" s="111">
        <v>12.0</v>
      </c>
      <c r="R446" s="89"/>
      <c r="S446" s="106">
        <v>12.0</v>
      </c>
      <c r="T446" s="89"/>
      <c r="U446" s="106">
        <v>12.0</v>
      </c>
      <c r="V446" s="129"/>
      <c r="W446" s="111">
        <v>10.0</v>
      </c>
      <c r="X446" s="112">
        <v>134.61</v>
      </c>
      <c r="Y446" s="111">
        <v>10.0</v>
      </c>
      <c r="Z446" s="112">
        <v>542.798</v>
      </c>
      <c r="AA446" s="111">
        <v>10.0</v>
      </c>
      <c r="AB446" s="112">
        <v>304.009</v>
      </c>
      <c r="AC446" s="111">
        <v>10.0</v>
      </c>
      <c r="AD446" s="112">
        <v>112.625</v>
      </c>
      <c r="AE446" s="202"/>
      <c r="AF446" s="203"/>
      <c r="AG446" s="113"/>
      <c r="AH446" s="98"/>
      <c r="AI446" s="113"/>
      <c r="AJ446" s="98"/>
      <c r="AK446" s="113"/>
      <c r="AL446" s="98"/>
      <c r="AM446" s="113">
        <f>IFERROR(AC446/S446,0)*100</f>
        <v>83.33333333</v>
      </c>
      <c r="AN446" s="98"/>
      <c r="AO446" s="297">
        <f>IFERROR(AE446/U446,0)*100</f>
        <v>0</v>
      </c>
      <c r="AP446" s="218"/>
      <c r="AQ446" s="124">
        <v>10.0</v>
      </c>
      <c r="AR446" s="114">
        <f>X446+Z446+AB446+AD446+AF446</f>
        <v>1094.042</v>
      </c>
      <c r="AS446" s="114">
        <f t="shared" ref="AS446:AS454" si="1219">AQ446/K446*100</f>
        <v>83.33333333</v>
      </c>
      <c r="AT446" s="128" t="s">
        <v>89</v>
      </c>
      <c r="AU446" s="115"/>
      <c r="AV446" s="116"/>
      <c r="AW446" s="117"/>
      <c r="AX446" s="118"/>
      <c r="AY446" s="118"/>
      <c r="AZ446" s="204"/>
    </row>
    <row r="447" ht="15.75" customHeight="1">
      <c r="A447" s="200"/>
      <c r="B447" s="201"/>
      <c r="C447" s="202"/>
      <c r="D447" s="201"/>
      <c r="E447" s="202"/>
      <c r="F447" s="106"/>
      <c r="G447" s="86"/>
      <c r="H447" s="86" t="s">
        <v>843</v>
      </c>
      <c r="I447" s="86" t="s">
        <v>43</v>
      </c>
      <c r="J447" s="106">
        <v>307.0</v>
      </c>
      <c r="K447" s="109">
        <f>M447+O447+Q447+S447+U447+J447</f>
        <v>807</v>
      </c>
      <c r="L447" s="128"/>
      <c r="M447" s="106">
        <v>100.0</v>
      </c>
      <c r="N447" s="89"/>
      <c r="O447" s="106">
        <v>100.0</v>
      </c>
      <c r="P447" s="89"/>
      <c r="Q447" s="111">
        <v>100.0</v>
      </c>
      <c r="R447" s="89"/>
      <c r="S447" s="106">
        <v>100.0</v>
      </c>
      <c r="T447" s="89"/>
      <c r="U447" s="106">
        <v>100.0</v>
      </c>
      <c r="V447" s="129"/>
      <c r="W447" s="111">
        <v>100.0</v>
      </c>
      <c r="X447" s="112"/>
      <c r="Y447" s="111">
        <v>0.0</v>
      </c>
      <c r="Z447" s="112"/>
      <c r="AA447" s="111">
        <v>170.0</v>
      </c>
      <c r="AB447" s="112"/>
      <c r="AC447" s="111">
        <v>10.0</v>
      </c>
      <c r="AD447" s="112"/>
      <c r="AE447" s="202"/>
      <c r="AF447" s="203"/>
      <c r="AG447" s="113">
        <f t="shared" ref="AG447:AP447" si="1217">IFERROR(W447/M447,0)*100</f>
        <v>100</v>
      </c>
      <c r="AH447" s="98">
        <f t="shared" si="1217"/>
        <v>0</v>
      </c>
      <c r="AI447" s="113">
        <f t="shared" si="1217"/>
        <v>0</v>
      </c>
      <c r="AJ447" s="98">
        <f t="shared" si="1217"/>
        <v>0</v>
      </c>
      <c r="AK447" s="113">
        <f t="shared" si="1217"/>
        <v>170</v>
      </c>
      <c r="AL447" s="98">
        <f t="shared" si="1217"/>
        <v>0</v>
      </c>
      <c r="AM447" s="113">
        <f t="shared" si="1217"/>
        <v>10</v>
      </c>
      <c r="AN447" s="98">
        <f t="shared" si="1217"/>
        <v>0</v>
      </c>
      <c r="AO447" s="297">
        <f t="shared" si="1217"/>
        <v>0</v>
      </c>
      <c r="AP447" s="218">
        <f t="shared" si="1217"/>
        <v>0</v>
      </c>
      <c r="AQ447" s="113">
        <f t="shared" ref="AQ447:AR447" si="1218">W447+Y447+AA447+AC447+AE447</f>
        <v>280</v>
      </c>
      <c r="AR447" s="114">
        <f t="shared" si="1218"/>
        <v>0</v>
      </c>
      <c r="AS447" s="114">
        <f t="shared" si="1219"/>
        <v>34.69640644</v>
      </c>
      <c r="AT447" s="128" t="s">
        <v>89</v>
      </c>
      <c r="AU447" s="115"/>
      <c r="AV447" s="116"/>
      <c r="AW447" s="117"/>
      <c r="AX447" s="118">
        <f t="shared" ref="AX447:AY447" si="1220">AG447+AI447+AK447+AM447+AO447</f>
        <v>280</v>
      </c>
      <c r="AY447" s="118">
        <f t="shared" si="1220"/>
        <v>0</v>
      </c>
      <c r="AZ447" s="204"/>
    </row>
    <row r="448" ht="81.0" customHeight="1">
      <c r="A448" s="200"/>
      <c r="B448" s="201"/>
      <c r="C448" s="202"/>
      <c r="D448" s="106" t="s">
        <v>844</v>
      </c>
      <c r="E448" s="108" t="s">
        <v>845</v>
      </c>
      <c r="F448" s="106">
        <v>1.0</v>
      </c>
      <c r="G448" s="86" t="s">
        <v>846</v>
      </c>
      <c r="H448" s="86" t="s">
        <v>847</v>
      </c>
      <c r="I448" s="86" t="s">
        <v>17</v>
      </c>
      <c r="J448" s="106">
        <v>15.0</v>
      </c>
      <c r="K448" s="109">
        <v>29.0</v>
      </c>
      <c r="L448" s="110">
        <f t="shared" ref="L448:L449" si="1223">N448+P448+R448+T448+V448</f>
        <v>1194</v>
      </c>
      <c r="M448" s="106">
        <v>17.0</v>
      </c>
      <c r="N448" s="89">
        <v>188.0</v>
      </c>
      <c r="O448" s="106">
        <v>20.0</v>
      </c>
      <c r="P448" s="89">
        <v>330.0</v>
      </c>
      <c r="Q448" s="111">
        <v>24.0</v>
      </c>
      <c r="R448" s="89">
        <v>375.0</v>
      </c>
      <c r="S448" s="106">
        <v>27.0</v>
      </c>
      <c r="T448" s="89">
        <v>117.0</v>
      </c>
      <c r="U448" s="106">
        <v>29.0</v>
      </c>
      <c r="V448" s="91">
        <v>184.0</v>
      </c>
      <c r="W448" s="111">
        <v>16.0</v>
      </c>
      <c r="X448" s="112">
        <v>177.291</v>
      </c>
      <c r="Y448" s="111">
        <v>18.0</v>
      </c>
      <c r="Z448" s="112">
        <v>98.1</v>
      </c>
      <c r="AA448" s="111">
        <v>15.0</v>
      </c>
      <c r="AB448" s="112">
        <v>10.0</v>
      </c>
      <c r="AC448" s="111"/>
      <c r="AD448" s="112">
        <v>0.0</v>
      </c>
      <c r="AE448" s="202"/>
      <c r="AF448" s="203"/>
      <c r="AG448" s="113">
        <f t="shared" ref="AG448:AP448" si="1221">IFERROR(W448/M448,0)*100</f>
        <v>94.11764706</v>
      </c>
      <c r="AH448" s="98">
        <f t="shared" si="1221"/>
        <v>94.3037234</v>
      </c>
      <c r="AI448" s="113">
        <f t="shared" si="1221"/>
        <v>90</v>
      </c>
      <c r="AJ448" s="98">
        <f t="shared" si="1221"/>
        <v>29.72727273</v>
      </c>
      <c r="AK448" s="113">
        <f t="shared" si="1221"/>
        <v>62.5</v>
      </c>
      <c r="AL448" s="98">
        <f t="shared" si="1221"/>
        <v>2.666666667</v>
      </c>
      <c r="AM448" s="113">
        <f t="shared" si="1221"/>
        <v>0</v>
      </c>
      <c r="AN448" s="98">
        <f t="shared" si="1221"/>
        <v>0</v>
      </c>
      <c r="AO448" s="297">
        <f t="shared" si="1221"/>
        <v>0</v>
      </c>
      <c r="AP448" s="218">
        <f t="shared" si="1221"/>
        <v>0</v>
      </c>
      <c r="AQ448" s="124"/>
      <c r="AR448" s="114">
        <f>X448+Z448+AB448+AD448+AF448</f>
        <v>285.391</v>
      </c>
      <c r="AS448" s="114">
        <f t="shared" si="1219"/>
        <v>0</v>
      </c>
      <c r="AT448" s="114">
        <f t="shared" ref="AT448:AT449" si="1226">AR448/L448*100</f>
        <v>23.9020938</v>
      </c>
      <c r="AU448" s="115" t="s">
        <v>394</v>
      </c>
      <c r="AV448" s="116"/>
      <c r="AW448" s="117"/>
      <c r="AX448" s="118">
        <f t="shared" ref="AX448:AY448" si="1222">AG448+AI448+AK448+AM448+AO448</f>
        <v>246.6176471</v>
      </c>
      <c r="AY448" s="118">
        <f t="shared" si="1222"/>
        <v>126.6976628</v>
      </c>
      <c r="AZ448" s="204"/>
    </row>
    <row r="449" ht="15.75" customHeight="1">
      <c r="A449" s="119"/>
      <c r="B449" s="106"/>
      <c r="C449" s="108"/>
      <c r="D449" s="106"/>
      <c r="E449" s="108"/>
      <c r="F449" s="106">
        <v>2.0</v>
      </c>
      <c r="G449" s="86" t="s">
        <v>848</v>
      </c>
      <c r="H449" s="108" t="s">
        <v>849</v>
      </c>
      <c r="I449" s="108" t="s">
        <v>43</v>
      </c>
      <c r="J449" s="106">
        <v>160.0</v>
      </c>
      <c r="K449" s="109">
        <f t="shared" ref="K449:K454" si="1228">M449+O449+Q449+S449+U449+J449</f>
        <v>530</v>
      </c>
      <c r="L449" s="110">
        <f t="shared" si="1223"/>
        <v>559</v>
      </c>
      <c r="M449" s="106">
        <v>74.0</v>
      </c>
      <c r="N449" s="89">
        <v>97.0</v>
      </c>
      <c r="O449" s="106">
        <v>74.0</v>
      </c>
      <c r="P449" s="89">
        <v>110.0</v>
      </c>
      <c r="Q449" s="111">
        <v>74.0</v>
      </c>
      <c r="R449" s="89">
        <v>114.0</v>
      </c>
      <c r="S449" s="106">
        <v>74.0</v>
      </c>
      <c r="T449" s="89">
        <v>117.0</v>
      </c>
      <c r="U449" s="106">
        <v>74.0</v>
      </c>
      <c r="V449" s="120">
        <v>121.0</v>
      </c>
      <c r="W449" s="111">
        <v>29.0</v>
      </c>
      <c r="X449" s="112">
        <v>77.306</v>
      </c>
      <c r="Y449" s="111">
        <v>30.0</v>
      </c>
      <c r="Z449" s="112">
        <v>47.034</v>
      </c>
      <c r="AA449" s="111">
        <v>0.0</v>
      </c>
      <c r="AB449" s="112"/>
      <c r="AC449" s="111"/>
      <c r="AD449" s="112">
        <v>0.0</v>
      </c>
      <c r="AE449" s="108"/>
      <c r="AF449" s="96"/>
      <c r="AG449" s="113">
        <f t="shared" ref="AG449:AP449" si="1224">IFERROR(W449/M449,0)*100</f>
        <v>39.18918919</v>
      </c>
      <c r="AH449" s="98">
        <f t="shared" si="1224"/>
        <v>79.69690722</v>
      </c>
      <c r="AI449" s="113">
        <f t="shared" si="1224"/>
        <v>40.54054054</v>
      </c>
      <c r="AJ449" s="98">
        <f t="shared" si="1224"/>
        <v>42.75818182</v>
      </c>
      <c r="AK449" s="113">
        <f t="shared" si="1224"/>
        <v>0</v>
      </c>
      <c r="AL449" s="98">
        <f t="shared" si="1224"/>
        <v>0</v>
      </c>
      <c r="AM449" s="113">
        <f t="shared" si="1224"/>
        <v>0</v>
      </c>
      <c r="AN449" s="98">
        <f t="shared" si="1224"/>
        <v>0</v>
      </c>
      <c r="AO449" s="297">
        <f t="shared" si="1224"/>
        <v>0</v>
      </c>
      <c r="AP449" s="218">
        <f t="shared" si="1224"/>
        <v>0</v>
      </c>
      <c r="AQ449" s="113">
        <f t="shared" ref="AQ449:AR449" si="1225">W449+Y449+AA449+AC449+AE449</f>
        <v>59</v>
      </c>
      <c r="AR449" s="114">
        <f t="shared" si="1225"/>
        <v>124.34</v>
      </c>
      <c r="AS449" s="114">
        <f t="shared" si="1219"/>
        <v>11.13207547</v>
      </c>
      <c r="AT449" s="114">
        <f t="shared" si="1226"/>
        <v>22.24329159</v>
      </c>
      <c r="AU449" s="115" t="s">
        <v>394</v>
      </c>
      <c r="AV449" s="116"/>
      <c r="AW449" s="117"/>
      <c r="AX449" s="118">
        <f t="shared" ref="AX449:AY449" si="1227">AG449+AI449+AK449+AM449+AO449</f>
        <v>79.72972973</v>
      </c>
      <c r="AY449" s="118">
        <f t="shared" si="1227"/>
        <v>122.455089</v>
      </c>
      <c r="AZ449" s="117"/>
    </row>
    <row r="450" ht="15.75" customHeight="1">
      <c r="A450" s="119"/>
      <c r="B450" s="106"/>
      <c r="C450" s="108"/>
      <c r="D450" s="106"/>
      <c r="E450" s="108"/>
      <c r="F450" s="106"/>
      <c r="G450" s="86"/>
      <c r="H450" s="108" t="s">
        <v>850</v>
      </c>
      <c r="I450" s="108" t="s">
        <v>17</v>
      </c>
      <c r="J450" s="106">
        <v>10.0</v>
      </c>
      <c r="K450" s="109">
        <f t="shared" si="1228"/>
        <v>39</v>
      </c>
      <c r="L450" s="108"/>
      <c r="M450" s="106">
        <v>5.0</v>
      </c>
      <c r="N450" s="89"/>
      <c r="O450" s="106">
        <v>5.0</v>
      </c>
      <c r="P450" s="89"/>
      <c r="Q450" s="111">
        <v>6.0</v>
      </c>
      <c r="R450" s="89"/>
      <c r="S450" s="106">
        <v>6.0</v>
      </c>
      <c r="T450" s="89"/>
      <c r="U450" s="106">
        <v>7.0</v>
      </c>
      <c r="V450" s="157"/>
      <c r="W450" s="111">
        <v>5.0</v>
      </c>
      <c r="X450" s="112"/>
      <c r="Y450" s="111">
        <v>5.0</v>
      </c>
      <c r="Z450" s="112"/>
      <c r="AA450" s="111">
        <v>6.0</v>
      </c>
      <c r="AB450" s="112"/>
      <c r="AC450" s="111">
        <v>2.0</v>
      </c>
      <c r="AD450" s="112"/>
      <c r="AE450" s="108"/>
      <c r="AF450" s="96"/>
      <c r="AG450" s="113">
        <f t="shared" ref="AG450:AP450" si="1229">IFERROR(W450/M450,0)*100</f>
        <v>100</v>
      </c>
      <c r="AH450" s="98">
        <f t="shared" si="1229"/>
        <v>0</v>
      </c>
      <c r="AI450" s="113">
        <f t="shared" si="1229"/>
        <v>100</v>
      </c>
      <c r="AJ450" s="98">
        <f t="shared" si="1229"/>
        <v>0</v>
      </c>
      <c r="AK450" s="113">
        <f t="shared" si="1229"/>
        <v>100</v>
      </c>
      <c r="AL450" s="98">
        <f t="shared" si="1229"/>
        <v>0</v>
      </c>
      <c r="AM450" s="113">
        <f t="shared" si="1229"/>
        <v>33.33333333</v>
      </c>
      <c r="AN450" s="98">
        <f t="shared" si="1229"/>
        <v>0</v>
      </c>
      <c r="AO450" s="297">
        <f t="shared" si="1229"/>
        <v>0</v>
      </c>
      <c r="AP450" s="218">
        <f t="shared" si="1229"/>
        <v>0</v>
      </c>
      <c r="AQ450" s="113">
        <f t="shared" ref="AQ450:AR450" si="1230">W450+Y450+AA450+AC450+AE450</f>
        <v>18</v>
      </c>
      <c r="AR450" s="114">
        <f t="shared" si="1230"/>
        <v>0</v>
      </c>
      <c r="AS450" s="114">
        <f t="shared" si="1219"/>
        <v>46.15384615</v>
      </c>
      <c r="AT450" s="128" t="s">
        <v>89</v>
      </c>
      <c r="AU450" s="115"/>
      <c r="AV450" s="116"/>
      <c r="AW450" s="117"/>
      <c r="AX450" s="118">
        <f t="shared" ref="AX450:AY450" si="1231">AG450+AI450+AK450+AM450+AO450</f>
        <v>333.3333333</v>
      </c>
      <c r="AY450" s="118">
        <f t="shared" si="1231"/>
        <v>0</v>
      </c>
      <c r="AZ450" s="117"/>
    </row>
    <row r="451" ht="15.75" customHeight="1">
      <c r="A451" s="200"/>
      <c r="B451" s="201"/>
      <c r="C451" s="202"/>
      <c r="D451" s="106">
        <v>14.0</v>
      </c>
      <c r="E451" s="108" t="s">
        <v>851</v>
      </c>
      <c r="F451" s="106">
        <v>1.0</v>
      </c>
      <c r="G451" s="108" t="s">
        <v>852</v>
      </c>
      <c r="H451" s="108" t="s">
        <v>853</v>
      </c>
      <c r="I451" s="108" t="s">
        <v>211</v>
      </c>
      <c r="J451" s="106">
        <v>5.0</v>
      </c>
      <c r="K451" s="109">
        <f t="shared" si="1228"/>
        <v>10</v>
      </c>
      <c r="L451" s="110">
        <f t="shared" ref="L451:L453" si="1235">N451+P451+R451+T451+V451</f>
        <v>469</v>
      </c>
      <c r="M451" s="106">
        <v>1.0</v>
      </c>
      <c r="N451" s="89">
        <v>85.0</v>
      </c>
      <c r="O451" s="106">
        <v>1.0</v>
      </c>
      <c r="P451" s="89">
        <v>89.0</v>
      </c>
      <c r="Q451" s="111">
        <v>1.0</v>
      </c>
      <c r="R451" s="89">
        <v>94.0</v>
      </c>
      <c r="S451" s="106">
        <v>1.0</v>
      </c>
      <c r="T451" s="89">
        <v>98.0</v>
      </c>
      <c r="U451" s="106">
        <v>1.0</v>
      </c>
      <c r="V451" s="158">
        <v>103.0</v>
      </c>
      <c r="W451" s="111">
        <v>1.0</v>
      </c>
      <c r="X451" s="112">
        <f>78.86</f>
        <v>78.86</v>
      </c>
      <c r="Y451" s="111">
        <v>1.0</v>
      </c>
      <c r="Z451" s="112">
        <v>54.3</v>
      </c>
      <c r="AA451" s="111">
        <v>1.0</v>
      </c>
      <c r="AB451" s="112">
        <v>59.42</v>
      </c>
      <c r="AC451" s="111">
        <v>1.0</v>
      </c>
      <c r="AD451" s="112">
        <v>36.34</v>
      </c>
      <c r="AE451" s="202"/>
      <c r="AF451" s="203"/>
      <c r="AG451" s="113">
        <f t="shared" ref="AG451:AP451" si="1232">IFERROR(W451/M451,0)*100</f>
        <v>100</v>
      </c>
      <c r="AH451" s="98">
        <f t="shared" si="1232"/>
        <v>92.77647059</v>
      </c>
      <c r="AI451" s="113">
        <f t="shared" si="1232"/>
        <v>100</v>
      </c>
      <c r="AJ451" s="98">
        <f t="shared" si="1232"/>
        <v>61.01123596</v>
      </c>
      <c r="AK451" s="113">
        <f t="shared" si="1232"/>
        <v>100</v>
      </c>
      <c r="AL451" s="98">
        <f t="shared" si="1232"/>
        <v>63.21276596</v>
      </c>
      <c r="AM451" s="113">
        <f t="shared" si="1232"/>
        <v>100</v>
      </c>
      <c r="AN451" s="98">
        <f t="shared" si="1232"/>
        <v>37.08163265</v>
      </c>
      <c r="AO451" s="297">
        <f t="shared" si="1232"/>
        <v>0</v>
      </c>
      <c r="AP451" s="218">
        <f t="shared" si="1232"/>
        <v>0</v>
      </c>
      <c r="AQ451" s="113">
        <f t="shared" ref="AQ451:AR451" si="1233">W451+Y451+AA451+AC451+AE451</f>
        <v>4</v>
      </c>
      <c r="AR451" s="114">
        <f t="shared" si="1233"/>
        <v>228.92</v>
      </c>
      <c r="AS451" s="114">
        <f t="shared" si="1219"/>
        <v>40</v>
      </c>
      <c r="AT451" s="114">
        <f t="shared" ref="AT451:AT453" si="1238">AR451/L451*100</f>
        <v>48.81023454</v>
      </c>
      <c r="AU451" s="115" t="s">
        <v>285</v>
      </c>
      <c r="AV451" s="116"/>
      <c r="AW451" s="117"/>
      <c r="AX451" s="118">
        <f t="shared" ref="AX451:AY451" si="1234">AG451+AI451+AK451+AM451+AO451</f>
        <v>400</v>
      </c>
      <c r="AY451" s="118">
        <f t="shared" si="1234"/>
        <v>254.0821052</v>
      </c>
      <c r="AZ451" s="204"/>
    </row>
    <row r="452" ht="15.75" customHeight="1">
      <c r="A452" s="200"/>
      <c r="B452" s="201"/>
      <c r="C452" s="202"/>
      <c r="D452" s="201"/>
      <c r="E452" s="202"/>
      <c r="F452" s="106">
        <v>2.0</v>
      </c>
      <c r="G452" s="108" t="s">
        <v>854</v>
      </c>
      <c r="H452" s="108" t="s">
        <v>855</v>
      </c>
      <c r="I452" s="108" t="s">
        <v>211</v>
      </c>
      <c r="J452" s="108">
        <v>37.0</v>
      </c>
      <c r="K452" s="109">
        <f t="shared" si="1228"/>
        <v>57</v>
      </c>
      <c r="L452" s="110">
        <f t="shared" si="1235"/>
        <v>217</v>
      </c>
      <c r="M452" s="108">
        <v>4.0</v>
      </c>
      <c r="N452" s="89">
        <v>41.0</v>
      </c>
      <c r="O452" s="108">
        <v>4.0</v>
      </c>
      <c r="P452" s="89">
        <v>42.0</v>
      </c>
      <c r="Q452" s="111">
        <v>4.0</v>
      </c>
      <c r="R452" s="89">
        <v>43.0</v>
      </c>
      <c r="S452" s="106">
        <v>4.0</v>
      </c>
      <c r="T452" s="89">
        <v>45.0</v>
      </c>
      <c r="U452" s="106">
        <v>4.0</v>
      </c>
      <c r="V452" s="120">
        <v>46.0</v>
      </c>
      <c r="W452" s="111">
        <v>4.0</v>
      </c>
      <c r="X452" s="112">
        <v>74.039</v>
      </c>
      <c r="Y452" s="111">
        <v>4.0</v>
      </c>
      <c r="Z452" s="112">
        <v>290.759</v>
      </c>
      <c r="AA452" s="111">
        <v>4.0</v>
      </c>
      <c r="AB452" s="112">
        <v>61.416</v>
      </c>
      <c r="AC452" s="111">
        <v>4.0</v>
      </c>
      <c r="AD452" s="112">
        <v>339.924</v>
      </c>
      <c r="AE452" s="202"/>
      <c r="AF452" s="203"/>
      <c r="AG452" s="113">
        <f t="shared" ref="AG452:AP452" si="1236">IFERROR(W452/M452,0)*100</f>
        <v>100</v>
      </c>
      <c r="AH452" s="98">
        <f t="shared" si="1236"/>
        <v>180.5829268</v>
      </c>
      <c r="AI452" s="113">
        <f t="shared" si="1236"/>
        <v>100</v>
      </c>
      <c r="AJ452" s="98">
        <f t="shared" si="1236"/>
        <v>692.2833333</v>
      </c>
      <c r="AK452" s="113">
        <f t="shared" si="1236"/>
        <v>100</v>
      </c>
      <c r="AL452" s="98">
        <f t="shared" si="1236"/>
        <v>142.827907</v>
      </c>
      <c r="AM452" s="113">
        <f t="shared" si="1236"/>
        <v>100</v>
      </c>
      <c r="AN452" s="98">
        <f t="shared" si="1236"/>
        <v>755.3866667</v>
      </c>
      <c r="AO452" s="297">
        <f t="shared" si="1236"/>
        <v>0</v>
      </c>
      <c r="AP452" s="218">
        <f t="shared" si="1236"/>
        <v>0</v>
      </c>
      <c r="AQ452" s="113">
        <f t="shared" ref="AQ452:AR452" si="1237">W452+Y452+AA452+AC452+AE452</f>
        <v>16</v>
      </c>
      <c r="AR452" s="114">
        <f t="shared" si="1237"/>
        <v>766.138</v>
      </c>
      <c r="AS452" s="114">
        <f t="shared" si="1219"/>
        <v>28.07017544</v>
      </c>
      <c r="AT452" s="114">
        <f t="shared" si="1238"/>
        <v>353.0589862</v>
      </c>
      <c r="AU452" s="115" t="s">
        <v>709</v>
      </c>
      <c r="AV452" s="116"/>
      <c r="AW452" s="117"/>
      <c r="AX452" s="118">
        <f t="shared" ref="AX452:AY452" si="1239">AG452+AI452+AK452+AM452+AO452</f>
        <v>400</v>
      </c>
      <c r="AY452" s="118">
        <f t="shared" si="1239"/>
        <v>1771.080834</v>
      </c>
      <c r="AZ452" s="204"/>
    </row>
    <row r="453" ht="99.0" customHeight="1">
      <c r="A453" s="200"/>
      <c r="B453" s="201"/>
      <c r="C453" s="202"/>
      <c r="D453" s="201"/>
      <c r="E453" s="202"/>
      <c r="F453" s="106">
        <v>3.0</v>
      </c>
      <c r="G453" s="108" t="s">
        <v>856</v>
      </c>
      <c r="H453" s="108" t="s">
        <v>857</v>
      </c>
      <c r="I453" s="108" t="s">
        <v>211</v>
      </c>
      <c r="J453" s="108">
        <v>0.0</v>
      </c>
      <c r="K453" s="109">
        <f t="shared" si="1228"/>
        <v>5</v>
      </c>
      <c r="L453" s="110">
        <f t="shared" si="1235"/>
        <v>5291</v>
      </c>
      <c r="M453" s="108">
        <v>1.0</v>
      </c>
      <c r="N453" s="89">
        <v>1059.0</v>
      </c>
      <c r="O453" s="108">
        <v>1.0</v>
      </c>
      <c r="P453" s="89">
        <v>1058.0</v>
      </c>
      <c r="Q453" s="111">
        <v>1.0</v>
      </c>
      <c r="R453" s="89">
        <v>1058.0</v>
      </c>
      <c r="S453" s="106">
        <v>1.0</v>
      </c>
      <c r="T453" s="89">
        <v>1058.0</v>
      </c>
      <c r="U453" s="106">
        <v>1.0</v>
      </c>
      <c r="V453" s="89">
        <v>1058.0</v>
      </c>
      <c r="W453" s="111">
        <v>1.0</v>
      </c>
      <c r="X453" s="112">
        <v>95.428</v>
      </c>
      <c r="Y453" s="111">
        <v>1.0</v>
      </c>
      <c r="Z453" s="112">
        <v>124.978</v>
      </c>
      <c r="AA453" s="111">
        <v>1.0</v>
      </c>
      <c r="AB453" s="112">
        <v>134.156</v>
      </c>
      <c r="AC453" s="111">
        <v>0.0</v>
      </c>
      <c r="AD453" s="112">
        <v>0.0</v>
      </c>
      <c r="AE453" s="202"/>
      <c r="AF453" s="203"/>
      <c r="AG453" s="113">
        <f t="shared" ref="AG453:AP453" si="1240">IFERROR(W453/M453,0)*100</f>
        <v>100</v>
      </c>
      <c r="AH453" s="98">
        <f t="shared" si="1240"/>
        <v>9.011142587</v>
      </c>
      <c r="AI453" s="113">
        <f t="shared" si="1240"/>
        <v>100</v>
      </c>
      <c r="AJ453" s="98">
        <f t="shared" si="1240"/>
        <v>11.81266541</v>
      </c>
      <c r="AK453" s="113">
        <f t="shared" si="1240"/>
        <v>100</v>
      </c>
      <c r="AL453" s="98">
        <f t="shared" si="1240"/>
        <v>12.68015123</v>
      </c>
      <c r="AM453" s="113">
        <f t="shared" si="1240"/>
        <v>0</v>
      </c>
      <c r="AN453" s="98">
        <f t="shared" si="1240"/>
        <v>0</v>
      </c>
      <c r="AO453" s="297">
        <f t="shared" si="1240"/>
        <v>0</v>
      </c>
      <c r="AP453" s="218">
        <f t="shared" si="1240"/>
        <v>0</v>
      </c>
      <c r="AQ453" s="113">
        <f t="shared" ref="AQ453:AR453" si="1241">W453+Y453+AA453+AC453+AE453</f>
        <v>3</v>
      </c>
      <c r="AR453" s="114">
        <f t="shared" si="1241"/>
        <v>354.562</v>
      </c>
      <c r="AS453" s="114">
        <f t="shared" si="1219"/>
        <v>60</v>
      </c>
      <c r="AT453" s="114">
        <f t="shared" si="1238"/>
        <v>6.701228501</v>
      </c>
      <c r="AU453" s="115" t="s">
        <v>671</v>
      </c>
      <c r="AV453" s="116"/>
      <c r="AW453" s="117"/>
      <c r="AX453" s="118">
        <f t="shared" ref="AX453:AY453" si="1242">AG453+AI453+AK453+AM453+AO453</f>
        <v>300</v>
      </c>
      <c r="AY453" s="118">
        <f t="shared" si="1242"/>
        <v>33.50395922</v>
      </c>
      <c r="AZ453" s="204"/>
    </row>
    <row r="454" ht="69.0" customHeight="1">
      <c r="A454" s="200"/>
      <c r="B454" s="201"/>
      <c r="C454" s="202"/>
      <c r="D454" s="201"/>
      <c r="E454" s="202"/>
      <c r="F454" s="106"/>
      <c r="G454" s="108"/>
      <c r="H454" s="108" t="s">
        <v>858</v>
      </c>
      <c r="I454" s="108"/>
      <c r="J454" s="108">
        <v>0.0</v>
      </c>
      <c r="K454" s="109">
        <f t="shared" si="1228"/>
        <v>20</v>
      </c>
      <c r="L454" s="108"/>
      <c r="M454" s="108">
        <v>4.0</v>
      </c>
      <c r="N454" s="89"/>
      <c r="O454" s="108">
        <v>4.0</v>
      </c>
      <c r="P454" s="89"/>
      <c r="Q454" s="111">
        <v>4.0</v>
      </c>
      <c r="R454" s="89"/>
      <c r="S454" s="106">
        <v>4.0</v>
      </c>
      <c r="T454" s="89"/>
      <c r="U454" s="106">
        <v>4.0</v>
      </c>
      <c r="V454" s="129"/>
      <c r="W454" s="111">
        <v>1.0</v>
      </c>
      <c r="X454" s="112"/>
      <c r="Y454" s="111">
        <v>1.0</v>
      </c>
      <c r="Z454" s="112"/>
      <c r="AA454" s="111">
        <v>2.0</v>
      </c>
      <c r="AB454" s="112"/>
      <c r="AC454" s="111">
        <v>0.0</v>
      </c>
      <c r="AD454" s="112"/>
      <c r="AE454" s="202"/>
      <c r="AF454" s="203"/>
      <c r="AG454" s="113">
        <f t="shared" ref="AG454:AP454" si="1243">IFERROR(W454/M454,0)*100</f>
        <v>25</v>
      </c>
      <c r="AH454" s="98">
        <f t="shared" si="1243"/>
        <v>0</v>
      </c>
      <c r="AI454" s="113">
        <f t="shared" si="1243"/>
        <v>25</v>
      </c>
      <c r="AJ454" s="98">
        <f t="shared" si="1243"/>
        <v>0</v>
      </c>
      <c r="AK454" s="113">
        <f t="shared" si="1243"/>
        <v>50</v>
      </c>
      <c r="AL454" s="98">
        <f t="shared" si="1243"/>
        <v>0</v>
      </c>
      <c r="AM454" s="113">
        <f t="shared" si="1243"/>
        <v>0</v>
      </c>
      <c r="AN454" s="98">
        <f t="shared" si="1243"/>
        <v>0</v>
      </c>
      <c r="AO454" s="297">
        <f t="shared" si="1243"/>
        <v>0</v>
      </c>
      <c r="AP454" s="218">
        <f t="shared" si="1243"/>
        <v>0</v>
      </c>
      <c r="AQ454" s="113">
        <f t="shared" ref="AQ454:AR454" si="1244">W454+Y454+AA454+AC454+AE454</f>
        <v>4</v>
      </c>
      <c r="AR454" s="114">
        <f t="shared" si="1244"/>
        <v>0</v>
      </c>
      <c r="AS454" s="114">
        <f t="shared" si="1219"/>
        <v>20</v>
      </c>
      <c r="AT454" s="128" t="s">
        <v>89</v>
      </c>
      <c r="AU454" s="115"/>
      <c r="AV454" s="116"/>
      <c r="AW454" s="117"/>
      <c r="AX454" s="118">
        <f t="shared" ref="AX454:AY454" si="1245">AG454+AI454+AK454+AM454+AO454</f>
        <v>100</v>
      </c>
      <c r="AY454" s="118">
        <f t="shared" si="1245"/>
        <v>0</v>
      </c>
      <c r="AZ454" s="204"/>
    </row>
    <row r="455" ht="68.25" customHeight="1">
      <c r="A455" s="222"/>
      <c r="B455" s="168" t="s">
        <v>859</v>
      </c>
      <c r="C455" s="71"/>
      <c r="D455" s="71"/>
      <c r="E455" s="71"/>
      <c r="F455" s="71"/>
      <c r="G455" s="71"/>
      <c r="H455" s="35"/>
      <c r="I455" s="223"/>
      <c r="J455" s="169"/>
      <c r="K455" s="169"/>
      <c r="L455" s="170"/>
      <c r="M455" s="169"/>
      <c r="N455" s="172"/>
      <c r="O455" s="169"/>
      <c r="P455" s="172"/>
      <c r="Q455" s="173"/>
      <c r="R455" s="172"/>
      <c r="S455" s="169"/>
      <c r="T455" s="172"/>
      <c r="U455" s="169"/>
      <c r="V455" s="170"/>
      <c r="W455" s="173"/>
      <c r="X455" s="174"/>
      <c r="Y455" s="173"/>
      <c r="Z455" s="174"/>
      <c r="AA455" s="173"/>
      <c r="AB455" s="174"/>
      <c r="AC455" s="173"/>
      <c r="AD455" s="174"/>
      <c r="AE455" s="224"/>
      <c r="AF455" s="224"/>
      <c r="AG455" s="176"/>
      <c r="AH455" s="176"/>
      <c r="AI455" s="176"/>
      <c r="AJ455" s="176"/>
      <c r="AK455" s="176"/>
      <c r="AL455" s="176"/>
      <c r="AM455" s="176"/>
      <c r="AN455" s="176"/>
      <c r="AO455" s="218"/>
      <c r="AP455" s="218"/>
      <c r="AQ455" s="298">
        <f t="shared" ref="AQ455:AT455" si="1246">SUM(AQ456:AQ469)/14</f>
        <v>38.21428571</v>
      </c>
      <c r="AR455" s="298">
        <f t="shared" si="1246"/>
        <v>1657.509286</v>
      </c>
      <c r="AS455" s="298">
        <f t="shared" si="1246"/>
        <v>30.00100607</v>
      </c>
      <c r="AT455" s="298">
        <f t="shared" si="1246"/>
        <v>5.509837968</v>
      </c>
      <c r="AU455" s="225"/>
      <c r="AV455" s="226"/>
      <c r="AW455" s="4"/>
      <c r="AX455" s="103">
        <f t="shared" ref="AX455:AY455" si="1247">AG455+AI455+AK455+AM455+AO455</f>
        <v>0</v>
      </c>
      <c r="AY455" s="103">
        <f t="shared" si="1247"/>
        <v>0</v>
      </c>
      <c r="AZ455" s="4"/>
    </row>
    <row r="456" ht="85.5" customHeight="1">
      <c r="A456" s="119"/>
      <c r="B456" s="106">
        <v>1.0</v>
      </c>
      <c r="C456" s="108" t="s">
        <v>860</v>
      </c>
      <c r="D456" s="106">
        <v>1.0</v>
      </c>
      <c r="E456" s="108" t="s">
        <v>861</v>
      </c>
      <c r="F456" s="106">
        <v>1.0</v>
      </c>
      <c r="G456" s="108" t="s">
        <v>862</v>
      </c>
      <c r="H456" s="108" t="s">
        <v>863</v>
      </c>
      <c r="I456" s="108" t="s">
        <v>206</v>
      </c>
      <c r="J456" s="106">
        <v>12.0</v>
      </c>
      <c r="K456" s="109">
        <f t="shared" ref="K456:K463" si="1252">M456+O456+Q456+S456+U456+J456</f>
        <v>22</v>
      </c>
      <c r="L456" s="110">
        <f>N456+P456+R456+T456+V456</f>
        <v>82169</v>
      </c>
      <c r="M456" s="106">
        <v>2.0</v>
      </c>
      <c r="N456" s="89">
        <v>14776.0</v>
      </c>
      <c r="O456" s="106">
        <v>2.0</v>
      </c>
      <c r="P456" s="89">
        <v>16153.0</v>
      </c>
      <c r="Q456" s="106">
        <v>2.0</v>
      </c>
      <c r="R456" s="89">
        <v>16608.0</v>
      </c>
      <c r="S456" s="106">
        <v>2.0</v>
      </c>
      <c r="T456" s="89">
        <v>17075.0</v>
      </c>
      <c r="U456" s="106">
        <v>2.0</v>
      </c>
      <c r="V456" s="120">
        <v>17557.0</v>
      </c>
      <c r="W456" s="111">
        <v>2.0</v>
      </c>
      <c r="X456" s="112">
        <f>2780.551+65.48+55.999+50+50+50+49.975+55.825+50.013+55.994+55.999+50+49.608+65.005+50+50.005+47.06+56.006</f>
        <v>3687.52</v>
      </c>
      <c r="Y456" s="111">
        <v>2.0</v>
      </c>
      <c r="Z456" s="112">
        <f>6970.211+54.618+62.266+45.26+49.9+51.494+67.29+49.608+50+55.892+57.499+24.995+55.325+49.861+50+50+44.98+55.999</f>
        <v>7845.198</v>
      </c>
      <c r="AA456" s="111">
        <v>2.0</v>
      </c>
      <c r="AB456" s="112">
        <f>7875.75+56.228+67.992+55.784+57.501+82.105+55.996+90.233+46.996+49.608+76.114+61.055+51.8+52.498+49.999+49.799+52.45+48.246</f>
        <v>8880.154</v>
      </c>
      <c r="AC456" s="111">
        <v>0.0</v>
      </c>
      <c r="AD456" s="112">
        <f>2077.47+0+3.006</f>
        <v>2080.476</v>
      </c>
      <c r="AE456" s="108"/>
      <c r="AF456" s="96"/>
      <c r="AG456" s="113">
        <f t="shared" ref="AG456:AP456" si="1248">IFERROR(W456/M456,0)*100</f>
        <v>100</v>
      </c>
      <c r="AH456" s="98">
        <f t="shared" si="1248"/>
        <v>24.9561451</v>
      </c>
      <c r="AI456" s="113">
        <f t="shared" si="1248"/>
        <v>100</v>
      </c>
      <c r="AJ456" s="98">
        <f t="shared" si="1248"/>
        <v>48.56805547</v>
      </c>
      <c r="AK456" s="113">
        <f t="shared" si="1248"/>
        <v>100</v>
      </c>
      <c r="AL456" s="98">
        <f t="shared" si="1248"/>
        <v>53.46913536</v>
      </c>
      <c r="AM456" s="113">
        <f t="shared" si="1248"/>
        <v>0</v>
      </c>
      <c r="AN456" s="98">
        <f t="shared" si="1248"/>
        <v>12.18433968</v>
      </c>
      <c r="AO456" s="297">
        <f t="shared" si="1248"/>
        <v>0</v>
      </c>
      <c r="AP456" s="218">
        <f t="shared" si="1248"/>
        <v>0</v>
      </c>
      <c r="AQ456" s="113">
        <f t="shared" ref="AQ456:AR456" si="1249">W456+Y456+AA456+AC456+AE456</f>
        <v>6</v>
      </c>
      <c r="AR456" s="114">
        <f t="shared" si="1249"/>
        <v>22493.348</v>
      </c>
      <c r="AS456" s="114">
        <f t="shared" ref="AS456:AT456" si="1250">AQ456/K456*100</f>
        <v>27.27272727</v>
      </c>
      <c r="AT456" s="114">
        <f t="shared" si="1250"/>
        <v>27.37449403</v>
      </c>
      <c r="AU456" s="115" t="s">
        <v>671</v>
      </c>
      <c r="AV456" s="116" t="s">
        <v>719</v>
      </c>
      <c r="AW456" s="204"/>
      <c r="AX456" s="118">
        <f t="shared" ref="AX456:AY456" si="1251">AG456+AI456+AK456+AM456+AO456</f>
        <v>300</v>
      </c>
      <c r="AY456" s="118">
        <f t="shared" si="1251"/>
        <v>139.1776756</v>
      </c>
      <c r="AZ456" s="117"/>
    </row>
    <row r="457" ht="69.75" customHeight="1">
      <c r="A457" s="119"/>
      <c r="B457" s="106"/>
      <c r="C457" s="108"/>
      <c r="D457" s="106"/>
      <c r="E457" s="108"/>
      <c r="F457" s="106"/>
      <c r="G457" s="108"/>
      <c r="H457" s="108" t="s">
        <v>864</v>
      </c>
      <c r="I457" s="108" t="s">
        <v>206</v>
      </c>
      <c r="J457" s="106">
        <v>12.0</v>
      </c>
      <c r="K457" s="109">
        <f t="shared" si="1252"/>
        <v>22</v>
      </c>
      <c r="L457" s="108"/>
      <c r="M457" s="106">
        <v>2.0</v>
      </c>
      <c r="N457" s="89"/>
      <c r="O457" s="106">
        <v>2.0</v>
      </c>
      <c r="P457" s="89"/>
      <c r="Q457" s="106">
        <v>2.0</v>
      </c>
      <c r="R457" s="89"/>
      <c r="S457" s="106">
        <v>2.0</v>
      </c>
      <c r="T457" s="89"/>
      <c r="U457" s="106">
        <v>2.0</v>
      </c>
      <c r="V457" s="157"/>
      <c r="W457" s="111">
        <v>2.0</v>
      </c>
      <c r="X457" s="112"/>
      <c r="Y457" s="111">
        <v>2.0</v>
      </c>
      <c r="Z457" s="112"/>
      <c r="AA457" s="111">
        <v>2.0</v>
      </c>
      <c r="AB457" s="112"/>
      <c r="AC457" s="111">
        <v>1.0</v>
      </c>
      <c r="AD457" s="112"/>
      <c r="AE457" s="108"/>
      <c r="AF457" s="96"/>
      <c r="AG457" s="113">
        <f t="shared" ref="AG457:AP457" si="1253">IFERROR(W457/M457,0)*100</f>
        <v>100</v>
      </c>
      <c r="AH457" s="98">
        <f t="shared" si="1253"/>
        <v>0</v>
      </c>
      <c r="AI457" s="113">
        <f t="shared" si="1253"/>
        <v>100</v>
      </c>
      <c r="AJ457" s="98">
        <f t="shared" si="1253"/>
        <v>0</v>
      </c>
      <c r="AK457" s="113">
        <f t="shared" si="1253"/>
        <v>100</v>
      </c>
      <c r="AL457" s="98">
        <f t="shared" si="1253"/>
        <v>0</v>
      </c>
      <c r="AM457" s="113">
        <f t="shared" si="1253"/>
        <v>50</v>
      </c>
      <c r="AN457" s="98">
        <f t="shared" si="1253"/>
        <v>0</v>
      </c>
      <c r="AO457" s="297">
        <f t="shared" si="1253"/>
        <v>0</v>
      </c>
      <c r="AP457" s="218">
        <f t="shared" si="1253"/>
        <v>0</v>
      </c>
      <c r="AQ457" s="113">
        <f t="shared" ref="AQ457:AR457" si="1254">W457+Y457+AA457+AC457+AE457</f>
        <v>7</v>
      </c>
      <c r="AR457" s="114">
        <f t="shared" si="1254"/>
        <v>0</v>
      </c>
      <c r="AS457" s="114">
        <f t="shared" ref="AS457:AS460" si="1258">AQ457/K457*100</f>
        <v>31.81818182</v>
      </c>
      <c r="AT457" s="128" t="s">
        <v>89</v>
      </c>
      <c r="AU457" s="115"/>
      <c r="AV457" s="116"/>
      <c r="AW457" s="204"/>
      <c r="AX457" s="118">
        <f t="shared" ref="AX457:AY457" si="1255">AG457+AI457+AK457+AM457+AO457</f>
        <v>350</v>
      </c>
      <c r="AY457" s="118">
        <f t="shared" si="1255"/>
        <v>0</v>
      </c>
      <c r="AZ457" s="117"/>
    </row>
    <row r="458" ht="69.0" customHeight="1">
      <c r="A458" s="119"/>
      <c r="B458" s="106"/>
      <c r="C458" s="108"/>
      <c r="D458" s="106"/>
      <c r="E458" s="108"/>
      <c r="F458" s="106"/>
      <c r="G458" s="108"/>
      <c r="H458" s="108" t="s">
        <v>865</v>
      </c>
      <c r="I458" s="108" t="s">
        <v>206</v>
      </c>
      <c r="J458" s="106">
        <v>15.0</v>
      </c>
      <c r="K458" s="109">
        <f t="shared" si="1252"/>
        <v>30</v>
      </c>
      <c r="L458" s="108"/>
      <c r="M458" s="106">
        <v>3.0</v>
      </c>
      <c r="N458" s="89"/>
      <c r="O458" s="106">
        <v>3.0</v>
      </c>
      <c r="P458" s="89"/>
      <c r="Q458" s="106">
        <v>3.0</v>
      </c>
      <c r="R458" s="89"/>
      <c r="S458" s="106">
        <v>3.0</v>
      </c>
      <c r="T458" s="89"/>
      <c r="U458" s="106">
        <v>3.0</v>
      </c>
      <c r="V458" s="157"/>
      <c r="W458" s="111">
        <v>3.0</v>
      </c>
      <c r="X458" s="112"/>
      <c r="Y458" s="111">
        <v>3.0</v>
      </c>
      <c r="Z458" s="112"/>
      <c r="AA458" s="111">
        <v>3.0</v>
      </c>
      <c r="AB458" s="112"/>
      <c r="AC458" s="111">
        <v>2.0</v>
      </c>
      <c r="AD458" s="112"/>
      <c r="AE458" s="108"/>
      <c r="AF458" s="96"/>
      <c r="AG458" s="113">
        <f t="shared" ref="AG458:AP458" si="1256">IFERROR(W458/M458,0)*100</f>
        <v>100</v>
      </c>
      <c r="AH458" s="98">
        <f t="shared" si="1256"/>
        <v>0</v>
      </c>
      <c r="AI458" s="113">
        <f t="shared" si="1256"/>
        <v>100</v>
      </c>
      <c r="AJ458" s="98">
        <f t="shared" si="1256"/>
        <v>0</v>
      </c>
      <c r="AK458" s="113">
        <f t="shared" si="1256"/>
        <v>100</v>
      </c>
      <c r="AL458" s="98">
        <f t="shared" si="1256"/>
        <v>0</v>
      </c>
      <c r="AM458" s="113">
        <f t="shared" si="1256"/>
        <v>66.66666667</v>
      </c>
      <c r="AN458" s="98">
        <f t="shared" si="1256"/>
        <v>0</v>
      </c>
      <c r="AO458" s="297">
        <f t="shared" si="1256"/>
        <v>0</v>
      </c>
      <c r="AP458" s="218">
        <f t="shared" si="1256"/>
        <v>0</v>
      </c>
      <c r="AQ458" s="113">
        <f t="shared" ref="AQ458:AR458" si="1257">W458+Y458+AA458+AC458+AE458</f>
        <v>11</v>
      </c>
      <c r="AR458" s="114">
        <f t="shared" si="1257"/>
        <v>0</v>
      </c>
      <c r="AS458" s="114">
        <f t="shared" si="1258"/>
        <v>36.66666667</v>
      </c>
      <c r="AT458" s="128" t="s">
        <v>89</v>
      </c>
      <c r="AU458" s="115"/>
      <c r="AV458" s="116"/>
      <c r="AW458" s="204"/>
      <c r="AX458" s="118">
        <f t="shared" ref="AX458:AY458" si="1259">AG458+AI458+AK458+AM458+AO458</f>
        <v>366.6666667</v>
      </c>
      <c r="AY458" s="118">
        <f t="shared" si="1259"/>
        <v>0</v>
      </c>
      <c r="AZ458" s="117"/>
    </row>
    <row r="459" ht="118.5" customHeight="1">
      <c r="A459" s="119"/>
      <c r="B459" s="106"/>
      <c r="C459" s="108"/>
      <c r="D459" s="106"/>
      <c r="E459" s="108"/>
      <c r="F459" s="106"/>
      <c r="G459" s="108"/>
      <c r="H459" s="108" t="s">
        <v>866</v>
      </c>
      <c r="I459" s="108" t="s">
        <v>43</v>
      </c>
      <c r="J459" s="106">
        <v>412.0</v>
      </c>
      <c r="K459" s="109">
        <f t="shared" si="1252"/>
        <v>722</v>
      </c>
      <c r="L459" s="108"/>
      <c r="M459" s="106">
        <v>62.0</v>
      </c>
      <c r="N459" s="89"/>
      <c r="O459" s="106">
        <v>62.0</v>
      </c>
      <c r="P459" s="89"/>
      <c r="Q459" s="106">
        <v>62.0</v>
      </c>
      <c r="R459" s="89"/>
      <c r="S459" s="106">
        <v>62.0</v>
      </c>
      <c r="T459" s="89"/>
      <c r="U459" s="106">
        <v>62.0</v>
      </c>
      <c r="V459" s="157"/>
      <c r="W459" s="111">
        <v>70.0</v>
      </c>
      <c r="X459" s="112"/>
      <c r="Y459" s="111">
        <v>0.0</v>
      </c>
      <c r="Z459" s="112"/>
      <c r="AA459" s="111">
        <v>0.0</v>
      </c>
      <c r="AB459" s="112"/>
      <c r="AC459" s="111">
        <v>0.0</v>
      </c>
      <c r="AD459" s="112"/>
      <c r="AE459" s="108"/>
      <c r="AF459" s="96"/>
      <c r="AG459" s="113">
        <f t="shared" ref="AG459:AP459" si="1260">IFERROR(W459/M459,0)*100</f>
        <v>112.9032258</v>
      </c>
      <c r="AH459" s="98">
        <f t="shared" si="1260"/>
        <v>0</v>
      </c>
      <c r="AI459" s="113">
        <f t="shared" si="1260"/>
        <v>0</v>
      </c>
      <c r="AJ459" s="98">
        <f t="shared" si="1260"/>
        <v>0</v>
      </c>
      <c r="AK459" s="113">
        <f t="shared" si="1260"/>
        <v>0</v>
      </c>
      <c r="AL459" s="98">
        <f t="shared" si="1260"/>
        <v>0</v>
      </c>
      <c r="AM459" s="113">
        <f t="shared" si="1260"/>
        <v>0</v>
      </c>
      <c r="AN459" s="98">
        <f t="shared" si="1260"/>
        <v>0</v>
      </c>
      <c r="AO459" s="297">
        <f t="shared" si="1260"/>
        <v>0</v>
      </c>
      <c r="AP459" s="218">
        <f t="shared" si="1260"/>
        <v>0</v>
      </c>
      <c r="AQ459" s="113">
        <f t="shared" ref="AQ459:AR459" si="1261">W459+Y459+AA459+AC459+AE459</f>
        <v>70</v>
      </c>
      <c r="AR459" s="114">
        <f t="shared" si="1261"/>
        <v>0</v>
      </c>
      <c r="AS459" s="114">
        <f t="shared" si="1258"/>
        <v>9.695290859</v>
      </c>
      <c r="AT459" s="128" t="s">
        <v>89</v>
      </c>
      <c r="AU459" s="115"/>
      <c r="AV459" s="116"/>
      <c r="AW459" s="204"/>
      <c r="AX459" s="118">
        <f t="shared" ref="AX459:AY459" si="1262">AG459+AI459+AK459+AM459+AO459</f>
        <v>112.9032258</v>
      </c>
      <c r="AY459" s="118">
        <f t="shared" si="1262"/>
        <v>0</v>
      </c>
      <c r="AZ459" s="117"/>
    </row>
    <row r="460" ht="71.25" customHeight="1">
      <c r="A460" s="200"/>
      <c r="B460" s="201"/>
      <c r="C460" s="202"/>
      <c r="D460" s="201"/>
      <c r="E460" s="202"/>
      <c r="F460" s="106">
        <v>2.0</v>
      </c>
      <c r="G460" s="86" t="s">
        <v>867</v>
      </c>
      <c r="H460" s="86" t="s">
        <v>868</v>
      </c>
      <c r="I460" s="86" t="s">
        <v>869</v>
      </c>
      <c r="J460" s="106">
        <v>0.0</v>
      </c>
      <c r="K460" s="109">
        <f t="shared" si="1252"/>
        <v>125</v>
      </c>
      <c r="L460" s="110">
        <f>N460+P460+R460+T460+V460</f>
        <v>3690</v>
      </c>
      <c r="M460" s="106">
        <v>32.0</v>
      </c>
      <c r="N460" s="89">
        <v>0.0</v>
      </c>
      <c r="O460" s="106">
        <v>20.0</v>
      </c>
      <c r="P460" s="89">
        <v>904.0</v>
      </c>
      <c r="Q460" s="111">
        <v>23.0</v>
      </c>
      <c r="R460" s="89">
        <v>902.0</v>
      </c>
      <c r="S460" s="106">
        <v>25.0</v>
      </c>
      <c r="T460" s="89">
        <v>928.0</v>
      </c>
      <c r="U460" s="106">
        <v>25.0</v>
      </c>
      <c r="V460" s="91">
        <v>956.0</v>
      </c>
      <c r="W460" s="111">
        <v>0.0</v>
      </c>
      <c r="X460" s="112">
        <v>0.0</v>
      </c>
      <c r="Y460" s="111">
        <v>52.0</v>
      </c>
      <c r="Z460" s="112">
        <v>64.0</v>
      </c>
      <c r="AA460" s="111">
        <v>73.0</v>
      </c>
      <c r="AB460" s="112">
        <v>490.813</v>
      </c>
      <c r="AC460" s="111">
        <v>0.0</v>
      </c>
      <c r="AD460" s="112">
        <v>0.0</v>
      </c>
      <c r="AE460" s="202"/>
      <c r="AF460" s="203"/>
      <c r="AG460" s="113">
        <f t="shared" ref="AG460:AP460" si="1263">IFERROR(W460/M460,0)*100</f>
        <v>0</v>
      </c>
      <c r="AH460" s="98">
        <f t="shared" si="1263"/>
        <v>0</v>
      </c>
      <c r="AI460" s="113">
        <f t="shared" si="1263"/>
        <v>260</v>
      </c>
      <c r="AJ460" s="98">
        <f t="shared" si="1263"/>
        <v>7.079646018</v>
      </c>
      <c r="AK460" s="113">
        <f t="shared" si="1263"/>
        <v>317.3913043</v>
      </c>
      <c r="AL460" s="98">
        <f t="shared" si="1263"/>
        <v>54.41385809</v>
      </c>
      <c r="AM460" s="113">
        <f t="shared" si="1263"/>
        <v>0</v>
      </c>
      <c r="AN460" s="98">
        <f t="shared" si="1263"/>
        <v>0</v>
      </c>
      <c r="AO460" s="297">
        <f t="shared" si="1263"/>
        <v>0</v>
      </c>
      <c r="AP460" s="218">
        <f t="shared" si="1263"/>
        <v>0</v>
      </c>
      <c r="AQ460" s="113">
        <f t="shared" ref="AQ460:AR460" si="1264">W460+Y460+AA460+AC460+AE460</f>
        <v>125</v>
      </c>
      <c r="AR460" s="114">
        <f t="shared" si="1264"/>
        <v>554.813</v>
      </c>
      <c r="AS460" s="114">
        <f t="shared" si="1258"/>
        <v>100</v>
      </c>
      <c r="AT460" s="114">
        <f>AR460/L460*100</f>
        <v>15.03558266</v>
      </c>
      <c r="AU460" s="115" t="s">
        <v>198</v>
      </c>
      <c r="AV460" s="116"/>
      <c r="AW460" s="204"/>
      <c r="AX460" s="118">
        <f t="shared" ref="AX460:AY460" si="1265">AG460+AI460+AK460+AM460+AO460</f>
        <v>577.3913043</v>
      </c>
      <c r="AY460" s="118">
        <f t="shared" si="1265"/>
        <v>61.49350411</v>
      </c>
      <c r="AZ460" s="204"/>
    </row>
    <row r="461" ht="37.5" customHeight="1">
      <c r="A461" s="200"/>
      <c r="B461" s="201"/>
      <c r="C461" s="202"/>
      <c r="D461" s="201"/>
      <c r="E461" s="202"/>
      <c r="F461" s="106"/>
      <c r="G461" s="86"/>
      <c r="H461" s="86" t="s">
        <v>870</v>
      </c>
      <c r="I461" s="86" t="s">
        <v>211</v>
      </c>
      <c r="J461" s="106">
        <v>5.0</v>
      </c>
      <c r="K461" s="109">
        <f t="shared" si="1252"/>
        <v>9</v>
      </c>
      <c r="L461" s="128"/>
      <c r="M461" s="106"/>
      <c r="N461" s="89"/>
      <c r="O461" s="106">
        <v>1.0</v>
      </c>
      <c r="P461" s="89"/>
      <c r="Q461" s="111">
        <v>1.0</v>
      </c>
      <c r="R461" s="89"/>
      <c r="S461" s="106">
        <v>1.0</v>
      </c>
      <c r="T461" s="89"/>
      <c r="U461" s="106">
        <v>1.0</v>
      </c>
      <c r="V461" s="129"/>
      <c r="W461" s="111">
        <v>0.0</v>
      </c>
      <c r="X461" s="112"/>
      <c r="Y461" s="111">
        <v>0.0</v>
      </c>
      <c r="Z461" s="112"/>
      <c r="AA461" s="111">
        <v>0.0</v>
      </c>
      <c r="AB461" s="112"/>
      <c r="AC461" s="111">
        <v>0.0</v>
      </c>
      <c r="AD461" s="112"/>
      <c r="AE461" s="202"/>
      <c r="AF461" s="203"/>
      <c r="AG461" s="113">
        <f t="shared" ref="AG461:AP461" si="1266">IFERROR(W461/M461,0)*100</f>
        <v>0</v>
      </c>
      <c r="AH461" s="98">
        <f t="shared" si="1266"/>
        <v>0</v>
      </c>
      <c r="AI461" s="113">
        <f t="shared" si="1266"/>
        <v>0</v>
      </c>
      <c r="AJ461" s="98">
        <f t="shared" si="1266"/>
        <v>0</v>
      </c>
      <c r="AK461" s="113">
        <f t="shared" si="1266"/>
        <v>0</v>
      </c>
      <c r="AL461" s="98">
        <f t="shared" si="1266"/>
        <v>0</v>
      </c>
      <c r="AM461" s="113">
        <f t="shared" si="1266"/>
        <v>0</v>
      </c>
      <c r="AN461" s="98">
        <f t="shared" si="1266"/>
        <v>0</v>
      </c>
      <c r="AO461" s="297">
        <f t="shared" si="1266"/>
        <v>0</v>
      </c>
      <c r="AP461" s="218">
        <f t="shared" si="1266"/>
        <v>0</v>
      </c>
      <c r="AQ461" s="113">
        <f t="shared" ref="AQ461:AQ462" si="1269">IFERROR(AX461/K461,0)*100</f>
        <v>0</v>
      </c>
      <c r="AR461" s="202"/>
      <c r="AS461" s="202"/>
      <c r="AT461" s="202"/>
      <c r="AU461" s="115"/>
      <c r="AV461" s="116"/>
      <c r="AW461" s="204"/>
      <c r="AX461" s="118">
        <f t="shared" ref="AX461:AY461" si="1267">AG461+AI461+AK461+AM461+AO461</f>
        <v>0</v>
      </c>
      <c r="AY461" s="118">
        <f t="shared" si="1267"/>
        <v>0</v>
      </c>
      <c r="AZ461" s="204"/>
    </row>
    <row r="462" ht="55.5" customHeight="1">
      <c r="A462" s="200"/>
      <c r="B462" s="201"/>
      <c r="C462" s="202"/>
      <c r="D462" s="201"/>
      <c r="E462" s="202"/>
      <c r="F462" s="106"/>
      <c r="G462" s="86"/>
      <c r="H462" s="86" t="s">
        <v>871</v>
      </c>
      <c r="I462" s="86" t="s">
        <v>869</v>
      </c>
      <c r="J462" s="106">
        <v>0.0</v>
      </c>
      <c r="K462" s="109">
        <f t="shared" si="1252"/>
        <v>133</v>
      </c>
      <c r="L462" s="128"/>
      <c r="M462" s="106">
        <v>32.0</v>
      </c>
      <c r="N462" s="89"/>
      <c r="O462" s="106">
        <v>23.0</v>
      </c>
      <c r="P462" s="89"/>
      <c r="Q462" s="111">
        <v>25.0</v>
      </c>
      <c r="R462" s="89"/>
      <c r="S462" s="106">
        <v>25.0</v>
      </c>
      <c r="T462" s="89"/>
      <c r="U462" s="106">
        <v>28.0</v>
      </c>
      <c r="V462" s="129"/>
      <c r="W462" s="111">
        <v>0.0</v>
      </c>
      <c r="X462" s="112"/>
      <c r="Y462" s="111">
        <v>0.0</v>
      </c>
      <c r="Z462" s="112"/>
      <c r="AA462" s="111">
        <v>0.0</v>
      </c>
      <c r="AB462" s="112"/>
      <c r="AC462" s="111">
        <v>0.0</v>
      </c>
      <c r="AD462" s="112"/>
      <c r="AE462" s="202"/>
      <c r="AF462" s="203"/>
      <c r="AG462" s="113">
        <f t="shared" ref="AG462:AP462" si="1268">IFERROR(W462/M462,0)*100</f>
        <v>0</v>
      </c>
      <c r="AH462" s="98">
        <f t="shared" si="1268"/>
        <v>0</v>
      </c>
      <c r="AI462" s="113">
        <f t="shared" si="1268"/>
        <v>0</v>
      </c>
      <c r="AJ462" s="98">
        <f t="shared" si="1268"/>
        <v>0</v>
      </c>
      <c r="AK462" s="113">
        <f t="shared" si="1268"/>
        <v>0</v>
      </c>
      <c r="AL462" s="98">
        <f t="shared" si="1268"/>
        <v>0</v>
      </c>
      <c r="AM462" s="113">
        <f t="shared" si="1268"/>
        <v>0</v>
      </c>
      <c r="AN462" s="98">
        <f t="shared" si="1268"/>
        <v>0</v>
      </c>
      <c r="AO462" s="297">
        <f t="shared" si="1268"/>
        <v>0</v>
      </c>
      <c r="AP462" s="218">
        <f t="shared" si="1268"/>
        <v>0</v>
      </c>
      <c r="AQ462" s="113">
        <f t="shared" si="1269"/>
        <v>0</v>
      </c>
      <c r="AR462" s="202"/>
      <c r="AS462" s="202"/>
      <c r="AT462" s="202"/>
      <c r="AU462" s="115"/>
      <c r="AV462" s="116"/>
      <c r="AW462" s="204"/>
      <c r="AX462" s="118">
        <f t="shared" ref="AX462:AY462" si="1270">AG462+AI462+AK462+AM462+AO462</f>
        <v>0</v>
      </c>
      <c r="AY462" s="118">
        <f t="shared" si="1270"/>
        <v>0</v>
      </c>
      <c r="AZ462" s="204"/>
    </row>
    <row r="463" ht="103.5" customHeight="1">
      <c r="A463" s="200"/>
      <c r="B463" s="201"/>
      <c r="C463" s="202"/>
      <c r="D463" s="201"/>
      <c r="E463" s="202"/>
      <c r="F463" s="106">
        <v>3.0</v>
      </c>
      <c r="G463" s="86" t="s">
        <v>872</v>
      </c>
      <c r="H463" s="86" t="s">
        <v>873</v>
      </c>
      <c r="I463" s="86" t="s">
        <v>211</v>
      </c>
      <c r="J463" s="106">
        <v>1.0</v>
      </c>
      <c r="K463" s="109">
        <f t="shared" si="1252"/>
        <v>6</v>
      </c>
      <c r="L463" s="110">
        <f t="shared" ref="L463:L464" si="1275">N463+P463+R463+T463+V463</f>
        <v>452</v>
      </c>
      <c r="M463" s="106">
        <v>1.0</v>
      </c>
      <c r="N463" s="89">
        <v>85.0</v>
      </c>
      <c r="O463" s="106">
        <v>1.0</v>
      </c>
      <c r="P463" s="89">
        <v>88.0</v>
      </c>
      <c r="Q463" s="111">
        <v>1.0</v>
      </c>
      <c r="R463" s="89">
        <v>90.0</v>
      </c>
      <c r="S463" s="106">
        <v>1.0</v>
      </c>
      <c r="T463" s="89">
        <v>93.0</v>
      </c>
      <c r="U463" s="106">
        <v>1.0</v>
      </c>
      <c r="V463" s="91">
        <v>96.0</v>
      </c>
      <c r="W463" s="111">
        <v>1.0</v>
      </c>
      <c r="X463" s="112">
        <v>50.87</v>
      </c>
      <c r="Y463" s="111">
        <v>0.0</v>
      </c>
      <c r="Z463" s="112">
        <v>0.0</v>
      </c>
      <c r="AA463" s="111">
        <v>1.0</v>
      </c>
      <c r="AB463" s="112">
        <v>106.099</v>
      </c>
      <c r="AC463" s="121">
        <v>0.0</v>
      </c>
      <c r="AD463" s="112">
        <v>0.0</v>
      </c>
      <c r="AE463" s="202"/>
      <c r="AF463" s="203"/>
      <c r="AG463" s="113">
        <f t="shared" ref="AG463:AP463" si="1271">IFERROR(W463/M463,0)*100</f>
        <v>100</v>
      </c>
      <c r="AH463" s="98">
        <f t="shared" si="1271"/>
        <v>59.84705882</v>
      </c>
      <c r="AI463" s="113">
        <f t="shared" si="1271"/>
        <v>0</v>
      </c>
      <c r="AJ463" s="98">
        <f t="shared" si="1271"/>
        <v>0</v>
      </c>
      <c r="AK463" s="113">
        <f t="shared" si="1271"/>
        <v>100</v>
      </c>
      <c r="AL463" s="98">
        <f t="shared" si="1271"/>
        <v>117.8877778</v>
      </c>
      <c r="AM463" s="113">
        <f t="shared" si="1271"/>
        <v>0</v>
      </c>
      <c r="AN463" s="98">
        <f t="shared" si="1271"/>
        <v>0</v>
      </c>
      <c r="AO463" s="297">
        <f t="shared" si="1271"/>
        <v>0</v>
      </c>
      <c r="AP463" s="218">
        <f t="shared" si="1271"/>
        <v>0</v>
      </c>
      <c r="AQ463" s="113">
        <f t="shared" ref="AQ463:AR463" si="1272">W463+Y463+AA463+AC463+AE463</f>
        <v>2</v>
      </c>
      <c r="AR463" s="114">
        <f t="shared" si="1272"/>
        <v>156.969</v>
      </c>
      <c r="AS463" s="114">
        <f t="shared" ref="AS463:AT463" si="1273">AQ463/K463*100</f>
        <v>33.33333333</v>
      </c>
      <c r="AT463" s="114">
        <f t="shared" si="1273"/>
        <v>34.72765487</v>
      </c>
      <c r="AU463" s="115" t="s">
        <v>198</v>
      </c>
      <c r="AV463" s="116"/>
      <c r="AW463" s="204"/>
      <c r="AX463" s="118">
        <f t="shared" ref="AX463:AY463" si="1274">AG463+AI463+AK463+AM463+AO463</f>
        <v>200</v>
      </c>
      <c r="AY463" s="118">
        <f t="shared" si="1274"/>
        <v>177.7348366</v>
      </c>
      <c r="AZ463" s="204"/>
    </row>
    <row r="464" ht="86.25" customHeight="1">
      <c r="A464" s="119"/>
      <c r="B464" s="106"/>
      <c r="C464" s="108"/>
      <c r="D464" s="106"/>
      <c r="E464" s="108"/>
      <c r="F464" s="106">
        <v>4.0</v>
      </c>
      <c r="G464" s="86" t="s">
        <v>874</v>
      </c>
      <c r="H464" s="108" t="s">
        <v>875</v>
      </c>
      <c r="I464" s="108"/>
      <c r="J464" s="106"/>
      <c r="K464" s="106"/>
      <c r="L464" s="110">
        <f t="shared" si="1275"/>
        <v>48920</v>
      </c>
      <c r="M464" s="106"/>
      <c r="N464" s="89">
        <v>4724.0</v>
      </c>
      <c r="O464" s="106"/>
      <c r="P464" s="89">
        <v>10565.0</v>
      </c>
      <c r="Q464" s="111"/>
      <c r="R464" s="89">
        <v>10881.0</v>
      </c>
      <c r="S464" s="106"/>
      <c r="T464" s="89">
        <v>11207.0</v>
      </c>
      <c r="U464" s="111"/>
      <c r="V464" s="120">
        <v>11543.0</v>
      </c>
      <c r="W464" s="111"/>
      <c r="X464" s="112">
        <v>2939.975</v>
      </c>
      <c r="Y464" s="111"/>
      <c r="Z464" s="112">
        <v>1289.2</v>
      </c>
      <c r="AA464" s="111"/>
      <c r="AB464" s="112">
        <v>1458.057</v>
      </c>
      <c r="AC464" s="111"/>
      <c r="AD464" s="112">
        <v>356.112</v>
      </c>
      <c r="AE464" s="108"/>
      <c r="AF464" s="96"/>
      <c r="AG464" s="113">
        <f t="shared" ref="AG464:AP464" si="1276">IFERROR(W464/M464,0)*100</f>
        <v>0</v>
      </c>
      <c r="AH464" s="98">
        <f t="shared" si="1276"/>
        <v>62.23486452</v>
      </c>
      <c r="AI464" s="113">
        <f t="shared" si="1276"/>
        <v>0</v>
      </c>
      <c r="AJ464" s="98">
        <f t="shared" si="1276"/>
        <v>12.20255561</v>
      </c>
      <c r="AK464" s="113">
        <f t="shared" si="1276"/>
        <v>0</v>
      </c>
      <c r="AL464" s="98">
        <f t="shared" si="1276"/>
        <v>13.40002757</v>
      </c>
      <c r="AM464" s="113">
        <f t="shared" si="1276"/>
        <v>0</v>
      </c>
      <c r="AN464" s="98">
        <f t="shared" si="1276"/>
        <v>3.177585438</v>
      </c>
      <c r="AO464" s="297">
        <f t="shared" si="1276"/>
        <v>0</v>
      </c>
      <c r="AP464" s="218">
        <f t="shared" si="1276"/>
        <v>0</v>
      </c>
      <c r="AQ464" s="113">
        <f>IFERROR(AX464/K464,0)*100</f>
        <v>0</v>
      </c>
      <c r="AR464" s="108"/>
      <c r="AS464" s="108"/>
      <c r="AT464" s="108"/>
      <c r="AU464" s="115" t="s">
        <v>198</v>
      </c>
      <c r="AV464" s="116"/>
      <c r="AW464" s="204"/>
      <c r="AX464" s="118">
        <f t="shared" ref="AX464:AY464" si="1277">AG464+AI464+AK464+AM464+AO464</f>
        <v>0</v>
      </c>
      <c r="AY464" s="118">
        <f t="shared" si="1277"/>
        <v>91.01503314</v>
      </c>
      <c r="AZ464" s="117"/>
    </row>
    <row r="465" ht="54.0" customHeight="1">
      <c r="A465" s="119"/>
      <c r="B465" s="106"/>
      <c r="C465" s="108"/>
      <c r="D465" s="106"/>
      <c r="E465" s="108"/>
      <c r="F465" s="106"/>
      <c r="G465" s="86"/>
      <c r="H465" s="108" t="s">
        <v>876</v>
      </c>
      <c r="I465" s="108" t="s">
        <v>206</v>
      </c>
      <c r="J465" s="106">
        <v>6.0</v>
      </c>
      <c r="K465" s="109">
        <f t="shared" ref="K465:K469" si="1281">M465+O465+Q465+S465+U465+J465</f>
        <v>26</v>
      </c>
      <c r="L465" s="108"/>
      <c r="M465" s="106">
        <v>4.0</v>
      </c>
      <c r="N465" s="89"/>
      <c r="O465" s="106">
        <v>4.0</v>
      </c>
      <c r="P465" s="89"/>
      <c r="Q465" s="111">
        <v>4.0</v>
      </c>
      <c r="R465" s="89"/>
      <c r="S465" s="106">
        <v>4.0</v>
      </c>
      <c r="T465" s="89"/>
      <c r="U465" s="106">
        <v>4.0</v>
      </c>
      <c r="V465" s="157"/>
      <c r="W465" s="111">
        <v>4.0</v>
      </c>
      <c r="X465" s="112"/>
      <c r="Y465" s="111">
        <v>0.0</v>
      </c>
      <c r="Z465" s="112"/>
      <c r="AA465" s="111">
        <v>1.0</v>
      </c>
      <c r="AB465" s="112"/>
      <c r="AC465" s="111">
        <v>0.0</v>
      </c>
      <c r="AD465" s="112"/>
      <c r="AE465" s="108"/>
      <c r="AF465" s="96"/>
      <c r="AG465" s="113">
        <f t="shared" ref="AG465:AP465" si="1278">IFERROR(W465/M465,0)*100</f>
        <v>100</v>
      </c>
      <c r="AH465" s="98">
        <f t="shared" si="1278"/>
        <v>0</v>
      </c>
      <c r="AI465" s="113">
        <f t="shared" si="1278"/>
        <v>0</v>
      </c>
      <c r="AJ465" s="98">
        <f t="shared" si="1278"/>
        <v>0</v>
      </c>
      <c r="AK465" s="113">
        <f t="shared" si="1278"/>
        <v>25</v>
      </c>
      <c r="AL465" s="98">
        <f t="shared" si="1278"/>
        <v>0</v>
      </c>
      <c r="AM465" s="113">
        <f t="shared" si="1278"/>
        <v>0</v>
      </c>
      <c r="AN465" s="98">
        <f t="shared" si="1278"/>
        <v>0</v>
      </c>
      <c r="AO465" s="297">
        <f t="shared" si="1278"/>
        <v>0</v>
      </c>
      <c r="AP465" s="218">
        <f t="shared" si="1278"/>
        <v>0</v>
      </c>
      <c r="AQ465" s="113">
        <f t="shared" ref="AQ465:AR465" si="1279">W465+Y465+AA465+AC465+AE465</f>
        <v>5</v>
      </c>
      <c r="AR465" s="114">
        <f t="shared" si="1279"/>
        <v>0</v>
      </c>
      <c r="AS465" s="114">
        <f t="shared" ref="AS465:AS469" si="1284">AQ465/K465*100</f>
        <v>19.23076923</v>
      </c>
      <c r="AT465" s="128" t="s">
        <v>89</v>
      </c>
      <c r="AU465" s="115"/>
      <c r="AV465" s="117"/>
      <c r="AW465" s="204"/>
      <c r="AX465" s="118">
        <f t="shared" ref="AX465:AY465" si="1280">AG465+AI465+AK465+AM465+AO465</f>
        <v>125</v>
      </c>
      <c r="AY465" s="118">
        <f t="shared" si="1280"/>
        <v>0</v>
      </c>
      <c r="AZ465" s="117"/>
    </row>
    <row r="466" ht="53.25" customHeight="1">
      <c r="A466" s="119"/>
      <c r="B466" s="106"/>
      <c r="C466" s="108"/>
      <c r="D466" s="106"/>
      <c r="E466" s="108"/>
      <c r="F466" s="106"/>
      <c r="G466" s="86"/>
      <c r="H466" s="108" t="s">
        <v>877</v>
      </c>
      <c r="I466" s="108" t="s">
        <v>206</v>
      </c>
      <c r="J466" s="106">
        <v>23.0</v>
      </c>
      <c r="K466" s="109">
        <f t="shared" si="1281"/>
        <v>43</v>
      </c>
      <c r="L466" s="108"/>
      <c r="M466" s="106">
        <v>4.0</v>
      </c>
      <c r="N466" s="89"/>
      <c r="O466" s="106">
        <v>4.0</v>
      </c>
      <c r="P466" s="89"/>
      <c r="Q466" s="111">
        <v>4.0</v>
      </c>
      <c r="R466" s="89"/>
      <c r="S466" s="106">
        <v>4.0</v>
      </c>
      <c r="T466" s="89"/>
      <c r="U466" s="106">
        <v>4.0</v>
      </c>
      <c r="V466" s="157"/>
      <c r="W466" s="111">
        <v>8.0</v>
      </c>
      <c r="X466" s="112"/>
      <c r="Y466" s="111">
        <v>2.0</v>
      </c>
      <c r="Z466" s="112"/>
      <c r="AA466" s="111">
        <v>0.0</v>
      </c>
      <c r="AB466" s="112"/>
      <c r="AC466" s="111">
        <v>0.0</v>
      </c>
      <c r="AD466" s="112"/>
      <c r="AE466" s="108"/>
      <c r="AF466" s="96"/>
      <c r="AG466" s="113">
        <f t="shared" ref="AG466:AP466" si="1282">IFERROR(W466/M466,0)*100</f>
        <v>200</v>
      </c>
      <c r="AH466" s="98">
        <f t="shared" si="1282"/>
        <v>0</v>
      </c>
      <c r="AI466" s="113">
        <f t="shared" si="1282"/>
        <v>50</v>
      </c>
      <c r="AJ466" s="98">
        <f t="shared" si="1282"/>
        <v>0</v>
      </c>
      <c r="AK466" s="113">
        <f t="shared" si="1282"/>
        <v>0</v>
      </c>
      <c r="AL466" s="98">
        <f t="shared" si="1282"/>
        <v>0</v>
      </c>
      <c r="AM466" s="113">
        <f t="shared" si="1282"/>
        <v>0</v>
      </c>
      <c r="AN466" s="98">
        <f t="shared" si="1282"/>
        <v>0</v>
      </c>
      <c r="AO466" s="297">
        <f t="shared" si="1282"/>
        <v>0</v>
      </c>
      <c r="AP466" s="218">
        <f t="shared" si="1282"/>
        <v>0</v>
      </c>
      <c r="AQ466" s="113">
        <f t="shared" ref="AQ466:AR466" si="1283">W466+Y466+AA466+AC466+AE466</f>
        <v>10</v>
      </c>
      <c r="AR466" s="114">
        <f t="shared" si="1283"/>
        <v>0</v>
      </c>
      <c r="AS466" s="114">
        <f t="shared" si="1284"/>
        <v>23.25581395</v>
      </c>
      <c r="AT466" s="128" t="s">
        <v>89</v>
      </c>
      <c r="AU466" s="115"/>
      <c r="AV466" s="117"/>
      <c r="AW466" s="204"/>
      <c r="AX466" s="118">
        <f t="shared" ref="AX466:AY466" si="1285">AG466+AI466+AK466+AM466+AO466</f>
        <v>250</v>
      </c>
      <c r="AY466" s="118">
        <f t="shared" si="1285"/>
        <v>0</v>
      </c>
      <c r="AZ466" s="117"/>
    </row>
    <row r="467" ht="52.5" customHeight="1">
      <c r="A467" s="119"/>
      <c r="B467" s="106"/>
      <c r="C467" s="108"/>
      <c r="D467" s="106"/>
      <c r="E467" s="108"/>
      <c r="F467" s="106"/>
      <c r="G467" s="86"/>
      <c r="H467" s="108" t="s">
        <v>878</v>
      </c>
      <c r="I467" s="108" t="s">
        <v>879</v>
      </c>
      <c r="J467" s="106">
        <v>124.0</v>
      </c>
      <c r="K467" s="109">
        <f t="shared" si="1281"/>
        <v>449</v>
      </c>
      <c r="L467" s="108"/>
      <c r="M467" s="106">
        <v>65.0</v>
      </c>
      <c r="N467" s="89"/>
      <c r="O467" s="106">
        <v>65.0</v>
      </c>
      <c r="P467" s="89"/>
      <c r="Q467" s="111">
        <v>65.0</v>
      </c>
      <c r="R467" s="89"/>
      <c r="S467" s="106">
        <v>65.0</v>
      </c>
      <c r="T467" s="89"/>
      <c r="U467" s="106">
        <v>65.0</v>
      </c>
      <c r="V467" s="157"/>
      <c r="W467" s="111">
        <v>63.0</v>
      </c>
      <c r="X467" s="112"/>
      <c r="Y467" s="111">
        <v>63.0</v>
      </c>
      <c r="Z467" s="112"/>
      <c r="AA467" s="111">
        <v>101.0</v>
      </c>
      <c r="AB467" s="112"/>
      <c r="AC467" s="111">
        <v>25.0</v>
      </c>
      <c r="AD467" s="112"/>
      <c r="AE467" s="108"/>
      <c r="AF467" s="96"/>
      <c r="AG467" s="113">
        <f t="shared" ref="AG467:AP467" si="1286">IFERROR(W467/M467,0)*100</f>
        <v>96.92307692</v>
      </c>
      <c r="AH467" s="98">
        <f t="shared" si="1286"/>
        <v>0</v>
      </c>
      <c r="AI467" s="113">
        <f t="shared" si="1286"/>
        <v>96.92307692</v>
      </c>
      <c r="AJ467" s="98">
        <f t="shared" si="1286"/>
        <v>0</v>
      </c>
      <c r="AK467" s="113">
        <f t="shared" si="1286"/>
        <v>155.3846154</v>
      </c>
      <c r="AL467" s="98">
        <f t="shared" si="1286"/>
        <v>0</v>
      </c>
      <c r="AM467" s="113">
        <f t="shared" si="1286"/>
        <v>38.46153846</v>
      </c>
      <c r="AN467" s="98">
        <f t="shared" si="1286"/>
        <v>0</v>
      </c>
      <c r="AO467" s="297">
        <f t="shared" si="1286"/>
        <v>0</v>
      </c>
      <c r="AP467" s="218">
        <f t="shared" si="1286"/>
        <v>0</v>
      </c>
      <c r="AQ467" s="113">
        <f t="shared" ref="AQ467:AR467" si="1287">W467+Y467+AA467+AC467+AE467</f>
        <v>252</v>
      </c>
      <c r="AR467" s="114">
        <f t="shared" si="1287"/>
        <v>0</v>
      </c>
      <c r="AS467" s="114">
        <f t="shared" si="1284"/>
        <v>56.1247216</v>
      </c>
      <c r="AT467" s="128" t="s">
        <v>89</v>
      </c>
      <c r="AU467" s="115"/>
      <c r="AV467" s="117"/>
      <c r="AW467" s="204"/>
      <c r="AX467" s="118">
        <f t="shared" ref="AX467:AY467" si="1288">AG467+AI467+AK467+AM467+AO467</f>
        <v>387.6923077</v>
      </c>
      <c r="AY467" s="118">
        <f t="shared" si="1288"/>
        <v>0</v>
      </c>
      <c r="AZ467" s="117"/>
    </row>
    <row r="468" ht="54.0" customHeight="1">
      <c r="A468" s="119"/>
      <c r="B468" s="106"/>
      <c r="C468" s="108"/>
      <c r="D468" s="106"/>
      <c r="E468" s="108"/>
      <c r="F468" s="106"/>
      <c r="G468" s="86"/>
      <c r="H468" s="108" t="s">
        <v>880</v>
      </c>
      <c r="I468" s="108" t="s">
        <v>206</v>
      </c>
      <c r="J468" s="106">
        <v>10.0</v>
      </c>
      <c r="K468" s="109">
        <f t="shared" si="1281"/>
        <v>20</v>
      </c>
      <c r="L468" s="108"/>
      <c r="M468" s="106">
        <v>2.0</v>
      </c>
      <c r="N468" s="89"/>
      <c r="O468" s="106">
        <v>2.0</v>
      </c>
      <c r="P468" s="89"/>
      <c r="Q468" s="111">
        <v>2.0</v>
      </c>
      <c r="R468" s="89"/>
      <c r="S468" s="106">
        <v>2.0</v>
      </c>
      <c r="T468" s="89"/>
      <c r="U468" s="106">
        <v>2.0</v>
      </c>
      <c r="V468" s="157"/>
      <c r="W468" s="111">
        <v>4.0</v>
      </c>
      <c r="X468" s="112"/>
      <c r="Y468" s="111">
        <v>2.0</v>
      </c>
      <c r="Z468" s="112"/>
      <c r="AA468" s="111">
        <v>5.0</v>
      </c>
      <c r="AB468" s="112"/>
      <c r="AC468" s="111">
        <v>2.0</v>
      </c>
      <c r="AD468" s="112"/>
      <c r="AE468" s="108"/>
      <c r="AF468" s="96"/>
      <c r="AG468" s="113">
        <f t="shared" ref="AG468:AP468" si="1289">IFERROR(W468/M468,0)*100</f>
        <v>200</v>
      </c>
      <c r="AH468" s="98">
        <f t="shared" si="1289"/>
        <v>0</v>
      </c>
      <c r="AI468" s="113">
        <f t="shared" si="1289"/>
        <v>100</v>
      </c>
      <c r="AJ468" s="98">
        <f t="shared" si="1289"/>
        <v>0</v>
      </c>
      <c r="AK468" s="113">
        <f t="shared" si="1289"/>
        <v>250</v>
      </c>
      <c r="AL468" s="98">
        <f t="shared" si="1289"/>
        <v>0</v>
      </c>
      <c r="AM468" s="113">
        <f t="shared" si="1289"/>
        <v>100</v>
      </c>
      <c r="AN468" s="98">
        <f t="shared" si="1289"/>
        <v>0</v>
      </c>
      <c r="AO468" s="297">
        <f t="shared" si="1289"/>
        <v>0</v>
      </c>
      <c r="AP468" s="218">
        <f t="shared" si="1289"/>
        <v>0</v>
      </c>
      <c r="AQ468" s="113">
        <f t="shared" ref="AQ468:AR468" si="1290">W468+Y468+AA468+AC468+AE468</f>
        <v>13</v>
      </c>
      <c r="AR468" s="114">
        <f t="shared" si="1290"/>
        <v>0</v>
      </c>
      <c r="AS468" s="114">
        <f t="shared" si="1284"/>
        <v>65</v>
      </c>
      <c r="AT468" s="128" t="s">
        <v>89</v>
      </c>
      <c r="AU468" s="115"/>
      <c r="AV468" s="117"/>
      <c r="AW468" s="204"/>
      <c r="AX468" s="118">
        <f t="shared" ref="AX468:AY468" si="1291">AG468+AI468+AK468+AM468+AO468</f>
        <v>650</v>
      </c>
      <c r="AY468" s="118">
        <f t="shared" si="1291"/>
        <v>0</v>
      </c>
      <c r="AZ468" s="117"/>
    </row>
    <row r="469" ht="65.25" customHeight="1">
      <c r="A469" s="119"/>
      <c r="B469" s="106"/>
      <c r="C469" s="108"/>
      <c r="D469" s="106"/>
      <c r="E469" s="108"/>
      <c r="F469" s="106"/>
      <c r="G469" s="86"/>
      <c r="H469" s="108" t="s">
        <v>881</v>
      </c>
      <c r="I469" s="108" t="s">
        <v>869</v>
      </c>
      <c r="J469" s="106">
        <v>85.0</v>
      </c>
      <c r="K469" s="109">
        <f t="shared" si="1281"/>
        <v>193</v>
      </c>
      <c r="L469" s="108"/>
      <c r="M469" s="106">
        <v>10.0</v>
      </c>
      <c r="N469" s="89"/>
      <c r="O469" s="106">
        <v>18.0</v>
      </c>
      <c r="P469" s="89"/>
      <c r="Q469" s="111">
        <v>20.0</v>
      </c>
      <c r="R469" s="89"/>
      <c r="S469" s="106">
        <v>28.0</v>
      </c>
      <c r="T469" s="89"/>
      <c r="U469" s="106">
        <v>32.0</v>
      </c>
      <c r="V469" s="157"/>
      <c r="W469" s="111">
        <v>1.0</v>
      </c>
      <c r="X469" s="112"/>
      <c r="Y469" s="111">
        <v>6.0</v>
      </c>
      <c r="Z469" s="112"/>
      <c r="AA469" s="111">
        <v>24.0</v>
      </c>
      <c r="AB469" s="112"/>
      <c r="AC469" s="111">
        <v>3.0</v>
      </c>
      <c r="AD469" s="112"/>
      <c r="AE469" s="108"/>
      <c r="AF469" s="96"/>
      <c r="AG469" s="113">
        <f t="shared" ref="AG469:AP469" si="1292">IFERROR(W469/M469,0)*100</f>
        <v>10</v>
      </c>
      <c r="AH469" s="98">
        <f t="shared" si="1292"/>
        <v>0</v>
      </c>
      <c r="AI469" s="113">
        <f t="shared" si="1292"/>
        <v>33.33333333</v>
      </c>
      <c r="AJ469" s="98">
        <f t="shared" si="1292"/>
        <v>0</v>
      </c>
      <c r="AK469" s="113">
        <f t="shared" si="1292"/>
        <v>120</v>
      </c>
      <c r="AL469" s="98">
        <f t="shared" si="1292"/>
        <v>0</v>
      </c>
      <c r="AM469" s="113">
        <f t="shared" si="1292"/>
        <v>10.71428571</v>
      </c>
      <c r="AN469" s="98">
        <f t="shared" si="1292"/>
        <v>0</v>
      </c>
      <c r="AO469" s="297">
        <f t="shared" si="1292"/>
        <v>0</v>
      </c>
      <c r="AP469" s="218">
        <f t="shared" si="1292"/>
        <v>0</v>
      </c>
      <c r="AQ469" s="113">
        <f t="shared" ref="AQ469:AR469" si="1293">W469+Y469+AA469+AC469+AE469</f>
        <v>34</v>
      </c>
      <c r="AR469" s="114">
        <f t="shared" si="1293"/>
        <v>0</v>
      </c>
      <c r="AS469" s="114">
        <f t="shared" si="1284"/>
        <v>17.61658031</v>
      </c>
      <c r="AT469" s="128" t="s">
        <v>89</v>
      </c>
      <c r="AU469" s="115"/>
      <c r="AV469" s="117"/>
      <c r="AW469" s="204"/>
      <c r="AX469" s="118">
        <f t="shared" ref="AX469:AY469" si="1294">AG469+AI469+AK469+AM469+AO469</f>
        <v>174.047619</v>
      </c>
      <c r="AY469" s="118">
        <f t="shared" si="1294"/>
        <v>0</v>
      </c>
      <c r="AZ469" s="117"/>
    </row>
    <row r="470" ht="25.5" customHeight="1">
      <c r="A470" s="302" t="s">
        <v>882</v>
      </c>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35"/>
      <c r="AG470" s="303"/>
      <c r="AH470" s="303"/>
      <c r="AI470" s="303"/>
      <c r="AJ470" s="303"/>
      <c r="AK470" s="303"/>
      <c r="AL470" s="303"/>
      <c r="AM470" s="303"/>
      <c r="AN470" s="303"/>
      <c r="AO470" s="304"/>
      <c r="AP470" s="304"/>
      <c r="AQ470" s="305">
        <f t="shared" ref="AQ470:AT470" si="1295">(AQ455+AQ310+AQ275+AQ183+AR12)/5</f>
        <v>24962.81918</v>
      </c>
      <c r="AR470" s="306">
        <f t="shared" si="1295"/>
        <v>8820.490251</v>
      </c>
      <c r="AS470" s="306">
        <f t="shared" si="1295"/>
        <v>42.26519273</v>
      </c>
      <c r="AT470" s="306">
        <f t="shared" si="1295"/>
        <v>77.12377309</v>
      </c>
      <c r="AU470" s="307"/>
      <c r="AV470" s="308"/>
      <c r="AW470" s="308"/>
      <c r="AX470" s="309">
        <f t="shared" ref="AX470:AY470" si="1296">AG470+AI470+AK470+AM470+AO470</f>
        <v>0</v>
      </c>
      <c r="AY470" s="309">
        <f t="shared" si="1296"/>
        <v>0</v>
      </c>
      <c r="AZ470" s="308"/>
    </row>
    <row r="471" ht="25.5" customHeight="1">
      <c r="A471" s="302" t="s">
        <v>883</v>
      </c>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35"/>
      <c r="AG471" s="303"/>
      <c r="AH471" s="303"/>
      <c r="AI471" s="303"/>
      <c r="AJ471" s="303"/>
      <c r="AK471" s="303"/>
      <c r="AL471" s="303"/>
      <c r="AM471" s="303"/>
      <c r="AN471" s="303"/>
      <c r="AO471" s="304"/>
      <c r="AP471" s="304"/>
      <c r="AQ471" s="310"/>
      <c r="AR471" s="310"/>
      <c r="AS471" s="311" t="s">
        <v>884</v>
      </c>
      <c r="AT471" s="311" t="s">
        <v>885</v>
      </c>
      <c r="AU471" s="307"/>
      <c r="AV471" s="308"/>
      <c r="AW471" s="308"/>
      <c r="AX471" s="309">
        <f t="shared" ref="AX471:AY471" si="1297">AG471+AI471+AK471+AM471+AO471</f>
        <v>0</v>
      </c>
      <c r="AY471" s="309">
        <f t="shared" si="1297"/>
        <v>0</v>
      </c>
      <c r="AZ471" s="308"/>
    </row>
    <row r="472" ht="27.0" customHeight="1">
      <c r="A472" s="312" t="s">
        <v>944</v>
      </c>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35"/>
      <c r="AU472" s="313"/>
      <c r="AV472" s="314"/>
      <c r="AW472" s="314"/>
      <c r="AX472" s="314"/>
      <c r="AY472" s="314"/>
      <c r="AZ472" s="314"/>
    </row>
    <row r="473" ht="27.0" customHeight="1">
      <c r="A473" s="312" t="s">
        <v>945</v>
      </c>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35"/>
      <c r="AU473" s="313"/>
      <c r="AV473" s="314"/>
      <c r="AW473" s="314"/>
      <c r="AX473" s="314"/>
      <c r="AY473" s="314"/>
      <c r="AZ473" s="314"/>
    </row>
    <row r="474" ht="27.0" customHeight="1">
      <c r="A474" s="312" t="s">
        <v>946</v>
      </c>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35"/>
      <c r="AU474" s="313"/>
      <c r="AV474" s="314"/>
      <c r="AW474" s="314"/>
      <c r="AX474" s="314"/>
      <c r="AY474" s="314"/>
      <c r="AZ474" s="314"/>
    </row>
    <row r="475" ht="27.0" customHeight="1">
      <c r="A475" s="315" t="s">
        <v>947</v>
      </c>
      <c r="B475" s="244"/>
      <c r="C475" s="244"/>
      <c r="D475" s="244"/>
      <c r="E475" s="244"/>
      <c r="F475" s="244"/>
      <c r="G475" s="244"/>
      <c r="H475" s="244"/>
      <c r="I475" s="244"/>
      <c r="J475" s="244"/>
      <c r="K475" s="244"/>
      <c r="L475" s="244"/>
      <c r="M475" s="244"/>
      <c r="N475" s="244"/>
      <c r="O475" s="244"/>
      <c r="P475" s="244"/>
      <c r="Q475" s="244"/>
      <c r="R475" s="244"/>
      <c r="S475" s="244"/>
      <c r="T475" s="244"/>
      <c r="U475" s="244"/>
      <c r="V475" s="244"/>
      <c r="W475" s="244"/>
      <c r="X475" s="244"/>
      <c r="Y475" s="244"/>
      <c r="Z475" s="244"/>
      <c r="AA475" s="244"/>
      <c r="AB475" s="244"/>
      <c r="AC475" s="244"/>
      <c r="AD475" s="244"/>
      <c r="AE475" s="244"/>
      <c r="AF475" s="244"/>
      <c r="AG475" s="244"/>
      <c r="AH475" s="244"/>
      <c r="AI475" s="244"/>
      <c r="AJ475" s="244"/>
      <c r="AK475" s="244"/>
      <c r="AL475" s="244"/>
      <c r="AM475" s="244"/>
      <c r="AN475" s="244"/>
      <c r="AO475" s="244"/>
      <c r="AP475" s="244"/>
      <c r="AQ475" s="244"/>
      <c r="AR475" s="244"/>
      <c r="AS475" s="244"/>
      <c r="AT475" s="245"/>
      <c r="AU475" s="316"/>
      <c r="AV475" s="314"/>
      <c r="AW475" s="314"/>
      <c r="AX475" s="314"/>
      <c r="AY475" s="314"/>
      <c r="AZ475" s="314"/>
    </row>
    <row r="476" ht="15.75" customHeight="1">
      <c r="A476" s="314"/>
      <c r="B476" s="317"/>
      <c r="C476" s="314"/>
      <c r="D476" s="317"/>
      <c r="E476" s="314"/>
      <c r="F476" s="318"/>
      <c r="G476" s="314"/>
      <c r="H476" s="314"/>
      <c r="I476" s="314"/>
      <c r="J476" s="317"/>
      <c r="K476" s="317"/>
      <c r="L476" s="314"/>
      <c r="M476" s="319"/>
      <c r="N476" s="320"/>
      <c r="O476" s="319"/>
      <c r="P476" s="320"/>
      <c r="Q476" s="320"/>
      <c r="R476" s="320"/>
      <c r="S476" s="319"/>
      <c r="T476" s="320"/>
      <c r="U476" s="319"/>
      <c r="V476" s="321"/>
      <c r="W476" s="321"/>
      <c r="X476" s="321"/>
      <c r="Y476" s="321"/>
      <c r="Z476" s="321"/>
      <c r="AA476" s="321"/>
      <c r="AB476" s="321"/>
      <c r="AC476" s="321"/>
      <c r="AD476" s="321"/>
      <c r="AE476" s="314"/>
      <c r="AF476" s="314"/>
      <c r="AG476" s="314"/>
      <c r="AH476" s="322"/>
      <c r="AI476" s="314"/>
      <c r="AJ476" s="314"/>
      <c r="AK476" s="314"/>
      <c r="AL476" s="314"/>
      <c r="AM476" s="314"/>
      <c r="AN476" s="314"/>
      <c r="AO476" s="257"/>
      <c r="AP476" s="257"/>
      <c r="AQ476" s="314"/>
      <c r="AR476" s="314"/>
      <c r="AS476" s="314"/>
      <c r="AT476" s="314"/>
      <c r="AU476" s="314"/>
      <c r="AV476" s="314"/>
      <c r="AW476" s="314"/>
      <c r="AX476" s="314"/>
      <c r="AY476" s="314"/>
      <c r="AZ476" s="314"/>
    </row>
    <row r="477" ht="15.75" customHeight="1">
      <c r="A477" s="323"/>
      <c r="B477" s="324"/>
      <c r="C477" s="325"/>
      <c r="D477" s="319"/>
      <c r="E477" s="325"/>
      <c r="F477" s="326"/>
      <c r="G477" s="325"/>
      <c r="H477" s="325"/>
      <c r="I477" s="325"/>
      <c r="J477" s="319"/>
      <c r="K477" s="319"/>
      <c r="L477" s="325"/>
      <c r="M477" s="319"/>
      <c r="N477" s="320"/>
      <c r="O477" s="319"/>
      <c r="P477" s="320"/>
      <c r="Q477" s="320"/>
      <c r="R477" s="320"/>
      <c r="S477" s="319"/>
      <c r="T477" s="320"/>
      <c r="U477" s="319"/>
      <c r="V477" s="327"/>
      <c r="W477" s="327"/>
      <c r="X477" s="327"/>
      <c r="Y477" s="327"/>
      <c r="Z477" s="327"/>
      <c r="AA477" s="327"/>
      <c r="AB477" s="327"/>
      <c r="AC477" s="327"/>
      <c r="AD477" s="327"/>
      <c r="AE477" s="325"/>
      <c r="AF477" s="325"/>
      <c r="AG477" s="325"/>
      <c r="AH477" s="328"/>
      <c r="AI477" s="325"/>
      <c r="AJ477" s="325"/>
      <c r="AK477" s="325"/>
      <c r="AL477" s="325"/>
      <c r="AM477" s="325"/>
      <c r="AN477" s="325"/>
      <c r="AO477" s="329"/>
      <c r="AP477" s="329"/>
      <c r="AQ477" s="325"/>
      <c r="AR477" s="325"/>
      <c r="AS477" s="325"/>
      <c r="AT477" s="325"/>
      <c r="AU477" s="325"/>
      <c r="AV477" s="325"/>
      <c r="AW477" s="325"/>
      <c r="AX477" s="325"/>
      <c r="AY477" s="325"/>
      <c r="AZ477" s="325"/>
    </row>
    <row r="478" ht="15.75" customHeight="1">
      <c r="A478" s="320"/>
      <c r="B478" s="324"/>
      <c r="C478" s="325"/>
      <c r="D478" s="319"/>
      <c r="E478" s="325"/>
      <c r="F478" s="326"/>
      <c r="G478" s="325"/>
      <c r="H478" s="325"/>
      <c r="I478" s="325"/>
      <c r="J478" s="319"/>
      <c r="K478" s="319"/>
      <c r="L478" s="325"/>
      <c r="M478" s="319"/>
      <c r="N478" s="320"/>
      <c r="O478" s="319"/>
      <c r="P478" s="320"/>
      <c r="Q478" s="320"/>
      <c r="R478" s="320"/>
      <c r="S478" s="319"/>
      <c r="T478" s="320"/>
      <c r="U478" s="319"/>
      <c r="V478" s="327"/>
      <c r="W478" s="327"/>
      <c r="X478" s="327"/>
      <c r="Y478" s="327"/>
      <c r="Z478" s="327"/>
      <c r="AA478" s="327"/>
      <c r="AB478" s="327"/>
      <c r="AC478" s="327"/>
      <c r="AD478" s="327"/>
      <c r="AE478" s="325"/>
      <c r="AF478" s="325"/>
      <c r="AG478" s="325"/>
      <c r="AH478" s="328"/>
      <c r="AI478" s="325"/>
      <c r="AJ478" s="325"/>
      <c r="AK478" s="325"/>
      <c r="AL478" s="325"/>
      <c r="AM478" s="325"/>
      <c r="AN478" s="325"/>
      <c r="AO478" s="329"/>
      <c r="AP478" s="329"/>
      <c r="AQ478" s="330" t="s">
        <v>948</v>
      </c>
      <c r="AR478" s="325"/>
      <c r="AS478" s="325"/>
      <c r="AT478" s="325"/>
      <c r="AU478" s="325"/>
      <c r="AV478" s="325"/>
      <c r="AW478" s="325"/>
      <c r="AX478" s="325"/>
      <c r="AY478" s="325"/>
      <c r="AZ478" s="325"/>
    </row>
    <row r="479" ht="15.75" customHeight="1">
      <c r="A479" s="320"/>
      <c r="B479" s="324"/>
      <c r="C479" s="325"/>
      <c r="D479" s="319"/>
      <c r="E479" s="325"/>
      <c r="F479" s="326"/>
      <c r="G479" s="325"/>
      <c r="H479" s="325"/>
      <c r="I479" s="325"/>
      <c r="J479" s="319"/>
      <c r="K479" s="319"/>
      <c r="L479" s="325"/>
      <c r="M479" s="319"/>
      <c r="N479" s="320"/>
      <c r="O479" s="319"/>
      <c r="P479" s="320"/>
      <c r="Q479" s="320"/>
      <c r="R479" s="320"/>
      <c r="S479" s="319"/>
      <c r="T479" s="320"/>
      <c r="U479" s="319"/>
      <c r="V479" s="327"/>
      <c r="W479" s="327"/>
      <c r="X479" s="327"/>
      <c r="Y479" s="327"/>
      <c r="Z479" s="327"/>
      <c r="AA479" s="327"/>
      <c r="AB479" s="327"/>
      <c r="AC479" s="327"/>
      <c r="AD479" s="327"/>
      <c r="AE479" s="325"/>
      <c r="AF479" s="325"/>
      <c r="AG479" s="325"/>
      <c r="AH479" s="328"/>
      <c r="AI479" s="325"/>
      <c r="AJ479" s="325"/>
      <c r="AK479" s="325"/>
      <c r="AL479" s="325"/>
      <c r="AM479" s="325"/>
      <c r="AN479" s="325"/>
      <c r="AO479" s="329"/>
      <c r="AP479" s="329"/>
      <c r="AQ479" s="330" t="s">
        <v>949</v>
      </c>
      <c r="AR479" s="325"/>
      <c r="AS479" s="325"/>
      <c r="AT479" s="325"/>
      <c r="AU479" s="325"/>
      <c r="AV479" s="325"/>
      <c r="AW479" s="325"/>
      <c r="AX479" s="325"/>
      <c r="AY479" s="325"/>
      <c r="AZ479" s="325"/>
    </row>
    <row r="480" ht="15.75" customHeight="1">
      <c r="A480" s="330"/>
      <c r="B480" s="324"/>
      <c r="C480" s="325"/>
      <c r="D480" s="319"/>
      <c r="E480" s="325"/>
      <c r="F480" s="326"/>
      <c r="G480" s="325"/>
      <c r="H480" s="325"/>
      <c r="I480" s="325"/>
      <c r="J480" s="331"/>
      <c r="K480" s="319"/>
      <c r="L480" s="325"/>
      <c r="M480" s="319"/>
      <c r="N480" s="320"/>
      <c r="O480" s="319"/>
      <c r="P480" s="320"/>
      <c r="Q480" s="320"/>
      <c r="R480" s="320"/>
      <c r="S480" s="319"/>
      <c r="T480" s="320"/>
      <c r="U480" s="319"/>
      <c r="V480" s="327"/>
      <c r="W480" s="327"/>
      <c r="X480" s="327"/>
      <c r="Y480" s="327"/>
      <c r="Z480" s="327"/>
      <c r="AA480" s="327"/>
      <c r="AB480" s="327"/>
      <c r="AC480" s="327"/>
      <c r="AD480" s="327"/>
      <c r="AE480" s="325"/>
      <c r="AF480" s="325"/>
      <c r="AG480" s="325"/>
      <c r="AH480" s="328"/>
      <c r="AI480" s="325"/>
      <c r="AJ480" s="325"/>
      <c r="AK480" s="325"/>
      <c r="AL480" s="325"/>
      <c r="AM480" s="325"/>
      <c r="AN480" s="325"/>
      <c r="AO480" s="329"/>
      <c r="AP480" s="329"/>
      <c r="AQ480" s="325"/>
      <c r="AR480" s="325"/>
      <c r="AS480" s="325"/>
      <c r="AT480" s="325"/>
      <c r="AU480" s="325"/>
      <c r="AV480" s="325"/>
      <c r="AW480" s="325"/>
      <c r="AX480" s="325"/>
      <c r="AY480" s="325"/>
      <c r="AZ480" s="325"/>
    </row>
    <row r="481" ht="15.75" customHeight="1">
      <c r="A481" s="330"/>
      <c r="B481" s="324"/>
      <c r="C481" s="325"/>
      <c r="D481" s="319"/>
      <c r="E481" s="325"/>
      <c r="F481" s="326"/>
      <c r="G481" s="325"/>
      <c r="H481" s="325"/>
      <c r="I481" s="325"/>
      <c r="J481" s="319"/>
      <c r="K481" s="319"/>
      <c r="L481" s="325"/>
      <c r="M481" s="319"/>
      <c r="N481" s="320"/>
      <c r="O481" s="319"/>
      <c r="P481" s="320"/>
      <c r="Q481" s="320"/>
      <c r="R481" s="320"/>
      <c r="S481" s="319"/>
      <c r="T481" s="320"/>
      <c r="U481" s="319"/>
      <c r="V481" s="327"/>
      <c r="W481" s="327"/>
      <c r="X481" s="327"/>
      <c r="Y481" s="327"/>
      <c r="Z481" s="327"/>
      <c r="AA481" s="327"/>
      <c r="AB481" s="327"/>
      <c r="AC481" s="327"/>
      <c r="AD481" s="327"/>
      <c r="AE481" s="325"/>
      <c r="AF481" s="325"/>
      <c r="AG481" s="325"/>
      <c r="AH481" s="328"/>
      <c r="AI481" s="325"/>
      <c r="AJ481" s="325"/>
      <c r="AK481" s="325"/>
      <c r="AL481" s="325"/>
      <c r="AM481" s="325"/>
      <c r="AN481" s="325"/>
      <c r="AO481" s="329"/>
      <c r="AP481" s="329"/>
      <c r="AQ481" s="325"/>
      <c r="AR481" s="325"/>
      <c r="AS481" s="325"/>
      <c r="AT481" s="325"/>
      <c r="AU481" s="325"/>
      <c r="AV481" s="325"/>
      <c r="AW481" s="325"/>
      <c r="AX481" s="325"/>
      <c r="AY481" s="325"/>
      <c r="AZ481" s="325"/>
    </row>
    <row r="482" ht="15.75" customHeight="1">
      <c r="A482" s="330"/>
      <c r="B482" s="324"/>
      <c r="C482" s="325"/>
      <c r="D482" s="319"/>
      <c r="E482" s="325"/>
      <c r="F482" s="326"/>
      <c r="G482" s="325"/>
      <c r="H482" s="325"/>
      <c r="I482" s="325"/>
      <c r="J482" s="319"/>
      <c r="K482" s="319"/>
      <c r="L482" s="325"/>
      <c r="M482" s="331"/>
      <c r="N482" s="320"/>
      <c r="O482" s="319"/>
      <c r="P482" s="320"/>
      <c r="Q482" s="320"/>
      <c r="R482" s="320"/>
      <c r="S482" s="319"/>
      <c r="T482" s="320"/>
      <c r="U482" s="319"/>
      <c r="V482" s="327"/>
      <c r="W482" s="327"/>
      <c r="X482" s="327"/>
      <c r="Y482" s="327"/>
      <c r="Z482" s="327"/>
      <c r="AA482" s="327"/>
      <c r="AB482" s="327"/>
      <c r="AC482" s="327"/>
      <c r="AD482" s="327"/>
      <c r="AE482" s="325"/>
      <c r="AF482" s="325"/>
      <c r="AG482" s="325"/>
      <c r="AH482" s="328"/>
      <c r="AI482" s="325"/>
      <c r="AJ482" s="325"/>
      <c r="AK482" s="325"/>
      <c r="AL482" s="325"/>
      <c r="AM482" s="325"/>
      <c r="AN482" s="325"/>
      <c r="AO482" s="329"/>
      <c r="AP482" s="329"/>
      <c r="AQ482" s="325"/>
      <c r="AR482" s="325"/>
      <c r="AS482" s="325"/>
      <c r="AT482" s="325"/>
      <c r="AU482" s="325"/>
      <c r="AV482" s="325"/>
      <c r="AW482" s="325"/>
      <c r="AX482" s="325"/>
      <c r="AY482" s="325"/>
      <c r="AZ482" s="325"/>
    </row>
    <row r="483" ht="15.75" customHeight="1">
      <c r="A483" s="330"/>
      <c r="B483" s="324"/>
      <c r="C483" s="325"/>
      <c r="D483" s="319"/>
      <c r="E483" s="325"/>
      <c r="F483" s="326"/>
      <c r="G483" s="325"/>
      <c r="H483" s="325"/>
      <c r="I483" s="325"/>
      <c r="J483" s="319"/>
      <c r="K483" s="319"/>
      <c r="L483" s="325"/>
      <c r="M483" s="319"/>
      <c r="N483" s="320"/>
      <c r="O483" s="319"/>
      <c r="P483" s="320"/>
      <c r="Q483" s="320"/>
      <c r="R483" s="320"/>
      <c r="S483" s="319"/>
      <c r="T483" s="320"/>
      <c r="U483" s="319"/>
      <c r="V483" s="327"/>
      <c r="W483" s="327"/>
      <c r="X483" s="327"/>
      <c r="Y483" s="327"/>
      <c r="Z483" s="327"/>
      <c r="AA483" s="327"/>
      <c r="AB483" s="327"/>
      <c r="AC483" s="327"/>
      <c r="AD483" s="327"/>
      <c r="AE483" s="325"/>
      <c r="AF483" s="325"/>
      <c r="AG483" s="325"/>
      <c r="AH483" s="328"/>
      <c r="AI483" s="325"/>
      <c r="AJ483" s="325"/>
      <c r="AK483" s="325"/>
      <c r="AL483" s="325"/>
      <c r="AM483" s="325"/>
      <c r="AN483" s="325"/>
      <c r="AO483" s="329"/>
      <c r="AP483" s="329"/>
      <c r="AQ483" s="332" t="s">
        <v>950</v>
      </c>
      <c r="AR483" s="325"/>
      <c r="AS483" s="325"/>
      <c r="AT483" s="325"/>
      <c r="AU483" s="325"/>
      <c r="AV483" s="325"/>
      <c r="AW483" s="325"/>
      <c r="AX483" s="325"/>
      <c r="AY483" s="325"/>
      <c r="AZ483" s="325"/>
    </row>
    <row r="484" ht="15.75" customHeight="1">
      <c r="A484" s="330"/>
      <c r="B484" s="324"/>
      <c r="C484" s="325"/>
      <c r="D484" s="319"/>
      <c r="E484" s="325"/>
      <c r="F484" s="326"/>
      <c r="G484" s="325"/>
      <c r="H484" s="325"/>
      <c r="I484" s="325"/>
      <c r="J484" s="319"/>
      <c r="K484" s="319"/>
      <c r="L484" s="325"/>
      <c r="M484" s="319"/>
      <c r="N484" s="320"/>
      <c r="O484" s="319"/>
      <c r="P484" s="320"/>
      <c r="Q484" s="320"/>
      <c r="R484" s="320"/>
      <c r="S484" s="319"/>
      <c r="T484" s="320"/>
      <c r="U484" s="319"/>
      <c r="V484" s="327"/>
      <c r="W484" s="327"/>
      <c r="X484" s="327"/>
      <c r="Y484" s="327"/>
      <c r="Z484" s="327"/>
      <c r="AA484" s="327"/>
      <c r="AB484" s="327"/>
      <c r="AC484" s="327"/>
      <c r="AD484" s="327"/>
      <c r="AE484" s="325"/>
      <c r="AF484" s="325"/>
      <c r="AG484" s="325"/>
      <c r="AH484" s="328"/>
      <c r="AI484" s="325"/>
      <c r="AJ484" s="325"/>
      <c r="AK484" s="325"/>
      <c r="AL484" s="325"/>
      <c r="AM484" s="325"/>
      <c r="AN484" s="325"/>
      <c r="AO484" s="329"/>
      <c r="AP484" s="329"/>
      <c r="AQ484" s="325" t="s">
        <v>951</v>
      </c>
      <c r="AR484" s="325"/>
      <c r="AS484" s="325"/>
      <c r="AT484" s="325"/>
      <c r="AU484" s="325"/>
      <c r="AV484" s="325"/>
      <c r="AW484" s="325"/>
      <c r="AX484" s="325"/>
      <c r="AY484" s="325"/>
      <c r="AZ484" s="325"/>
    </row>
    <row r="485" ht="15.75" customHeight="1">
      <c r="A485" s="330"/>
      <c r="B485" s="324"/>
      <c r="C485" s="325"/>
      <c r="D485" s="319"/>
      <c r="E485" s="325"/>
      <c r="F485" s="326"/>
      <c r="G485" s="325"/>
      <c r="H485" s="325"/>
      <c r="I485" s="325"/>
      <c r="J485" s="319"/>
      <c r="K485" s="319"/>
      <c r="L485" s="325"/>
      <c r="M485" s="319"/>
      <c r="N485" s="320"/>
      <c r="O485" s="319"/>
      <c r="P485" s="320"/>
      <c r="Q485" s="320"/>
      <c r="R485" s="320"/>
      <c r="S485" s="319"/>
      <c r="T485" s="320"/>
      <c r="U485" s="319"/>
      <c r="V485" s="327"/>
      <c r="W485" s="327"/>
      <c r="X485" s="327"/>
      <c r="Y485" s="327"/>
      <c r="Z485" s="327"/>
      <c r="AA485" s="327"/>
      <c r="AB485" s="327"/>
      <c r="AC485" s="327"/>
      <c r="AD485" s="327"/>
      <c r="AE485" s="325"/>
      <c r="AF485" s="325"/>
      <c r="AG485" s="325"/>
      <c r="AH485" s="328"/>
      <c r="AI485" s="325"/>
      <c r="AJ485" s="325"/>
      <c r="AK485" s="325"/>
      <c r="AL485" s="325"/>
      <c r="AM485" s="325"/>
      <c r="AN485" s="325"/>
      <c r="AO485" s="329"/>
      <c r="AP485" s="329"/>
      <c r="AQ485" s="325" t="s">
        <v>952</v>
      </c>
      <c r="AR485" s="325"/>
      <c r="AS485" s="325"/>
      <c r="AT485" s="325"/>
      <c r="AU485" s="325"/>
      <c r="AV485" s="325"/>
      <c r="AW485" s="325"/>
      <c r="AX485" s="325"/>
      <c r="AY485" s="325"/>
      <c r="AZ485" s="325"/>
    </row>
    <row r="486" ht="15.75" customHeight="1">
      <c r="A486" s="333"/>
      <c r="B486" s="334"/>
      <c r="C486" s="204"/>
      <c r="D486" s="335"/>
      <c r="E486" s="204"/>
      <c r="F486" s="336"/>
      <c r="G486" s="204"/>
      <c r="H486" s="204"/>
      <c r="I486" s="204"/>
      <c r="J486" s="335"/>
      <c r="K486" s="335"/>
      <c r="L486" s="204"/>
      <c r="M486" s="335"/>
      <c r="N486" s="337"/>
      <c r="O486" s="335"/>
      <c r="P486" s="337"/>
      <c r="Q486" s="337"/>
      <c r="R486" s="337"/>
      <c r="S486" s="335"/>
      <c r="T486" s="337"/>
      <c r="U486" s="335"/>
      <c r="V486" s="338"/>
      <c r="W486" s="338"/>
      <c r="X486" s="338"/>
      <c r="Y486" s="338"/>
      <c r="Z486" s="338"/>
      <c r="AA486" s="338"/>
      <c r="AB486" s="338"/>
      <c r="AC486" s="338"/>
      <c r="AD486" s="338"/>
      <c r="AE486" s="204"/>
      <c r="AF486" s="204"/>
      <c r="AG486" s="204"/>
      <c r="AH486" s="339"/>
      <c r="AI486" s="204"/>
      <c r="AJ486" s="204"/>
      <c r="AK486" s="204"/>
      <c r="AL486" s="204"/>
      <c r="AM486" s="204"/>
      <c r="AN486" s="204"/>
      <c r="AO486" s="329"/>
      <c r="AP486" s="329"/>
      <c r="AQ486" s="204"/>
      <c r="AR486" s="204"/>
      <c r="AS486" s="204"/>
      <c r="AT486" s="204"/>
      <c r="AU486" s="204"/>
      <c r="AV486" s="204"/>
      <c r="AW486" s="204"/>
      <c r="AX486" s="204"/>
      <c r="AY486" s="204"/>
      <c r="AZ486" s="204"/>
    </row>
    <row r="487" ht="15.75" customHeight="1">
      <c r="A487" s="333"/>
      <c r="B487" s="334"/>
      <c r="C487" s="204"/>
      <c r="D487" s="335"/>
      <c r="E487" s="204"/>
      <c r="F487" s="336"/>
      <c r="G487" s="204"/>
      <c r="H487" s="204"/>
      <c r="I487" s="204"/>
      <c r="J487" s="335"/>
      <c r="K487" s="335"/>
      <c r="L487" s="204"/>
      <c r="M487" s="335"/>
      <c r="N487" s="337"/>
      <c r="O487" s="335"/>
      <c r="P487" s="337"/>
      <c r="Q487" s="337"/>
      <c r="R487" s="337"/>
      <c r="S487" s="335"/>
      <c r="T487" s="337"/>
      <c r="U487" s="335"/>
      <c r="V487" s="338"/>
      <c r="W487" s="338"/>
      <c r="X487" s="338"/>
      <c r="Y487" s="338"/>
      <c r="Z487" s="338"/>
      <c r="AA487" s="338"/>
      <c r="AB487" s="338"/>
      <c r="AC487" s="338"/>
      <c r="AD487" s="338"/>
      <c r="AE487" s="204"/>
      <c r="AF487" s="204"/>
      <c r="AG487" s="204"/>
      <c r="AH487" s="339"/>
      <c r="AI487" s="204"/>
      <c r="AJ487" s="204"/>
      <c r="AK487" s="204"/>
      <c r="AL487" s="204"/>
      <c r="AM487" s="204"/>
      <c r="AN487" s="204"/>
      <c r="AO487" s="329"/>
      <c r="AP487" s="329"/>
      <c r="AQ487" s="204"/>
      <c r="AR487" s="204"/>
      <c r="AS487" s="204"/>
      <c r="AT487" s="204"/>
      <c r="AU487" s="204"/>
      <c r="AV487" s="204"/>
      <c r="AW487" s="204"/>
      <c r="AX487" s="204"/>
      <c r="AY487" s="204"/>
      <c r="AZ487" s="204"/>
    </row>
    <row r="488" ht="15.75" customHeight="1">
      <c r="A488" s="333"/>
      <c r="B488" s="334"/>
      <c r="C488" s="204"/>
      <c r="D488" s="335"/>
      <c r="E488" s="204"/>
      <c r="F488" s="336"/>
      <c r="G488" s="204"/>
      <c r="H488" s="204"/>
      <c r="I488" s="204"/>
      <c r="J488" s="335"/>
      <c r="K488" s="335"/>
      <c r="L488" s="204"/>
      <c r="M488" s="335"/>
      <c r="N488" s="337"/>
      <c r="O488" s="335"/>
      <c r="P488" s="337"/>
      <c r="Q488" s="337"/>
      <c r="R488" s="337"/>
      <c r="S488" s="335"/>
      <c r="T488" s="337"/>
      <c r="U488" s="335"/>
      <c r="V488" s="338"/>
      <c r="W488" s="338"/>
      <c r="X488" s="338"/>
      <c r="Y488" s="338"/>
      <c r="Z488" s="338"/>
      <c r="AA488" s="338"/>
      <c r="AB488" s="338"/>
      <c r="AC488" s="338"/>
      <c r="AD488" s="338"/>
      <c r="AE488" s="204"/>
      <c r="AF488" s="204"/>
      <c r="AG488" s="204"/>
      <c r="AH488" s="339"/>
      <c r="AI488" s="204"/>
      <c r="AJ488" s="204"/>
      <c r="AK488" s="204"/>
      <c r="AL488" s="204"/>
      <c r="AM488" s="204"/>
      <c r="AN488" s="204"/>
      <c r="AO488" s="329"/>
      <c r="AP488" s="329"/>
      <c r="AQ488" s="204"/>
      <c r="AR488" s="204"/>
      <c r="AS488" s="204"/>
      <c r="AT488" s="204"/>
      <c r="AU488" s="204"/>
      <c r="AV488" s="204"/>
      <c r="AW488" s="204"/>
      <c r="AX488" s="204"/>
      <c r="AY488" s="204"/>
      <c r="AZ488" s="204"/>
    </row>
    <row r="489" ht="15.75" customHeight="1">
      <c r="A489" s="340"/>
      <c r="B489" s="334"/>
      <c r="C489" s="204"/>
      <c r="D489" s="335"/>
      <c r="E489" s="204"/>
      <c r="F489" s="336"/>
      <c r="G489" s="204"/>
      <c r="H489" s="204"/>
      <c r="I489" s="204"/>
      <c r="J489" s="335"/>
      <c r="K489" s="335"/>
      <c r="L489" s="204"/>
      <c r="M489" s="335"/>
      <c r="N489" s="337"/>
      <c r="O489" s="335"/>
      <c r="P489" s="337"/>
      <c r="Q489" s="337"/>
      <c r="R489" s="337"/>
      <c r="S489" s="335"/>
      <c r="T489" s="337"/>
      <c r="U489" s="335"/>
      <c r="V489" s="338"/>
      <c r="W489" s="338"/>
      <c r="X489" s="338"/>
      <c r="Y489" s="338"/>
      <c r="Z489" s="338"/>
      <c r="AA489" s="338"/>
      <c r="AB489" s="338"/>
      <c r="AC489" s="338"/>
      <c r="AD489" s="338"/>
      <c r="AE489" s="204"/>
      <c r="AF489" s="204"/>
      <c r="AG489" s="204"/>
      <c r="AH489" s="339"/>
      <c r="AI489" s="204"/>
      <c r="AJ489" s="204"/>
      <c r="AK489" s="204"/>
      <c r="AL489" s="204"/>
      <c r="AM489" s="204"/>
      <c r="AN489" s="204"/>
      <c r="AO489" s="329"/>
      <c r="AP489" s="329"/>
      <c r="AQ489" s="204"/>
      <c r="AR489" s="204"/>
      <c r="AS489" s="204"/>
      <c r="AT489" s="204"/>
      <c r="AU489" s="204"/>
      <c r="AV489" s="204"/>
      <c r="AW489" s="204"/>
      <c r="AX489" s="204"/>
      <c r="AY489" s="204"/>
      <c r="AZ489" s="204"/>
    </row>
    <row r="490" ht="15.75" customHeight="1">
      <c r="A490" s="198"/>
      <c r="B490" s="80"/>
      <c r="C490" s="4"/>
      <c r="D490" s="82"/>
      <c r="E490" s="4"/>
      <c r="F490" s="247"/>
      <c r="G490" s="4"/>
      <c r="H490" s="4"/>
      <c r="I490" s="4"/>
      <c r="J490" s="82"/>
      <c r="K490" s="82"/>
      <c r="L490" s="4"/>
      <c r="M490" s="248"/>
      <c r="N490" s="249"/>
      <c r="O490" s="248"/>
      <c r="P490" s="249"/>
      <c r="Q490" s="250"/>
      <c r="R490" s="249"/>
      <c r="S490" s="248"/>
      <c r="T490" s="249"/>
      <c r="U490" s="248"/>
      <c r="V490" s="251"/>
      <c r="W490" s="251"/>
      <c r="X490" s="251"/>
      <c r="Y490" s="251"/>
      <c r="Z490" s="251"/>
      <c r="AA490" s="251"/>
      <c r="AB490" s="251"/>
      <c r="AC490" s="251"/>
      <c r="AD490" s="251"/>
      <c r="AE490" s="4"/>
      <c r="AF490" s="4"/>
      <c r="AG490" s="4"/>
      <c r="AH490" s="252"/>
      <c r="AI490" s="4"/>
      <c r="AJ490" s="4"/>
      <c r="AK490" s="4"/>
      <c r="AL490" s="4"/>
      <c r="AM490" s="4"/>
      <c r="AN490" s="4"/>
      <c r="AO490" s="257"/>
      <c r="AP490" s="257"/>
      <c r="AQ490" s="4"/>
      <c r="AR490" s="4"/>
      <c r="AS490" s="4"/>
      <c r="AT490" s="4"/>
      <c r="AU490" s="4"/>
      <c r="AV490" s="4"/>
      <c r="AW490" s="4"/>
      <c r="AX490" s="4"/>
      <c r="AY490" s="4"/>
      <c r="AZ490" s="4"/>
    </row>
    <row r="491" ht="15.75" customHeight="1">
      <c r="A491" s="198"/>
      <c r="B491" s="80"/>
      <c r="C491" s="4"/>
      <c r="D491" s="82"/>
      <c r="E491" s="4"/>
      <c r="F491" s="247"/>
      <c r="G491" s="4"/>
      <c r="H491" s="4"/>
      <c r="I491" s="4"/>
      <c r="J491" s="82"/>
      <c r="K491" s="82"/>
      <c r="L491" s="4"/>
      <c r="M491" s="248"/>
      <c r="N491" s="249"/>
      <c r="O491" s="248"/>
      <c r="P491" s="249"/>
      <c r="Q491" s="250"/>
      <c r="R491" s="249"/>
      <c r="S491" s="248"/>
      <c r="T491" s="249"/>
      <c r="U491" s="248"/>
      <c r="V491" s="251"/>
      <c r="W491" s="251"/>
      <c r="X491" s="251"/>
      <c r="Y491" s="251"/>
      <c r="Z491" s="251"/>
      <c r="AA491" s="251"/>
      <c r="AB491" s="251"/>
      <c r="AC491" s="251"/>
      <c r="AD491" s="251"/>
      <c r="AE491" s="4"/>
      <c r="AF491" s="4"/>
      <c r="AG491" s="4"/>
      <c r="AH491" s="252"/>
      <c r="AI491" s="4"/>
      <c r="AJ491" s="4"/>
      <c r="AK491" s="4"/>
      <c r="AL491" s="4"/>
      <c r="AM491" s="4"/>
      <c r="AN491" s="4"/>
      <c r="AO491" s="257"/>
      <c r="AP491" s="257"/>
      <c r="AQ491" s="4"/>
      <c r="AR491" s="4"/>
      <c r="AS491" s="4"/>
      <c r="AT491" s="4"/>
      <c r="AU491" s="4"/>
      <c r="AV491" s="4"/>
      <c r="AW491" s="4"/>
      <c r="AX491" s="4"/>
      <c r="AY491" s="4"/>
      <c r="AZ491" s="4"/>
    </row>
    <row r="492" ht="15.75" customHeight="1">
      <c r="A492" s="254" t="s">
        <v>894</v>
      </c>
      <c r="B492" s="80"/>
      <c r="C492" s="254" t="s">
        <v>895</v>
      </c>
      <c r="D492" s="80"/>
      <c r="E492" s="254"/>
      <c r="F492" s="247"/>
      <c r="G492" s="4"/>
      <c r="H492" s="4"/>
      <c r="I492" s="4"/>
      <c r="J492" s="82"/>
      <c r="K492" s="82"/>
      <c r="L492" s="4"/>
      <c r="M492" s="248"/>
      <c r="N492" s="249"/>
      <c r="O492" s="248"/>
      <c r="P492" s="249"/>
      <c r="Q492" s="250"/>
      <c r="R492" s="249"/>
      <c r="S492" s="248"/>
      <c r="T492" s="249"/>
      <c r="U492" s="248"/>
      <c r="V492" s="251"/>
      <c r="W492" s="251"/>
      <c r="X492" s="251"/>
      <c r="Y492" s="251"/>
      <c r="Z492" s="251"/>
      <c r="AA492" s="251"/>
      <c r="AB492" s="251"/>
      <c r="AC492" s="251"/>
      <c r="AD492" s="251"/>
      <c r="AE492" s="4"/>
      <c r="AF492" s="4"/>
      <c r="AG492" s="4"/>
      <c r="AH492" s="252"/>
      <c r="AI492" s="4"/>
      <c r="AJ492" s="4"/>
      <c r="AK492" s="4"/>
      <c r="AL492" s="4"/>
      <c r="AM492" s="4"/>
      <c r="AN492" s="4"/>
      <c r="AO492" s="257"/>
      <c r="AP492" s="257"/>
      <c r="AQ492" s="4"/>
      <c r="AR492" s="4"/>
      <c r="AS492" s="4"/>
      <c r="AT492" s="4"/>
      <c r="AU492" s="4"/>
      <c r="AV492" s="4"/>
      <c r="AW492" s="4"/>
      <c r="AX492" s="4"/>
      <c r="AY492" s="4"/>
      <c r="AZ492" s="4"/>
    </row>
    <row r="493" ht="15.75" customHeight="1">
      <c r="A493" s="4"/>
      <c r="B493" s="82"/>
      <c r="C493" s="4"/>
      <c r="D493" s="82"/>
      <c r="E493" s="4"/>
      <c r="F493" s="247"/>
      <c r="G493" s="4"/>
      <c r="H493" s="4"/>
      <c r="I493" s="4"/>
      <c r="J493" s="82"/>
      <c r="K493" s="82"/>
      <c r="L493" s="4"/>
      <c r="M493" s="248"/>
      <c r="N493" s="249"/>
      <c r="O493" s="248"/>
      <c r="P493" s="249"/>
      <c r="Q493" s="250"/>
      <c r="R493" s="249"/>
      <c r="S493" s="248"/>
      <c r="T493" s="249"/>
      <c r="U493" s="248"/>
      <c r="V493" s="251"/>
      <c r="W493" s="251"/>
      <c r="X493" s="251"/>
      <c r="Y493" s="251"/>
      <c r="Z493" s="251"/>
      <c r="AA493" s="251"/>
      <c r="AB493" s="251"/>
      <c r="AC493" s="251"/>
      <c r="AD493" s="251"/>
      <c r="AE493" s="4"/>
      <c r="AF493" s="4"/>
      <c r="AG493" s="4"/>
      <c r="AH493" s="252"/>
      <c r="AI493" s="4"/>
      <c r="AJ493" s="4"/>
      <c r="AK493" s="4"/>
      <c r="AL493" s="4"/>
      <c r="AM493" s="4"/>
      <c r="AN493" s="4"/>
      <c r="AO493" s="257"/>
      <c r="AP493" s="257"/>
      <c r="AQ493" s="4"/>
      <c r="AR493" s="4"/>
      <c r="AS493" s="4"/>
      <c r="AT493" s="4"/>
      <c r="AU493" s="4"/>
      <c r="AV493" s="4"/>
      <c r="AW493" s="4"/>
      <c r="AX493" s="4"/>
      <c r="AY493" s="4"/>
      <c r="AZ493" s="4"/>
    </row>
    <row r="494" ht="15.75" customHeight="1">
      <c r="A494" s="4"/>
      <c r="B494" s="82"/>
      <c r="C494" s="4"/>
      <c r="D494" s="82"/>
      <c r="E494" s="4"/>
      <c r="F494" s="247"/>
      <c r="G494" s="4"/>
      <c r="H494" s="4"/>
      <c r="I494" s="4"/>
      <c r="J494" s="82"/>
      <c r="K494" s="82"/>
      <c r="L494" s="4"/>
      <c r="M494" s="248"/>
      <c r="N494" s="249"/>
      <c r="O494" s="248"/>
      <c r="P494" s="249"/>
      <c r="Q494" s="250"/>
      <c r="R494" s="249"/>
      <c r="S494" s="248"/>
      <c r="T494" s="249"/>
      <c r="U494" s="248"/>
      <c r="V494" s="251"/>
      <c r="W494" s="251"/>
      <c r="X494" s="251"/>
      <c r="Y494" s="251"/>
      <c r="Z494" s="251"/>
      <c r="AA494" s="251"/>
      <c r="AB494" s="251"/>
      <c r="AC494" s="251"/>
      <c r="AD494" s="251"/>
      <c r="AE494" s="4"/>
      <c r="AF494" s="4"/>
      <c r="AG494" s="4"/>
      <c r="AH494" s="252"/>
      <c r="AI494" s="4"/>
      <c r="AJ494" s="4"/>
      <c r="AK494" s="4"/>
      <c r="AL494" s="4"/>
      <c r="AM494" s="4"/>
      <c r="AN494" s="4"/>
      <c r="AO494" s="257"/>
      <c r="AP494" s="257"/>
      <c r="AQ494" s="4"/>
      <c r="AR494" s="4"/>
      <c r="AS494" s="4"/>
      <c r="AT494" s="4"/>
      <c r="AU494" s="4"/>
      <c r="AV494" s="4"/>
      <c r="AW494" s="4"/>
      <c r="AX494" s="4"/>
      <c r="AY494" s="4"/>
      <c r="AZ494" s="4"/>
    </row>
    <row r="495" ht="15.75" customHeight="1">
      <c r="A495" s="255" t="s">
        <v>896</v>
      </c>
      <c r="B495" s="80"/>
      <c r="C495" s="4"/>
      <c r="D495" s="82"/>
      <c r="E495" s="4"/>
      <c r="F495" s="247"/>
      <c r="G495" s="4"/>
      <c r="H495" s="4"/>
      <c r="I495" s="4"/>
      <c r="J495" s="82"/>
      <c r="K495" s="82"/>
      <c r="L495" s="4"/>
      <c r="M495" s="248"/>
      <c r="N495" s="249"/>
      <c r="O495" s="248"/>
      <c r="P495" s="249"/>
      <c r="Q495" s="250"/>
      <c r="R495" s="249"/>
      <c r="S495" s="248"/>
      <c r="T495" s="249"/>
      <c r="U495" s="248"/>
      <c r="V495" s="251"/>
      <c r="W495" s="251"/>
      <c r="X495" s="251"/>
      <c r="Y495" s="251"/>
      <c r="Z495" s="251"/>
      <c r="AA495" s="251"/>
      <c r="AB495" s="251"/>
      <c r="AC495" s="251"/>
      <c r="AD495" s="251"/>
      <c r="AE495" s="4"/>
      <c r="AF495" s="4"/>
      <c r="AG495" s="4"/>
      <c r="AH495" s="252"/>
      <c r="AI495" s="4"/>
      <c r="AJ495" s="4"/>
      <c r="AK495" s="4"/>
      <c r="AL495" s="4"/>
      <c r="AM495" s="4"/>
      <c r="AN495" s="4"/>
      <c r="AO495" s="257"/>
      <c r="AP495" s="257"/>
      <c r="AQ495" s="4"/>
      <c r="AR495" s="4"/>
      <c r="AS495" s="4"/>
      <c r="AT495" s="4"/>
      <c r="AU495" s="4"/>
      <c r="AV495" s="4"/>
      <c r="AW495" s="4"/>
      <c r="AX495" s="4"/>
      <c r="AY495" s="4"/>
      <c r="AZ495" s="4"/>
    </row>
    <row r="496" ht="15.75" customHeight="1">
      <c r="A496" s="198"/>
      <c r="B496" s="80"/>
      <c r="C496" s="4"/>
      <c r="D496" s="82"/>
      <c r="E496" s="4"/>
      <c r="F496" s="247"/>
      <c r="G496" s="4"/>
      <c r="H496" s="4"/>
      <c r="I496" s="4"/>
      <c r="J496" s="82"/>
      <c r="K496" s="82"/>
      <c r="L496" s="4"/>
      <c r="M496" s="248"/>
      <c r="N496" s="249"/>
      <c r="O496" s="248"/>
      <c r="P496" s="249"/>
      <c r="Q496" s="250"/>
      <c r="R496" s="249"/>
      <c r="S496" s="248"/>
      <c r="T496" s="249"/>
      <c r="U496" s="248"/>
      <c r="V496" s="251"/>
      <c r="W496" s="251"/>
      <c r="X496" s="251"/>
      <c r="Y496" s="251"/>
      <c r="Z496" s="251"/>
      <c r="AA496" s="251"/>
      <c r="AB496" s="251"/>
      <c r="AC496" s="251"/>
      <c r="AD496" s="251"/>
      <c r="AE496" s="4"/>
      <c r="AF496" s="4"/>
      <c r="AG496" s="4"/>
      <c r="AH496" s="252"/>
      <c r="AI496" s="4"/>
      <c r="AJ496" s="4"/>
      <c r="AK496" s="4"/>
      <c r="AL496" s="4"/>
      <c r="AM496" s="4"/>
      <c r="AN496" s="4"/>
      <c r="AO496" s="257"/>
      <c r="AP496" s="257"/>
      <c r="AQ496" s="4"/>
      <c r="AR496" s="4"/>
      <c r="AS496" s="4"/>
      <c r="AT496" s="4"/>
      <c r="AU496" s="4"/>
      <c r="AV496" s="4"/>
      <c r="AW496" s="4"/>
      <c r="AX496" s="4"/>
      <c r="AY496" s="4"/>
      <c r="AZ496" s="4"/>
    </row>
    <row r="497" ht="15.75" customHeight="1">
      <c r="A497" s="198" t="s">
        <v>897</v>
      </c>
      <c r="B497" s="80"/>
      <c r="C497" s="4"/>
      <c r="D497" s="82"/>
      <c r="E497" s="4"/>
      <c r="F497" s="247"/>
      <c r="G497" s="4"/>
      <c r="H497" s="4"/>
      <c r="I497" s="4"/>
      <c r="J497" s="82"/>
      <c r="K497" s="82"/>
      <c r="L497" s="4"/>
      <c r="M497" s="248"/>
      <c r="N497" s="249"/>
      <c r="O497" s="248"/>
      <c r="P497" s="249"/>
      <c r="Q497" s="250"/>
      <c r="R497" s="249"/>
      <c r="S497" s="248"/>
      <c r="T497" s="249"/>
      <c r="U497" s="248"/>
      <c r="V497" s="251"/>
      <c r="W497" s="251"/>
      <c r="X497" s="251"/>
      <c r="Y497" s="251"/>
      <c r="Z497" s="251"/>
      <c r="AA497" s="251"/>
      <c r="AB497" s="251"/>
      <c r="AC497" s="251"/>
      <c r="AD497" s="251"/>
      <c r="AE497" s="4"/>
      <c r="AF497" s="4"/>
      <c r="AG497" s="4"/>
      <c r="AH497" s="252"/>
      <c r="AI497" s="4"/>
      <c r="AJ497" s="4"/>
      <c r="AK497" s="4"/>
      <c r="AL497" s="4"/>
      <c r="AM497" s="4"/>
      <c r="AN497" s="4"/>
      <c r="AO497" s="257"/>
      <c r="AP497" s="257"/>
      <c r="AQ497" s="4"/>
      <c r="AR497" s="4"/>
      <c r="AS497" s="4"/>
      <c r="AT497" s="4"/>
      <c r="AU497" s="4"/>
      <c r="AV497" s="4"/>
      <c r="AW497" s="4"/>
      <c r="AX497" s="4"/>
      <c r="AY497" s="4"/>
      <c r="AZ497" s="4"/>
    </row>
    <row r="498" ht="15.75" customHeight="1">
      <c r="A498" s="198"/>
      <c r="B498" s="80"/>
      <c r="C498" s="4"/>
      <c r="D498" s="82"/>
      <c r="E498" s="4"/>
      <c r="F498" s="247"/>
      <c r="G498" s="4"/>
      <c r="H498" s="4"/>
      <c r="I498" s="4"/>
      <c r="J498" s="82"/>
      <c r="K498" s="82"/>
      <c r="L498" s="4"/>
      <c r="M498" s="248"/>
      <c r="N498" s="249"/>
      <c r="O498" s="248"/>
      <c r="P498" s="249"/>
      <c r="Q498" s="250"/>
      <c r="R498" s="249"/>
      <c r="S498" s="248"/>
      <c r="T498" s="249"/>
      <c r="U498" s="248"/>
      <c r="V498" s="251"/>
      <c r="W498" s="251"/>
      <c r="X498" s="251"/>
      <c r="Y498" s="251"/>
      <c r="Z498" s="251"/>
      <c r="AA498" s="251"/>
      <c r="AB498" s="251"/>
      <c r="AC498" s="251"/>
      <c r="AD498" s="251"/>
      <c r="AE498" s="4"/>
      <c r="AF498" s="4"/>
      <c r="AG498" s="4"/>
      <c r="AH498" s="252"/>
      <c r="AI498" s="4"/>
      <c r="AJ498" s="4"/>
      <c r="AK498" s="4"/>
      <c r="AL498" s="4"/>
      <c r="AM498" s="4"/>
      <c r="AN498" s="4"/>
      <c r="AO498" s="257"/>
      <c r="AP498" s="257"/>
      <c r="AQ498" s="4"/>
      <c r="AR498" s="4"/>
      <c r="AS498" s="4"/>
      <c r="AT498" s="4"/>
      <c r="AU498" s="4"/>
      <c r="AV498" s="4"/>
      <c r="AW498" s="4"/>
      <c r="AX498" s="4"/>
      <c r="AY498" s="4"/>
      <c r="AZ498" s="4"/>
    </row>
    <row r="499" ht="15.75" customHeight="1">
      <c r="A499" s="198" t="s">
        <v>898</v>
      </c>
      <c r="B499" s="80"/>
      <c r="C499" s="4"/>
      <c r="D499" s="82"/>
      <c r="E499" s="4"/>
      <c r="F499" s="247"/>
      <c r="G499" s="4"/>
      <c r="H499" s="4"/>
      <c r="I499" s="4"/>
      <c r="J499" s="82"/>
      <c r="K499" s="82"/>
      <c r="L499" s="4"/>
      <c r="M499" s="248"/>
      <c r="N499" s="249"/>
      <c r="O499" s="248"/>
      <c r="P499" s="249"/>
      <c r="Q499" s="250"/>
      <c r="R499" s="249"/>
      <c r="S499" s="248"/>
      <c r="T499" s="249"/>
      <c r="U499" s="248"/>
      <c r="V499" s="251"/>
      <c r="W499" s="251"/>
      <c r="X499" s="251"/>
      <c r="Y499" s="251"/>
      <c r="Z499" s="251"/>
      <c r="AA499" s="251"/>
      <c r="AB499" s="251"/>
      <c r="AC499" s="251"/>
      <c r="AD499" s="251"/>
      <c r="AE499" s="4"/>
      <c r="AF499" s="4"/>
      <c r="AG499" s="4"/>
      <c r="AH499" s="252"/>
      <c r="AI499" s="4"/>
      <c r="AJ499" s="4"/>
      <c r="AK499" s="4"/>
      <c r="AL499" s="4"/>
      <c r="AM499" s="4"/>
      <c r="AN499" s="4"/>
      <c r="AO499" s="257"/>
      <c r="AP499" s="257"/>
      <c r="AQ499" s="4"/>
      <c r="AR499" s="4"/>
      <c r="AS499" s="4"/>
      <c r="AT499" s="4"/>
      <c r="AU499" s="4"/>
      <c r="AV499" s="4"/>
      <c r="AW499" s="4"/>
      <c r="AX499" s="4"/>
      <c r="AY499" s="4"/>
      <c r="AZ499" s="4"/>
    </row>
    <row r="500" ht="15.75" customHeight="1">
      <c r="A500" s="198" t="s">
        <v>899</v>
      </c>
      <c r="B500" s="80"/>
      <c r="C500" s="198" t="s">
        <v>900</v>
      </c>
      <c r="D500" s="80"/>
      <c r="E500" s="198"/>
      <c r="F500" s="247"/>
      <c r="G500" s="198" t="s">
        <v>901</v>
      </c>
      <c r="H500" s="198" t="s">
        <v>902</v>
      </c>
      <c r="I500" s="198"/>
      <c r="J500" s="80" t="s">
        <v>903</v>
      </c>
      <c r="K500" s="80" t="s">
        <v>904</v>
      </c>
      <c r="L500" s="198" t="s">
        <v>905</v>
      </c>
      <c r="M500" s="248"/>
      <c r="N500" s="249"/>
      <c r="O500" s="248"/>
      <c r="P500" s="249"/>
      <c r="Q500" s="250"/>
      <c r="R500" s="249"/>
      <c r="S500" s="248"/>
      <c r="T500" s="249"/>
      <c r="U500" s="248"/>
      <c r="V500" s="251"/>
      <c r="W500" s="251"/>
      <c r="X500" s="251"/>
      <c r="Y500" s="251"/>
      <c r="Z500" s="251"/>
      <c r="AA500" s="251"/>
      <c r="AB500" s="251"/>
      <c r="AC500" s="251"/>
      <c r="AD500" s="251"/>
      <c r="AE500" s="4"/>
      <c r="AF500" s="4"/>
      <c r="AG500" s="4"/>
      <c r="AH500" s="252"/>
      <c r="AI500" s="4"/>
      <c r="AJ500" s="4"/>
      <c r="AK500" s="4"/>
      <c r="AL500" s="4"/>
      <c r="AM500" s="4"/>
      <c r="AN500" s="4"/>
      <c r="AO500" s="257"/>
      <c r="AP500" s="257"/>
      <c r="AQ500" s="4"/>
      <c r="AR500" s="4"/>
      <c r="AS500" s="4"/>
      <c r="AT500" s="4"/>
      <c r="AU500" s="4"/>
      <c r="AV500" s="4"/>
      <c r="AW500" s="4"/>
      <c r="AX500" s="4"/>
      <c r="AY500" s="4"/>
      <c r="AZ500" s="4"/>
    </row>
    <row r="501" ht="15.75" customHeight="1">
      <c r="A501" s="198" t="s">
        <v>906</v>
      </c>
      <c r="B501" s="80"/>
      <c r="C501" s="198" t="s">
        <v>907</v>
      </c>
      <c r="D501" s="80"/>
      <c r="E501" s="198"/>
      <c r="F501" s="247"/>
      <c r="G501" s="4"/>
      <c r="H501" s="4"/>
      <c r="I501" s="4"/>
      <c r="J501" s="82"/>
      <c r="K501" s="82"/>
      <c r="L501" s="4"/>
      <c r="M501" s="248"/>
      <c r="N501" s="249"/>
      <c r="O501" s="248"/>
      <c r="P501" s="249"/>
      <c r="Q501" s="250"/>
      <c r="R501" s="249"/>
      <c r="S501" s="248"/>
      <c r="T501" s="249"/>
      <c r="U501" s="248"/>
      <c r="V501" s="251"/>
      <c r="W501" s="251"/>
      <c r="X501" s="251"/>
      <c r="Y501" s="251"/>
      <c r="Z501" s="251"/>
      <c r="AA501" s="251"/>
      <c r="AB501" s="251"/>
      <c r="AC501" s="251"/>
      <c r="AD501" s="251"/>
      <c r="AE501" s="4"/>
      <c r="AF501" s="4"/>
      <c r="AG501" s="4"/>
      <c r="AH501" s="252"/>
      <c r="AI501" s="4"/>
      <c r="AJ501" s="4"/>
      <c r="AK501" s="4"/>
      <c r="AL501" s="4"/>
      <c r="AM501" s="4"/>
      <c r="AN501" s="4"/>
      <c r="AO501" s="257"/>
      <c r="AP501" s="257"/>
      <c r="AQ501" s="4"/>
      <c r="AR501" s="4"/>
      <c r="AS501" s="4"/>
      <c r="AT501" s="4"/>
      <c r="AU501" s="4"/>
      <c r="AV501" s="4"/>
      <c r="AW501" s="4"/>
      <c r="AX501" s="4"/>
      <c r="AY501" s="4"/>
      <c r="AZ501" s="4"/>
    </row>
    <row r="502" ht="15.75" customHeight="1">
      <c r="A502" s="198" t="s">
        <v>908</v>
      </c>
      <c r="B502" s="80"/>
      <c r="C502" s="4"/>
      <c r="D502" s="82"/>
      <c r="E502" s="4"/>
      <c r="F502" s="247"/>
      <c r="G502" s="4"/>
      <c r="H502" s="4"/>
      <c r="I502" s="4"/>
      <c r="J502" s="82"/>
      <c r="K502" s="82"/>
      <c r="L502" s="4"/>
      <c r="M502" s="248"/>
      <c r="N502" s="249"/>
      <c r="O502" s="248"/>
      <c r="P502" s="249"/>
      <c r="Q502" s="250"/>
      <c r="R502" s="249"/>
      <c r="S502" s="248"/>
      <c r="T502" s="249"/>
      <c r="U502" s="248"/>
      <c r="V502" s="251"/>
      <c r="W502" s="251"/>
      <c r="X502" s="251"/>
      <c r="Y502" s="251"/>
      <c r="Z502" s="251"/>
      <c r="AA502" s="251"/>
      <c r="AB502" s="251"/>
      <c r="AC502" s="251"/>
      <c r="AD502" s="251"/>
      <c r="AE502" s="4"/>
      <c r="AF502" s="4"/>
      <c r="AG502" s="4"/>
      <c r="AH502" s="252"/>
      <c r="AI502" s="4"/>
      <c r="AJ502" s="4"/>
      <c r="AK502" s="4"/>
      <c r="AL502" s="4"/>
      <c r="AM502" s="4"/>
      <c r="AN502" s="4"/>
      <c r="AO502" s="257"/>
      <c r="AP502" s="257"/>
      <c r="AQ502" s="4"/>
      <c r="AR502" s="4"/>
      <c r="AS502" s="4"/>
      <c r="AT502" s="4"/>
      <c r="AU502" s="4"/>
      <c r="AV502" s="4"/>
      <c r="AW502" s="4"/>
      <c r="AX502" s="4"/>
      <c r="AY502" s="4"/>
      <c r="AZ502" s="4"/>
    </row>
    <row r="503" ht="15.75" customHeight="1">
      <c r="A503" s="198" t="s">
        <v>909</v>
      </c>
      <c r="B503" s="80"/>
      <c r="C503" s="198" t="s">
        <v>907</v>
      </c>
      <c r="D503" s="80"/>
      <c r="E503" s="198"/>
      <c r="F503" s="247"/>
      <c r="G503" s="4"/>
      <c r="H503" s="4"/>
      <c r="I503" s="4"/>
      <c r="J503" s="82"/>
      <c r="K503" s="82"/>
      <c r="L503" s="4"/>
      <c r="M503" s="248"/>
      <c r="N503" s="249"/>
      <c r="O503" s="248"/>
      <c r="P503" s="249"/>
      <c r="Q503" s="250"/>
      <c r="R503" s="249"/>
      <c r="S503" s="248"/>
      <c r="T503" s="249"/>
      <c r="U503" s="248"/>
      <c r="V503" s="251"/>
      <c r="W503" s="251"/>
      <c r="X503" s="251"/>
      <c r="Y503" s="251"/>
      <c r="Z503" s="251"/>
      <c r="AA503" s="251"/>
      <c r="AB503" s="251"/>
      <c r="AC503" s="251"/>
      <c r="AD503" s="251"/>
      <c r="AE503" s="4"/>
      <c r="AF503" s="4"/>
      <c r="AG503" s="4"/>
      <c r="AH503" s="252"/>
      <c r="AI503" s="4"/>
      <c r="AJ503" s="4"/>
      <c r="AK503" s="4"/>
      <c r="AL503" s="4"/>
      <c r="AM503" s="4"/>
      <c r="AN503" s="4"/>
      <c r="AO503" s="257"/>
      <c r="AP503" s="257"/>
      <c r="AQ503" s="4"/>
      <c r="AR503" s="4"/>
      <c r="AS503" s="4"/>
      <c r="AT503" s="4"/>
      <c r="AU503" s="4"/>
      <c r="AV503" s="4"/>
      <c r="AW503" s="4"/>
      <c r="AX503" s="4"/>
      <c r="AY503" s="4"/>
      <c r="AZ503" s="4"/>
    </row>
    <row r="504" ht="15.75" customHeight="1">
      <c r="A504" s="198" t="s">
        <v>910</v>
      </c>
      <c r="B504" s="80"/>
      <c r="C504" s="198" t="s">
        <v>911</v>
      </c>
      <c r="D504" s="80"/>
      <c r="E504" s="198"/>
      <c r="F504" s="247"/>
      <c r="G504" s="4"/>
      <c r="H504" s="4"/>
      <c r="I504" s="4"/>
      <c r="J504" s="82"/>
      <c r="K504" s="82"/>
      <c r="L504" s="4"/>
      <c r="M504" s="248"/>
      <c r="N504" s="249"/>
      <c r="O504" s="248"/>
      <c r="P504" s="249"/>
      <c r="Q504" s="250"/>
      <c r="R504" s="249"/>
      <c r="S504" s="248"/>
      <c r="T504" s="249"/>
      <c r="U504" s="248"/>
      <c r="V504" s="251"/>
      <c r="W504" s="251"/>
      <c r="X504" s="251"/>
      <c r="Y504" s="251"/>
      <c r="Z504" s="251"/>
      <c r="AA504" s="251"/>
      <c r="AB504" s="251"/>
      <c r="AC504" s="251"/>
      <c r="AD504" s="251"/>
      <c r="AE504" s="4"/>
      <c r="AF504" s="4"/>
      <c r="AG504" s="4"/>
      <c r="AH504" s="252"/>
      <c r="AI504" s="4"/>
      <c r="AJ504" s="4"/>
      <c r="AK504" s="4"/>
      <c r="AL504" s="4"/>
      <c r="AM504" s="4"/>
      <c r="AN504" s="4"/>
      <c r="AO504" s="257"/>
      <c r="AP504" s="257"/>
      <c r="AQ504" s="4"/>
      <c r="AR504" s="4"/>
      <c r="AS504" s="4"/>
      <c r="AT504" s="4"/>
      <c r="AU504" s="4"/>
      <c r="AV504" s="4"/>
      <c r="AW504" s="4"/>
      <c r="AX504" s="4"/>
      <c r="AY504" s="4"/>
      <c r="AZ504" s="4"/>
    </row>
    <row r="505" ht="15.75" customHeight="1">
      <c r="A505" s="198" t="s">
        <v>912</v>
      </c>
      <c r="B505" s="80"/>
      <c r="C505" s="4"/>
      <c r="D505" s="82"/>
      <c r="E505" s="4"/>
      <c r="F505" s="247"/>
      <c r="G505" s="198" t="s">
        <v>913</v>
      </c>
      <c r="H505" s="198" t="s">
        <v>914</v>
      </c>
      <c r="I505" s="198"/>
      <c r="J505" s="80" t="s">
        <v>915</v>
      </c>
      <c r="K505" s="82"/>
      <c r="L505" s="4"/>
      <c r="M505" s="248"/>
      <c r="N505" s="249"/>
      <c r="O505" s="248"/>
      <c r="P505" s="249"/>
      <c r="Q505" s="250"/>
      <c r="R505" s="249"/>
      <c r="S505" s="248"/>
      <c r="T505" s="249"/>
      <c r="U505" s="248"/>
      <c r="V505" s="251"/>
      <c r="W505" s="251"/>
      <c r="X505" s="251"/>
      <c r="Y505" s="251"/>
      <c r="Z505" s="251"/>
      <c r="AA505" s="251"/>
      <c r="AB505" s="251"/>
      <c r="AC505" s="251"/>
      <c r="AD505" s="251"/>
      <c r="AE505" s="4"/>
      <c r="AF505" s="4"/>
      <c r="AG505" s="4"/>
      <c r="AH505" s="252"/>
      <c r="AI505" s="4"/>
      <c r="AJ505" s="4"/>
      <c r="AK505" s="4"/>
      <c r="AL505" s="4"/>
      <c r="AM505" s="4"/>
      <c r="AN505" s="4"/>
      <c r="AO505" s="257"/>
      <c r="AP505" s="257"/>
      <c r="AQ505" s="4"/>
      <c r="AR505" s="4"/>
      <c r="AS505" s="4"/>
      <c r="AT505" s="4"/>
      <c r="AU505" s="4"/>
      <c r="AV505" s="4"/>
      <c r="AW505" s="4"/>
      <c r="AX505" s="4"/>
      <c r="AY505" s="4"/>
      <c r="AZ505" s="4"/>
    </row>
    <row r="506" ht="15.75" customHeight="1">
      <c r="A506" s="198" t="s">
        <v>916</v>
      </c>
      <c r="B506" s="80"/>
      <c r="C506" s="4"/>
      <c r="D506" s="82"/>
      <c r="E506" s="4"/>
      <c r="F506" s="247"/>
      <c r="G506" s="4"/>
      <c r="H506" s="4"/>
      <c r="I506" s="4"/>
      <c r="J506" s="82"/>
      <c r="K506" s="82"/>
      <c r="L506" s="4"/>
      <c r="M506" s="248"/>
      <c r="N506" s="249"/>
      <c r="O506" s="248"/>
      <c r="P506" s="249"/>
      <c r="Q506" s="250"/>
      <c r="R506" s="249"/>
      <c r="S506" s="248"/>
      <c r="T506" s="249"/>
      <c r="U506" s="248"/>
      <c r="V506" s="251"/>
      <c r="W506" s="251"/>
      <c r="X506" s="251"/>
      <c r="Y506" s="251"/>
      <c r="Z506" s="251"/>
      <c r="AA506" s="251"/>
      <c r="AB506" s="251"/>
      <c r="AC506" s="251"/>
      <c r="AD506" s="251"/>
      <c r="AE506" s="4"/>
      <c r="AF506" s="4"/>
      <c r="AG506" s="4"/>
      <c r="AH506" s="252"/>
      <c r="AI506" s="4"/>
      <c r="AJ506" s="4"/>
      <c r="AK506" s="4"/>
      <c r="AL506" s="4"/>
      <c r="AM506" s="4"/>
      <c r="AN506" s="4"/>
      <c r="AO506" s="257"/>
      <c r="AP506" s="257"/>
      <c r="AQ506" s="4"/>
      <c r="AR506" s="4"/>
      <c r="AS506" s="4"/>
      <c r="AT506" s="4"/>
      <c r="AU506" s="4"/>
      <c r="AV506" s="4"/>
      <c r="AW506" s="4"/>
      <c r="AX506" s="4"/>
      <c r="AY506" s="4"/>
      <c r="AZ506" s="4"/>
    </row>
    <row r="507" ht="15.75" customHeight="1">
      <c r="A507" s="198" t="s">
        <v>917</v>
      </c>
      <c r="B507" s="80"/>
      <c r="C507" s="198" t="s">
        <v>918</v>
      </c>
      <c r="D507" s="80"/>
      <c r="E507" s="198"/>
      <c r="F507" s="247"/>
      <c r="G507" s="4"/>
      <c r="H507" s="4"/>
      <c r="I507" s="4"/>
      <c r="J507" s="82"/>
      <c r="K507" s="82"/>
      <c r="L507" s="4"/>
      <c r="M507" s="248"/>
      <c r="N507" s="249"/>
      <c r="O507" s="248"/>
      <c r="P507" s="249"/>
      <c r="Q507" s="250"/>
      <c r="R507" s="249"/>
      <c r="S507" s="248"/>
      <c r="T507" s="249"/>
      <c r="U507" s="248"/>
      <c r="V507" s="251"/>
      <c r="W507" s="251"/>
      <c r="X507" s="251"/>
      <c r="Y507" s="251"/>
      <c r="Z507" s="251"/>
      <c r="AA507" s="251"/>
      <c r="AB507" s="251"/>
      <c r="AC507" s="251"/>
      <c r="AD507" s="251"/>
      <c r="AE507" s="4"/>
      <c r="AF507" s="4"/>
      <c r="AG507" s="4"/>
      <c r="AH507" s="252"/>
      <c r="AI507" s="4"/>
      <c r="AJ507" s="4"/>
      <c r="AK507" s="4"/>
      <c r="AL507" s="4"/>
      <c r="AM507" s="4"/>
      <c r="AN507" s="4"/>
      <c r="AO507" s="257"/>
      <c r="AP507" s="257"/>
      <c r="AQ507" s="4"/>
      <c r="AR507" s="4"/>
      <c r="AS507" s="4"/>
      <c r="AT507" s="4"/>
      <c r="AU507" s="4"/>
      <c r="AV507" s="4"/>
      <c r="AW507" s="4"/>
      <c r="AX507" s="4"/>
      <c r="AY507" s="4"/>
      <c r="AZ507" s="4"/>
    </row>
    <row r="508" ht="15.75" customHeight="1">
      <c r="A508" s="198" t="s">
        <v>919</v>
      </c>
      <c r="B508" s="80"/>
      <c r="C508" s="4"/>
      <c r="D508" s="82"/>
      <c r="E508" s="4"/>
      <c r="F508" s="247"/>
      <c r="G508" s="4"/>
      <c r="H508" s="4"/>
      <c r="I508" s="4"/>
      <c r="J508" s="82"/>
      <c r="K508" s="82"/>
      <c r="L508" s="4"/>
      <c r="M508" s="248"/>
      <c r="N508" s="249"/>
      <c r="O508" s="248"/>
      <c r="P508" s="249"/>
      <c r="Q508" s="250"/>
      <c r="R508" s="249"/>
      <c r="S508" s="248"/>
      <c r="T508" s="249"/>
      <c r="U508" s="248"/>
      <c r="V508" s="251"/>
      <c r="W508" s="251"/>
      <c r="X508" s="251"/>
      <c r="Y508" s="251"/>
      <c r="Z508" s="251"/>
      <c r="AA508" s="251"/>
      <c r="AB508" s="251"/>
      <c r="AC508" s="251"/>
      <c r="AD508" s="251"/>
      <c r="AE508" s="4"/>
      <c r="AF508" s="4"/>
      <c r="AG508" s="4"/>
      <c r="AH508" s="252"/>
      <c r="AI508" s="4"/>
      <c r="AJ508" s="4"/>
      <c r="AK508" s="4"/>
      <c r="AL508" s="4"/>
      <c r="AM508" s="4"/>
      <c r="AN508" s="4"/>
      <c r="AO508" s="257"/>
      <c r="AP508" s="257"/>
      <c r="AQ508" s="4"/>
      <c r="AR508" s="4"/>
      <c r="AS508" s="4"/>
      <c r="AT508" s="4"/>
      <c r="AU508" s="4"/>
      <c r="AV508" s="4"/>
      <c r="AW508" s="4"/>
      <c r="AX508" s="4"/>
      <c r="AY508" s="4"/>
      <c r="AZ508" s="4"/>
    </row>
    <row r="509" ht="15.75" customHeight="1">
      <c r="A509" s="198"/>
      <c r="B509" s="80"/>
      <c r="C509" s="4"/>
      <c r="D509" s="82"/>
      <c r="E509" s="4"/>
      <c r="F509" s="247"/>
      <c r="G509" s="4"/>
      <c r="H509" s="4"/>
      <c r="I509" s="4"/>
      <c r="J509" s="82"/>
      <c r="K509" s="82"/>
      <c r="L509" s="4"/>
      <c r="M509" s="248"/>
      <c r="N509" s="249"/>
      <c r="O509" s="248"/>
      <c r="P509" s="249"/>
      <c r="Q509" s="250"/>
      <c r="R509" s="249"/>
      <c r="S509" s="248"/>
      <c r="T509" s="249"/>
      <c r="U509" s="248"/>
      <c r="V509" s="251"/>
      <c r="W509" s="251"/>
      <c r="X509" s="251"/>
      <c r="Y509" s="251"/>
      <c r="Z509" s="251"/>
      <c r="AA509" s="251"/>
      <c r="AB509" s="251"/>
      <c r="AC509" s="251"/>
      <c r="AD509" s="251"/>
      <c r="AE509" s="4"/>
      <c r="AF509" s="4"/>
      <c r="AG509" s="4"/>
      <c r="AH509" s="252"/>
      <c r="AI509" s="4"/>
      <c r="AJ509" s="4"/>
      <c r="AK509" s="4"/>
      <c r="AL509" s="4"/>
      <c r="AM509" s="4"/>
      <c r="AN509" s="4"/>
      <c r="AO509" s="257"/>
      <c r="AP509" s="257"/>
      <c r="AQ509" s="4"/>
      <c r="AR509" s="4"/>
      <c r="AS509" s="4"/>
      <c r="AT509" s="4"/>
      <c r="AU509" s="4"/>
      <c r="AV509" s="4"/>
      <c r="AW509" s="4"/>
      <c r="AX509" s="4"/>
      <c r="AY509" s="4"/>
      <c r="AZ509" s="4"/>
    </row>
    <row r="510" ht="15.75" customHeight="1">
      <c r="A510" s="198" t="s">
        <v>920</v>
      </c>
      <c r="B510" s="80"/>
      <c r="C510" s="4"/>
      <c r="D510" s="82"/>
      <c r="E510" s="4"/>
      <c r="F510" s="247"/>
      <c r="G510" s="4"/>
      <c r="H510" s="4"/>
      <c r="I510" s="4"/>
      <c r="J510" s="82"/>
      <c r="K510" s="82"/>
      <c r="L510" s="4"/>
      <c r="M510" s="248"/>
      <c r="N510" s="249"/>
      <c r="O510" s="248"/>
      <c r="P510" s="249"/>
      <c r="Q510" s="250"/>
      <c r="R510" s="249"/>
      <c r="S510" s="248"/>
      <c r="T510" s="249"/>
      <c r="U510" s="248"/>
      <c r="V510" s="251"/>
      <c r="W510" s="251"/>
      <c r="X510" s="251"/>
      <c r="Y510" s="251"/>
      <c r="Z510" s="251"/>
      <c r="AA510" s="251"/>
      <c r="AB510" s="251"/>
      <c r="AC510" s="251"/>
      <c r="AD510" s="251"/>
      <c r="AE510" s="4"/>
      <c r="AF510" s="4"/>
      <c r="AG510" s="4"/>
      <c r="AH510" s="252"/>
      <c r="AI510" s="4"/>
      <c r="AJ510" s="4"/>
      <c r="AK510" s="4"/>
      <c r="AL510" s="4"/>
      <c r="AM510" s="4"/>
      <c r="AN510" s="4"/>
      <c r="AO510" s="257"/>
      <c r="AP510" s="257"/>
      <c r="AQ510" s="4"/>
      <c r="AR510" s="4"/>
      <c r="AS510" s="4"/>
      <c r="AT510" s="4"/>
      <c r="AU510" s="4"/>
      <c r="AV510" s="4"/>
      <c r="AW510" s="4"/>
      <c r="AX510" s="4"/>
      <c r="AY510" s="4"/>
      <c r="AZ510" s="4"/>
    </row>
    <row r="511" ht="15.75" customHeight="1">
      <c r="A511" s="4"/>
      <c r="B511" s="82"/>
      <c r="C511" s="4"/>
      <c r="D511" s="82"/>
      <c r="E511" s="4"/>
      <c r="F511" s="247"/>
      <c r="G511" s="4"/>
      <c r="H511" s="4"/>
      <c r="I511" s="4"/>
      <c r="J511" s="82"/>
      <c r="K511" s="82"/>
      <c r="L511" s="4"/>
      <c r="M511" s="248"/>
      <c r="N511" s="249"/>
      <c r="O511" s="248"/>
      <c r="P511" s="249"/>
      <c r="Q511" s="250"/>
      <c r="R511" s="249"/>
      <c r="S511" s="248"/>
      <c r="T511" s="249"/>
      <c r="U511" s="248"/>
      <c r="V511" s="251"/>
      <c r="W511" s="251"/>
      <c r="X511" s="251"/>
      <c r="Y511" s="251"/>
      <c r="Z511" s="251"/>
      <c r="AA511" s="251"/>
      <c r="AB511" s="251"/>
      <c r="AC511" s="251"/>
      <c r="AD511" s="251"/>
      <c r="AE511" s="4"/>
      <c r="AF511" s="4"/>
      <c r="AG511" s="4"/>
      <c r="AH511" s="252"/>
      <c r="AI511" s="4"/>
      <c r="AJ511" s="4"/>
      <c r="AK511" s="4"/>
      <c r="AL511" s="4"/>
      <c r="AM511" s="4"/>
      <c r="AN511" s="4"/>
      <c r="AO511" s="257"/>
      <c r="AP511" s="257"/>
      <c r="AQ511" s="4"/>
      <c r="AR511" s="4"/>
      <c r="AS511" s="4"/>
      <c r="AT511" s="4"/>
      <c r="AU511" s="4"/>
      <c r="AV511" s="4"/>
      <c r="AW511" s="4"/>
      <c r="AX511" s="4"/>
      <c r="AY511" s="4"/>
      <c r="AZ511" s="4"/>
    </row>
    <row r="512" ht="15.75" customHeight="1">
      <c r="A512" s="198"/>
      <c r="B512" s="80"/>
      <c r="C512" s="4"/>
      <c r="D512" s="82"/>
      <c r="E512" s="4"/>
      <c r="F512" s="247"/>
      <c r="G512" s="4"/>
      <c r="H512" s="4"/>
      <c r="I512" s="4"/>
      <c r="J512" s="82"/>
      <c r="K512" s="82"/>
      <c r="L512" s="4"/>
      <c r="M512" s="248"/>
      <c r="N512" s="249"/>
      <c r="O512" s="248"/>
      <c r="P512" s="249"/>
      <c r="Q512" s="250"/>
      <c r="R512" s="249"/>
      <c r="S512" s="248"/>
      <c r="T512" s="249"/>
      <c r="U512" s="248"/>
      <c r="V512" s="251"/>
      <c r="W512" s="251"/>
      <c r="X512" s="251"/>
      <c r="Y512" s="251"/>
      <c r="Z512" s="251"/>
      <c r="AA512" s="251"/>
      <c r="AB512" s="251"/>
      <c r="AC512" s="251"/>
      <c r="AD512" s="251"/>
      <c r="AE512" s="4"/>
      <c r="AF512" s="4"/>
      <c r="AG512" s="4"/>
      <c r="AH512" s="252"/>
      <c r="AI512" s="4"/>
      <c r="AJ512" s="4"/>
      <c r="AK512" s="4"/>
      <c r="AL512" s="4"/>
      <c r="AM512" s="4"/>
      <c r="AN512" s="4"/>
      <c r="AO512" s="257"/>
      <c r="AP512" s="257"/>
      <c r="AQ512" s="4"/>
      <c r="AR512" s="4"/>
      <c r="AS512" s="4"/>
      <c r="AT512" s="4"/>
      <c r="AU512" s="4"/>
      <c r="AV512" s="4"/>
      <c r="AW512" s="4"/>
      <c r="AX512" s="4"/>
      <c r="AY512" s="4"/>
      <c r="AZ512" s="4"/>
    </row>
    <row r="513" ht="15.75" customHeight="1">
      <c r="A513" s="198"/>
      <c r="B513" s="80"/>
      <c r="C513" s="4"/>
      <c r="D513" s="82"/>
      <c r="E513" s="4"/>
      <c r="F513" s="247"/>
      <c r="G513" s="4"/>
      <c r="H513" s="4"/>
      <c r="I513" s="4"/>
      <c r="J513" s="82"/>
      <c r="K513" s="82"/>
      <c r="L513" s="4"/>
      <c r="M513" s="248"/>
      <c r="N513" s="249"/>
      <c r="O513" s="248"/>
      <c r="P513" s="249"/>
      <c r="Q513" s="250"/>
      <c r="R513" s="249"/>
      <c r="S513" s="248"/>
      <c r="T513" s="249"/>
      <c r="U513" s="248"/>
      <c r="V513" s="251"/>
      <c r="W513" s="251"/>
      <c r="X513" s="251"/>
      <c r="Y513" s="251"/>
      <c r="Z513" s="251"/>
      <c r="AA513" s="251"/>
      <c r="AB513" s="251"/>
      <c r="AC513" s="251"/>
      <c r="AD513" s="251"/>
      <c r="AE513" s="4"/>
      <c r="AF513" s="4"/>
      <c r="AG513" s="4"/>
      <c r="AH513" s="252"/>
      <c r="AI513" s="4"/>
      <c r="AJ513" s="4"/>
      <c r="AK513" s="4"/>
      <c r="AL513" s="4"/>
      <c r="AM513" s="4"/>
      <c r="AN513" s="4"/>
      <c r="AO513" s="257"/>
      <c r="AP513" s="257"/>
      <c r="AQ513" s="4"/>
      <c r="AR513" s="4"/>
      <c r="AS513" s="4"/>
      <c r="AT513" s="4"/>
      <c r="AU513" s="4"/>
      <c r="AV513" s="4"/>
      <c r="AW513" s="4"/>
      <c r="AX513" s="4"/>
      <c r="AY513" s="4"/>
      <c r="AZ513" s="4"/>
    </row>
    <row r="514" ht="15.75" customHeight="1">
      <c r="A514" s="198" t="s">
        <v>921</v>
      </c>
      <c r="B514" s="80"/>
      <c r="C514" s="198" t="s">
        <v>922</v>
      </c>
      <c r="D514" s="80"/>
      <c r="E514" s="198"/>
      <c r="F514" s="247"/>
      <c r="G514" s="198" t="s">
        <v>923</v>
      </c>
      <c r="H514" s="198" t="s">
        <v>924</v>
      </c>
      <c r="I514" s="198"/>
      <c r="J514" s="80" t="s">
        <v>925</v>
      </c>
      <c r="K514" s="80" t="s">
        <v>926</v>
      </c>
      <c r="L514" s="4"/>
      <c r="M514" s="248"/>
      <c r="N514" s="249"/>
      <c r="O514" s="248"/>
      <c r="P514" s="249"/>
      <c r="Q514" s="250"/>
      <c r="R514" s="249"/>
      <c r="S514" s="248"/>
      <c r="T514" s="249"/>
      <c r="U514" s="248"/>
      <c r="V514" s="251"/>
      <c r="W514" s="251"/>
      <c r="X514" s="251"/>
      <c r="Y514" s="251"/>
      <c r="Z514" s="251"/>
      <c r="AA514" s="251"/>
      <c r="AB514" s="251"/>
      <c r="AC514" s="251"/>
      <c r="AD514" s="251"/>
      <c r="AE514" s="4"/>
      <c r="AF514" s="4"/>
      <c r="AG514" s="4"/>
      <c r="AH514" s="252"/>
      <c r="AI514" s="4"/>
      <c r="AJ514" s="4"/>
      <c r="AK514" s="4"/>
      <c r="AL514" s="4"/>
      <c r="AM514" s="4"/>
      <c r="AN514" s="4"/>
      <c r="AO514" s="257"/>
      <c r="AP514" s="257"/>
      <c r="AQ514" s="4"/>
      <c r="AR514" s="4"/>
      <c r="AS514" s="4"/>
      <c r="AT514" s="4"/>
      <c r="AU514" s="4"/>
      <c r="AV514" s="4"/>
      <c r="AW514" s="4"/>
      <c r="AX514" s="4"/>
      <c r="AY514" s="4"/>
      <c r="AZ514" s="4"/>
    </row>
    <row r="515" ht="15.75" customHeight="1">
      <c r="A515" s="198" t="s">
        <v>927</v>
      </c>
      <c r="B515" s="80"/>
      <c r="C515" s="198" t="s">
        <v>928</v>
      </c>
      <c r="D515" s="80"/>
      <c r="E515" s="198"/>
      <c r="F515" s="247"/>
      <c r="G515" s="4"/>
      <c r="H515" s="4"/>
      <c r="I515" s="4"/>
      <c r="J515" s="82"/>
      <c r="K515" s="82"/>
      <c r="L515" s="4"/>
      <c r="M515" s="248"/>
      <c r="N515" s="249"/>
      <c r="O515" s="248"/>
      <c r="P515" s="249"/>
      <c r="Q515" s="250"/>
      <c r="R515" s="249"/>
      <c r="S515" s="248"/>
      <c r="T515" s="249"/>
      <c r="U515" s="248"/>
      <c r="V515" s="251"/>
      <c r="W515" s="251"/>
      <c r="X515" s="251"/>
      <c r="Y515" s="251"/>
      <c r="Z515" s="251"/>
      <c r="AA515" s="251"/>
      <c r="AB515" s="251"/>
      <c r="AC515" s="251"/>
      <c r="AD515" s="251"/>
      <c r="AE515" s="4"/>
      <c r="AF515" s="4"/>
      <c r="AG515" s="4"/>
      <c r="AH515" s="252"/>
      <c r="AI515" s="4"/>
      <c r="AJ515" s="4"/>
      <c r="AK515" s="4"/>
      <c r="AL515" s="4"/>
      <c r="AM515" s="4"/>
      <c r="AN515" s="4"/>
      <c r="AO515" s="257"/>
      <c r="AP515" s="257"/>
      <c r="AQ515" s="4"/>
      <c r="AR515" s="4"/>
      <c r="AS515" s="4"/>
      <c r="AT515" s="4"/>
      <c r="AU515" s="4"/>
      <c r="AV515" s="4"/>
      <c r="AW515" s="4"/>
      <c r="AX515" s="4"/>
      <c r="AY515" s="4"/>
      <c r="AZ515" s="4"/>
    </row>
    <row r="516" ht="15.75" customHeight="1">
      <c r="A516" s="198" t="s">
        <v>929</v>
      </c>
      <c r="B516" s="80"/>
      <c r="C516" s="4"/>
      <c r="D516" s="82"/>
      <c r="E516" s="4"/>
      <c r="F516" s="247"/>
      <c r="G516" s="4"/>
      <c r="H516" s="4"/>
      <c r="I516" s="4"/>
      <c r="J516" s="82"/>
      <c r="K516" s="82"/>
      <c r="L516" s="4"/>
      <c r="M516" s="248"/>
      <c r="N516" s="249"/>
      <c r="O516" s="248"/>
      <c r="P516" s="249"/>
      <c r="Q516" s="250"/>
      <c r="R516" s="249"/>
      <c r="S516" s="248"/>
      <c r="T516" s="249"/>
      <c r="U516" s="248"/>
      <c r="V516" s="251"/>
      <c r="W516" s="251"/>
      <c r="X516" s="251"/>
      <c r="Y516" s="251"/>
      <c r="Z516" s="251"/>
      <c r="AA516" s="251"/>
      <c r="AB516" s="251"/>
      <c r="AC516" s="251"/>
      <c r="AD516" s="251"/>
      <c r="AE516" s="4"/>
      <c r="AF516" s="4"/>
      <c r="AG516" s="4"/>
      <c r="AH516" s="252"/>
      <c r="AI516" s="4"/>
      <c r="AJ516" s="4"/>
      <c r="AK516" s="4"/>
      <c r="AL516" s="4"/>
      <c r="AM516" s="4"/>
      <c r="AN516" s="4"/>
      <c r="AO516" s="257"/>
      <c r="AP516" s="257"/>
      <c r="AQ516" s="4"/>
      <c r="AR516" s="4"/>
      <c r="AS516" s="4"/>
      <c r="AT516" s="4"/>
      <c r="AU516" s="4"/>
      <c r="AV516" s="4"/>
      <c r="AW516" s="4"/>
      <c r="AX516" s="4"/>
      <c r="AY516" s="4"/>
      <c r="AZ516" s="4"/>
    </row>
    <row r="517" ht="15.75" customHeight="1">
      <c r="A517" s="198" t="s">
        <v>930</v>
      </c>
      <c r="B517" s="80"/>
      <c r="C517" s="4"/>
      <c r="D517" s="82"/>
      <c r="E517" s="4"/>
      <c r="F517" s="247"/>
      <c r="G517" s="4"/>
      <c r="H517" s="4"/>
      <c r="I517" s="4"/>
      <c r="J517" s="82"/>
      <c r="K517" s="82"/>
      <c r="L517" s="4"/>
      <c r="M517" s="248"/>
      <c r="N517" s="249"/>
      <c r="O517" s="248"/>
      <c r="P517" s="249"/>
      <c r="Q517" s="250"/>
      <c r="R517" s="249"/>
      <c r="S517" s="248"/>
      <c r="T517" s="249"/>
      <c r="U517" s="248"/>
      <c r="V517" s="251"/>
      <c r="W517" s="251"/>
      <c r="X517" s="251"/>
      <c r="Y517" s="251"/>
      <c r="Z517" s="251"/>
      <c r="AA517" s="251"/>
      <c r="AB517" s="251"/>
      <c r="AC517" s="251"/>
      <c r="AD517" s="251"/>
      <c r="AE517" s="4"/>
      <c r="AF517" s="4"/>
      <c r="AG517" s="4"/>
      <c r="AH517" s="252"/>
      <c r="AI517" s="4"/>
      <c r="AJ517" s="4"/>
      <c r="AK517" s="4"/>
      <c r="AL517" s="4"/>
      <c r="AM517" s="4"/>
      <c r="AN517" s="4"/>
      <c r="AO517" s="257"/>
      <c r="AP517" s="257"/>
      <c r="AQ517" s="4"/>
      <c r="AR517" s="4"/>
      <c r="AS517" s="4"/>
      <c r="AT517" s="4"/>
      <c r="AU517" s="4"/>
      <c r="AV517" s="4"/>
      <c r="AW517" s="4"/>
      <c r="AX517" s="4"/>
      <c r="AY517" s="4"/>
      <c r="AZ517" s="4"/>
    </row>
    <row r="518" ht="15.75" customHeight="1">
      <c r="A518" s="198"/>
      <c r="B518" s="80"/>
      <c r="C518" s="4"/>
      <c r="D518" s="82"/>
      <c r="E518" s="4"/>
      <c r="F518" s="247"/>
      <c r="G518" s="4"/>
      <c r="H518" s="4"/>
      <c r="I518" s="4"/>
      <c r="J518" s="82"/>
      <c r="K518" s="82"/>
      <c r="L518" s="4"/>
      <c r="M518" s="248"/>
      <c r="N518" s="249"/>
      <c r="O518" s="248"/>
      <c r="P518" s="249"/>
      <c r="Q518" s="250"/>
      <c r="R518" s="249"/>
      <c r="S518" s="248"/>
      <c r="T518" s="249"/>
      <c r="U518" s="248"/>
      <c r="V518" s="251"/>
      <c r="W518" s="251"/>
      <c r="X518" s="251"/>
      <c r="Y518" s="251"/>
      <c r="Z518" s="251"/>
      <c r="AA518" s="251"/>
      <c r="AB518" s="251"/>
      <c r="AC518" s="251"/>
      <c r="AD518" s="251"/>
      <c r="AE518" s="4"/>
      <c r="AF518" s="4"/>
      <c r="AG518" s="4"/>
      <c r="AH518" s="252"/>
      <c r="AI518" s="4"/>
      <c r="AJ518" s="4"/>
      <c r="AK518" s="4"/>
      <c r="AL518" s="4"/>
      <c r="AM518" s="4"/>
      <c r="AN518" s="4"/>
      <c r="AO518" s="257"/>
      <c r="AP518" s="257"/>
      <c r="AQ518" s="4"/>
      <c r="AR518" s="4"/>
      <c r="AS518" s="4"/>
      <c r="AT518" s="4"/>
      <c r="AU518" s="4"/>
      <c r="AV518" s="4"/>
      <c r="AW518" s="4"/>
      <c r="AX518" s="4"/>
      <c r="AY518" s="4"/>
      <c r="AZ518" s="4"/>
    </row>
    <row r="519" ht="15.75" customHeight="1">
      <c r="A519" s="198" t="s">
        <v>931</v>
      </c>
      <c r="B519" s="80"/>
      <c r="C519" s="4"/>
      <c r="D519" s="82"/>
      <c r="E519" s="4"/>
      <c r="F519" s="247"/>
      <c r="G519" s="4"/>
      <c r="H519" s="4"/>
      <c r="I519" s="4"/>
      <c r="J519" s="82"/>
      <c r="K519" s="82"/>
      <c r="L519" s="4"/>
      <c r="M519" s="248"/>
      <c r="N519" s="249"/>
      <c r="O519" s="248"/>
      <c r="P519" s="249"/>
      <c r="Q519" s="250"/>
      <c r="R519" s="249"/>
      <c r="S519" s="248"/>
      <c r="T519" s="249"/>
      <c r="U519" s="248"/>
      <c r="V519" s="251"/>
      <c r="W519" s="251"/>
      <c r="X519" s="251"/>
      <c r="Y519" s="251"/>
      <c r="Z519" s="251"/>
      <c r="AA519" s="251"/>
      <c r="AB519" s="251"/>
      <c r="AC519" s="251"/>
      <c r="AD519" s="251"/>
      <c r="AE519" s="4"/>
      <c r="AF519" s="4"/>
      <c r="AG519" s="4"/>
      <c r="AH519" s="252"/>
      <c r="AI519" s="4"/>
      <c r="AJ519" s="4"/>
      <c r="AK519" s="4"/>
      <c r="AL519" s="4"/>
      <c r="AM519" s="4"/>
      <c r="AN519" s="4"/>
      <c r="AO519" s="257"/>
      <c r="AP519" s="257"/>
      <c r="AQ519" s="4"/>
      <c r="AR519" s="4"/>
      <c r="AS519" s="4"/>
      <c r="AT519" s="4"/>
      <c r="AU519" s="4"/>
      <c r="AV519" s="4"/>
      <c r="AW519" s="4"/>
      <c r="AX519" s="4"/>
      <c r="AY519" s="4"/>
      <c r="AZ519" s="4"/>
    </row>
    <row r="520" ht="15.75" customHeight="1">
      <c r="A520" s="198" t="s">
        <v>932</v>
      </c>
      <c r="B520" s="80"/>
      <c r="C520" s="4"/>
      <c r="D520" s="82"/>
      <c r="E520" s="4"/>
      <c r="F520" s="247"/>
      <c r="G520" s="4"/>
      <c r="H520" s="4"/>
      <c r="I520" s="4"/>
      <c r="J520" s="82"/>
      <c r="K520" s="82"/>
      <c r="L520" s="4"/>
      <c r="M520" s="248"/>
      <c r="N520" s="249"/>
      <c r="O520" s="248"/>
      <c r="P520" s="249"/>
      <c r="Q520" s="250"/>
      <c r="R520" s="249"/>
      <c r="S520" s="248"/>
      <c r="T520" s="249"/>
      <c r="U520" s="248"/>
      <c r="V520" s="251"/>
      <c r="W520" s="251"/>
      <c r="X520" s="251"/>
      <c r="Y520" s="251"/>
      <c r="Z520" s="251"/>
      <c r="AA520" s="251"/>
      <c r="AB520" s="251"/>
      <c r="AC520" s="251"/>
      <c r="AD520" s="251"/>
      <c r="AE520" s="4"/>
      <c r="AF520" s="4"/>
      <c r="AG520" s="4"/>
      <c r="AH520" s="252"/>
      <c r="AI520" s="4"/>
      <c r="AJ520" s="4"/>
      <c r="AK520" s="4"/>
      <c r="AL520" s="4"/>
      <c r="AM520" s="4"/>
      <c r="AN520" s="4"/>
      <c r="AO520" s="257"/>
      <c r="AP520" s="257"/>
      <c r="AQ520" s="4"/>
      <c r="AR520" s="4"/>
      <c r="AS520" s="4"/>
      <c r="AT520" s="4"/>
      <c r="AU520" s="4"/>
      <c r="AV520" s="4"/>
      <c r="AW520" s="4"/>
      <c r="AX520" s="4"/>
      <c r="AY520" s="4"/>
      <c r="AZ520" s="4"/>
    </row>
    <row r="521" ht="15.75" customHeight="1">
      <c r="A521" s="198" t="s">
        <v>933</v>
      </c>
      <c r="B521" s="80"/>
      <c r="C521" s="4"/>
      <c r="D521" s="82"/>
      <c r="E521" s="4"/>
      <c r="F521" s="247"/>
      <c r="G521" s="4"/>
      <c r="H521" s="4"/>
      <c r="I521" s="4"/>
      <c r="J521" s="82"/>
      <c r="K521" s="82"/>
      <c r="L521" s="4"/>
      <c r="M521" s="248"/>
      <c r="N521" s="249"/>
      <c r="O521" s="248"/>
      <c r="P521" s="249"/>
      <c r="Q521" s="250"/>
      <c r="R521" s="249"/>
      <c r="S521" s="248"/>
      <c r="T521" s="249"/>
      <c r="U521" s="248"/>
      <c r="V521" s="251"/>
      <c r="W521" s="251"/>
      <c r="X521" s="251"/>
      <c r="Y521" s="251"/>
      <c r="Z521" s="251"/>
      <c r="AA521" s="251"/>
      <c r="AB521" s="251"/>
      <c r="AC521" s="251"/>
      <c r="AD521" s="251"/>
      <c r="AE521" s="4"/>
      <c r="AF521" s="4"/>
      <c r="AG521" s="4"/>
      <c r="AH521" s="252"/>
      <c r="AI521" s="4"/>
      <c r="AJ521" s="4"/>
      <c r="AK521" s="4"/>
      <c r="AL521" s="4"/>
      <c r="AM521" s="4"/>
      <c r="AN521" s="4"/>
      <c r="AO521" s="257"/>
      <c r="AP521" s="257"/>
      <c r="AQ521" s="4"/>
      <c r="AR521" s="4"/>
      <c r="AS521" s="4"/>
      <c r="AT521" s="4"/>
      <c r="AU521" s="4"/>
      <c r="AV521" s="4"/>
      <c r="AW521" s="4"/>
      <c r="AX521" s="4"/>
      <c r="AY521" s="4"/>
      <c r="AZ521" s="4"/>
    </row>
    <row r="522" ht="15.75" customHeight="1">
      <c r="A522" s="198" t="s">
        <v>934</v>
      </c>
      <c r="B522" s="80"/>
      <c r="C522" s="4"/>
      <c r="D522" s="82"/>
      <c r="E522" s="4"/>
      <c r="F522" s="247"/>
      <c r="G522" s="4"/>
      <c r="H522" s="4"/>
      <c r="I522" s="4"/>
      <c r="J522" s="82"/>
      <c r="K522" s="82"/>
      <c r="L522" s="4"/>
      <c r="M522" s="248"/>
      <c r="N522" s="249"/>
      <c r="O522" s="248"/>
      <c r="P522" s="249"/>
      <c r="Q522" s="250"/>
      <c r="R522" s="249"/>
      <c r="S522" s="248"/>
      <c r="T522" s="249"/>
      <c r="U522" s="248"/>
      <c r="V522" s="251"/>
      <c r="W522" s="251"/>
      <c r="X522" s="251"/>
      <c r="Y522" s="251"/>
      <c r="Z522" s="251"/>
      <c r="AA522" s="251"/>
      <c r="AB522" s="251"/>
      <c r="AC522" s="251"/>
      <c r="AD522" s="251"/>
      <c r="AE522" s="4"/>
      <c r="AF522" s="4"/>
      <c r="AG522" s="4"/>
      <c r="AH522" s="252"/>
      <c r="AI522" s="4"/>
      <c r="AJ522" s="4"/>
      <c r="AK522" s="4"/>
      <c r="AL522" s="4"/>
      <c r="AM522" s="4"/>
      <c r="AN522" s="4"/>
      <c r="AO522" s="257"/>
      <c r="AP522" s="257"/>
      <c r="AQ522" s="4"/>
      <c r="AR522" s="4"/>
      <c r="AS522" s="4"/>
      <c r="AT522" s="4"/>
      <c r="AU522" s="4"/>
      <c r="AV522" s="4"/>
      <c r="AW522" s="4"/>
      <c r="AX522" s="4"/>
      <c r="AY522" s="4"/>
      <c r="AZ522" s="4"/>
    </row>
    <row r="523" ht="15.75" customHeight="1">
      <c r="A523" s="198" t="s">
        <v>935</v>
      </c>
      <c r="B523" s="80"/>
      <c r="C523" s="4"/>
      <c r="D523" s="82"/>
      <c r="E523" s="4"/>
      <c r="F523" s="247"/>
      <c r="G523" s="4"/>
      <c r="H523" s="4"/>
      <c r="I523" s="4"/>
      <c r="J523" s="82"/>
      <c r="K523" s="82"/>
      <c r="L523" s="4"/>
      <c r="M523" s="248"/>
      <c r="N523" s="249"/>
      <c r="O523" s="248"/>
      <c r="P523" s="249"/>
      <c r="Q523" s="250"/>
      <c r="R523" s="249"/>
      <c r="S523" s="248"/>
      <c r="T523" s="249"/>
      <c r="U523" s="248"/>
      <c r="V523" s="251"/>
      <c r="W523" s="251"/>
      <c r="X523" s="251"/>
      <c r="Y523" s="251"/>
      <c r="Z523" s="251"/>
      <c r="AA523" s="251"/>
      <c r="AB523" s="251"/>
      <c r="AC523" s="251"/>
      <c r="AD523" s="251"/>
      <c r="AE523" s="4"/>
      <c r="AF523" s="4"/>
      <c r="AG523" s="4"/>
      <c r="AH523" s="252"/>
      <c r="AI523" s="4"/>
      <c r="AJ523" s="4"/>
      <c r="AK523" s="4"/>
      <c r="AL523" s="4"/>
      <c r="AM523" s="4"/>
      <c r="AN523" s="4"/>
      <c r="AO523" s="257"/>
      <c r="AP523" s="257"/>
      <c r="AQ523" s="4"/>
      <c r="AR523" s="4"/>
      <c r="AS523" s="4"/>
      <c r="AT523" s="4"/>
      <c r="AU523" s="4"/>
      <c r="AV523" s="4"/>
      <c r="AW523" s="4"/>
      <c r="AX523" s="4"/>
      <c r="AY523" s="4"/>
      <c r="AZ523" s="4"/>
    </row>
    <row r="524" ht="15.75" customHeight="1">
      <c r="A524" s="198"/>
      <c r="B524" s="80"/>
      <c r="C524" s="4"/>
      <c r="D524" s="82"/>
      <c r="E524" s="4"/>
      <c r="F524" s="247"/>
      <c r="G524" s="4"/>
      <c r="H524" s="4"/>
      <c r="I524" s="4"/>
      <c r="J524" s="82"/>
      <c r="K524" s="82"/>
      <c r="L524" s="4"/>
      <c r="M524" s="248"/>
      <c r="N524" s="249"/>
      <c r="O524" s="248"/>
      <c r="P524" s="249"/>
      <c r="Q524" s="250"/>
      <c r="R524" s="249"/>
      <c r="S524" s="248"/>
      <c r="T524" s="249"/>
      <c r="U524" s="248"/>
      <c r="V524" s="251"/>
      <c r="W524" s="251"/>
      <c r="X524" s="251"/>
      <c r="Y524" s="251"/>
      <c r="Z524" s="251"/>
      <c r="AA524" s="251"/>
      <c r="AB524" s="251"/>
      <c r="AC524" s="251"/>
      <c r="AD524" s="251"/>
      <c r="AE524" s="4"/>
      <c r="AF524" s="4"/>
      <c r="AG524" s="4"/>
      <c r="AH524" s="252"/>
      <c r="AI524" s="4"/>
      <c r="AJ524" s="4"/>
      <c r="AK524" s="4"/>
      <c r="AL524" s="4"/>
      <c r="AM524" s="4"/>
      <c r="AN524" s="4"/>
      <c r="AO524" s="257"/>
      <c r="AP524" s="257"/>
      <c r="AQ524" s="4"/>
      <c r="AR524" s="4"/>
      <c r="AS524" s="4"/>
      <c r="AT524" s="4"/>
      <c r="AU524" s="4"/>
      <c r="AV524" s="4"/>
      <c r="AW524" s="4"/>
      <c r="AX524" s="4"/>
      <c r="AY524" s="4"/>
      <c r="AZ524" s="4"/>
    </row>
    <row r="525" ht="15.75" customHeight="1">
      <c r="A525" s="198" t="s">
        <v>936</v>
      </c>
      <c r="B525" s="80"/>
      <c r="C525" s="4"/>
      <c r="D525" s="82"/>
      <c r="E525" s="4"/>
      <c r="F525" s="247"/>
      <c r="G525" s="4"/>
      <c r="H525" s="4"/>
      <c r="I525" s="4"/>
      <c r="J525" s="82"/>
      <c r="K525" s="82"/>
      <c r="L525" s="4"/>
      <c r="M525" s="248"/>
      <c r="N525" s="249"/>
      <c r="O525" s="248"/>
      <c r="P525" s="249"/>
      <c r="Q525" s="250"/>
      <c r="R525" s="249"/>
      <c r="S525" s="248"/>
      <c r="T525" s="249"/>
      <c r="U525" s="248"/>
      <c r="V525" s="251"/>
      <c r="W525" s="251"/>
      <c r="X525" s="251"/>
      <c r="Y525" s="251"/>
      <c r="Z525" s="251"/>
      <c r="AA525" s="251"/>
      <c r="AB525" s="251"/>
      <c r="AC525" s="251"/>
      <c r="AD525" s="251"/>
      <c r="AE525" s="4"/>
      <c r="AF525" s="4"/>
      <c r="AG525" s="4"/>
      <c r="AH525" s="252"/>
      <c r="AI525" s="4"/>
      <c r="AJ525" s="4"/>
      <c r="AK525" s="4"/>
      <c r="AL525" s="4"/>
      <c r="AM525" s="4"/>
      <c r="AN525" s="4"/>
      <c r="AO525" s="257"/>
      <c r="AP525" s="257"/>
      <c r="AQ525" s="4"/>
      <c r="AR525" s="4"/>
      <c r="AS525" s="4"/>
      <c r="AT525" s="4"/>
      <c r="AU525" s="4"/>
      <c r="AV525" s="4"/>
      <c r="AW525" s="4"/>
      <c r="AX525" s="4"/>
      <c r="AY525" s="4"/>
      <c r="AZ525" s="4"/>
    </row>
    <row r="526" ht="15.75" customHeight="1">
      <c r="A526" s="198"/>
      <c r="B526" s="80"/>
      <c r="C526" s="4"/>
      <c r="D526" s="82"/>
      <c r="E526" s="4"/>
      <c r="F526" s="247"/>
      <c r="G526" s="4"/>
      <c r="H526" s="4"/>
      <c r="I526" s="4"/>
      <c r="J526" s="82"/>
      <c r="K526" s="82"/>
      <c r="L526" s="4"/>
      <c r="M526" s="248"/>
      <c r="N526" s="249"/>
      <c r="O526" s="248"/>
      <c r="P526" s="249"/>
      <c r="Q526" s="250"/>
      <c r="R526" s="249"/>
      <c r="S526" s="248"/>
      <c r="T526" s="249"/>
      <c r="U526" s="248"/>
      <c r="V526" s="251"/>
      <c r="W526" s="251"/>
      <c r="X526" s="251"/>
      <c r="Y526" s="251"/>
      <c r="Z526" s="251"/>
      <c r="AA526" s="251"/>
      <c r="AB526" s="251"/>
      <c r="AC526" s="251"/>
      <c r="AD526" s="251"/>
      <c r="AE526" s="4"/>
      <c r="AF526" s="4"/>
      <c r="AG526" s="4"/>
      <c r="AH526" s="252"/>
      <c r="AI526" s="4"/>
      <c r="AJ526" s="4"/>
      <c r="AK526" s="4"/>
      <c r="AL526" s="4"/>
      <c r="AM526" s="4"/>
      <c r="AN526" s="4"/>
      <c r="AO526" s="257"/>
      <c r="AP526" s="257"/>
      <c r="AQ526" s="4"/>
      <c r="AR526" s="4"/>
      <c r="AS526" s="4"/>
      <c r="AT526" s="4"/>
      <c r="AU526" s="4"/>
      <c r="AV526" s="4"/>
      <c r="AW526" s="4"/>
      <c r="AX526" s="4"/>
      <c r="AY526" s="4"/>
      <c r="AZ526" s="4"/>
    </row>
    <row r="527" ht="15.75" customHeight="1">
      <c r="A527" s="198" t="s">
        <v>937</v>
      </c>
      <c r="B527" s="80"/>
      <c r="C527" s="4"/>
      <c r="D527" s="82"/>
      <c r="E527" s="4"/>
      <c r="F527" s="247"/>
      <c r="G527" s="4"/>
      <c r="H527" s="4"/>
      <c r="I527" s="4"/>
      <c r="J527" s="82"/>
      <c r="K527" s="82"/>
      <c r="L527" s="4"/>
      <c r="M527" s="248"/>
      <c r="N527" s="249"/>
      <c r="O527" s="248"/>
      <c r="P527" s="249"/>
      <c r="Q527" s="250"/>
      <c r="R527" s="249"/>
      <c r="S527" s="248"/>
      <c r="T527" s="249"/>
      <c r="U527" s="248"/>
      <c r="V527" s="251"/>
      <c r="W527" s="251"/>
      <c r="X527" s="251"/>
      <c r="Y527" s="251"/>
      <c r="Z527" s="251"/>
      <c r="AA527" s="251"/>
      <c r="AB527" s="251"/>
      <c r="AC527" s="251"/>
      <c r="AD527" s="251"/>
      <c r="AE527" s="4"/>
      <c r="AF527" s="4"/>
      <c r="AG527" s="4"/>
      <c r="AH527" s="252"/>
      <c r="AI527" s="4"/>
      <c r="AJ527" s="4"/>
      <c r="AK527" s="4"/>
      <c r="AL527" s="4"/>
      <c r="AM527" s="4"/>
      <c r="AN527" s="4"/>
      <c r="AO527" s="257"/>
      <c r="AP527" s="257"/>
      <c r="AQ527" s="4"/>
      <c r="AR527" s="4"/>
      <c r="AS527" s="4"/>
      <c r="AT527" s="4"/>
      <c r="AU527" s="4"/>
      <c r="AV527" s="4"/>
      <c r="AW527" s="4"/>
      <c r="AX527" s="4"/>
      <c r="AY527" s="4"/>
      <c r="AZ527" s="4"/>
    </row>
    <row r="528" ht="15.75" customHeight="1">
      <c r="A528" s="198" t="s">
        <v>938</v>
      </c>
      <c r="B528" s="80"/>
      <c r="C528" s="4"/>
      <c r="D528" s="82"/>
      <c r="E528" s="4"/>
      <c r="F528" s="247"/>
      <c r="G528" s="4"/>
      <c r="H528" s="4"/>
      <c r="I528" s="4"/>
      <c r="J528" s="82"/>
      <c r="K528" s="82"/>
      <c r="L528" s="4"/>
      <c r="M528" s="248"/>
      <c r="N528" s="249"/>
      <c r="O528" s="248"/>
      <c r="P528" s="249"/>
      <c r="Q528" s="250"/>
      <c r="R528" s="249"/>
      <c r="S528" s="248"/>
      <c r="T528" s="249"/>
      <c r="U528" s="248"/>
      <c r="V528" s="251"/>
      <c r="W528" s="251"/>
      <c r="X528" s="251"/>
      <c r="Y528" s="251"/>
      <c r="Z528" s="251"/>
      <c r="AA528" s="251"/>
      <c r="AB528" s="251"/>
      <c r="AC528" s="251"/>
      <c r="AD528" s="251"/>
      <c r="AE528" s="4"/>
      <c r="AF528" s="4"/>
      <c r="AG528" s="4"/>
      <c r="AH528" s="252"/>
      <c r="AI528" s="4"/>
      <c r="AJ528" s="4"/>
      <c r="AK528" s="4"/>
      <c r="AL528" s="4"/>
      <c r="AM528" s="4"/>
      <c r="AN528" s="4"/>
      <c r="AO528" s="257"/>
      <c r="AP528" s="257"/>
      <c r="AQ528" s="4"/>
      <c r="AR528" s="4"/>
      <c r="AS528" s="4"/>
      <c r="AT528" s="4"/>
      <c r="AU528" s="4"/>
      <c r="AV528" s="4"/>
      <c r="AW528" s="4"/>
      <c r="AX528" s="4"/>
      <c r="AY528" s="4"/>
      <c r="AZ528" s="4"/>
    </row>
    <row r="529" ht="15.75" customHeight="1">
      <c r="A529" s="198" t="s">
        <v>939</v>
      </c>
      <c r="B529" s="80"/>
      <c r="C529" s="198" t="s">
        <v>940</v>
      </c>
      <c r="D529" s="80"/>
      <c r="E529" s="198"/>
      <c r="F529" s="247"/>
      <c r="G529" s="4"/>
      <c r="H529" s="4"/>
      <c r="I529" s="4"/>
      <c r="J529" s="82"/>
      <c r="K529" s="82"/>
      <c r="L529" s="4"/>
      <c r="M529" s="248"/>
      <c r="N529" s="249"/>
      <c r="O529" s="248"/>
      <c r="P529" s="249"/>
      <c r="Q529" s="250"/>
      <c r="R529" s="249"/>
      <c r="S529" s="248"/>
      <c r="T529" s="249"/>
      <c r="U529" s="248"/>
      <c r="V529" s="251"/>
      <c r="W529" s="251"/>
      <c r="X529" s="251"/>
      <c r="Y529" s="251"/>
      <c r="Z529" s="251"/>
      <c r="AA529" s="251"/>
      <c r="AB529" s="251"/>
      <c r="AC529" s="251"/>
      <c r="AD529" s="251"/>
      <c r="AE529" s="4"/>
      <c r="AF529" s="4"/>
      <c r="AG529" s="4"/>
      <c r="AH529" s="252"/>
      <c r="AI529" s="4"/>
      <c r="AJ529" s="4"/>
      <c r="AK529" s="4"/>
      <c r="AL529" s="4"/>
      <c r="AM529" s="4"/>
      <c r="AN529" s="4"/>
      <c r="AO529" s="257"/>
      <c r="AP529" s="257"/>
      <c r="AQ529" s="4"/>
      <c r="AR529" s="4"/>
      <c r="AS529" s="4"/>
      <c r="AT529" s="4"/>
      <c r="AU529" s="4"/>
      <c r="AV529" s="4"/>
      <c r="AW529" s="4"/>
      <c r="AX529" s="4"/>
      <c r="AY529" s="4"/>
      <c r="AZ529" s="4"/>
    </row>
    <row r="530" ht="15.75" customHeight="1">
      <c r="A530" s="198" t="s">
        <v>941</v>
      </c>
      <c r="B530" s="80"/>
      <c r="C530" s="198" t="s">
        <v>942</v>
      </c>
      <c r="D530" s="80"/>
      <c r="E530" s="198"/>
      <c r="F530" s="247"/>
      <c r="G530" s="4"/>
      <c r="H530" s="4"/>
      <c r="I530" s="4"/>
      <c r="J530" s="82"/>
      <c r="K530" s="82"/>
      <c r="L530" s="4"/>
      <c r="M530" s="248"/>
      <c r="N530" s="249"/>
      <c r="O530" s="248"/>
      <c r="P530" s="249"/>
      <c r="Q530" s="250"/>
      <c r="R530" s="249"/>
      <c r="S530" s="248"/>
      <c r="T530" s="249"/>
      <c r="U530" s="248"/>
      <c r="V530" s="251"/>
      <c r="W530" s="251"/>
      <c r="X530" s="251"/>
      <c r="Y530" s="251"/>
      <c r="Z530" s="251"/>
      <c r="AA530" s="251"/>
      <c r="AB530" s="251"/>
      <c r="AC530" s="251"/>
      <c r="AD530" s="251"/>
      <c r="AE530" s="4"/>
      <c r="AF530" s="4"/>
      <c r="AG530" s="4"/>
      <c r="AH530" s="252"/>
      <c r="AI530" s="4"/>
      <c r="AJ530" s="4"/>
      <c r="AK530" s="4"/>
      <c r="AL530" s="4"/>
      <c r="AM530" s="4"/>
      <c r="AN530" s="4"/>
      <c r="AO530" s="257"/>
      <c r="AP530" s="257"/>
      <c r="AQ530" s="4"/>
      <c r="AR530" s="4"/>
      <c r="AS530" s="4"/>
      <c r="AT530" s="4"/>
      <c r="AU530" s="4"/>
      <c r="AV530" s="4"/>
      <c r="AW530" s="4"/>
      <c r="AX530" s="4"/>
      <c r="AY530" s="4"/>
      <c r="AZ530" s="4"/>
    </row>
    <row r="531" ht="15.75" customHeight="1">
      <c r="A531" s="4"/>
      <c r="B531" s="82"/>
      <c r="C531" s="4"/>
      <c r="D531" s="82"/>
      <c r="E531" s="4"/>
      <c r="F531" s="247"/>
      <c r="G531" s="4"/>
      <c r="H531" s="4"/>
      <c r="I531" s="4"/>
      <c r="J531" s="82"/>
      <c r="K531" s="82"/>
      <c r="L531" s="4"/>
      <c r="M531" s="248"/>
      <c r="N531" s="249"/>
      <c r="O531" s="248"/>
      <c r="P531" s="249"/>
      <c r="Q531" s="250"/>
      <c r="R531" s="249"/>
      <c r="S531" s="248"/>
      <c r="T531" s="249"/>
      <c r="U531" s="248"/>
      <c r="V531" s="251"/>
      <c r="W531" s="251"/>
      <c r="X531" s="251"/>
      <c r="Y531" s="251"/>
      <c r="Z531" s="251"/>
      <c r="AA531" s="251"/>
      <c r="AB531" s="251"/>
      <c r="AC531" s="251"/>
      <c r="AD531" s="251"/>
      <c r="AE531" s="4"/>
      <c r="AF531" s="4"/>
      <c r="AG531" s="4"/>
      <c r="AH531" s="252"/>
      <c r="AI531" s="4"/>
      <c r="AJ531" s="4"/>
      <c r="AK531" s="4"/>
      <c r="AL531" s="4"/>
      <c r="AM531" s="4"/>
      <c r="AN531" s="4"/>
      <c r="AO531" s="257"/>
      <c r="AP531" s="257"/>
      <c r="AQ531" s="4"/>
      <c r="AR531" s="4"/>
      <c r="AS531" s="4"/>
      <c r="AT531" s="4"/>
      <c r="AU531" s="4"/>
      <c r="AV531" s="4"/>
      <c r="AW531" s="4"/>
      <c r="AX531" s="4"/>
      <c r="AY531" s="4"/>
      <c r="AZ531" s="4"/>
    </row>
    <row r="532" ht="15.75" customHeight="1">
      <c r="A532" s="198"/>
      <c r="B532" s="80"/>
      <c r="C532" s="4"/>
      <c r="D532" s="82"/>
      <c r="E532" s="4"/>
      <c r="F532" s="247"/>
      <c r="G532" s="4"/>
      <c r="H532" s="4"/>
      <c r="I532" s="4"/>
      <c r="J532" s="82"/>
      <c r="K532" s="82"/>
      <c r="L532" s="4"/>
      <c r="M532" s="248"/>
      <c r="N532" s="249"/>
      <c r="O532" s="248"/>
      <c r="P532" s="249"/>
      <c r="Q532" s="250"/>
      <c r="R532" s="249"/>
      <c r="S532" s="248"/>
      <c r="T532" s="249"/>
      <c r="U532" s="248"/>
      <c r="V532" s="251"/>
      <c r="W532" s="251"/>
      <c r="X532" s="251"/>
      <c r="Y532" s="251"/>
      <c r="Z532" s="251"/>
      <c r="AA532" s="251"/>
      <c r="AB532" s="251"/>
      <c r="AC532" s="251"/>
      <c r="AD532" s="251"/>
      <c r="AE532" s="4"/>
      <c r="AF532" s="4"/>
      <c r="AG532" s="4"/>
      <c r="AH532" s="252"/>
      <c r="AI532" s="4"/>
      <c r="AJ532" s="4"/>
      <c r="AK532" s="4"/>
      <c r="AL532" s="4"/>
      <c r="AM532" s="4"/>
      <c r="AN532" s="4"/>
      <c r="AO532" s="257"/>
      <c r="AP532" s="257"/>
      <c r="AQ532" s="4"/>
      <c r="AR532" s="4"/>
      <c r="AS532" s="4"/>
      <c r="AT532" s="4"/>
      <c r="AU532" s="4"/>
      <c r="AV532" s="4"/>
      <c r="AW532" s="4"/>
      <c r="AX532" s="4"/>
      <c r="AY532" s="4"/>
      <c r="AZ532" s="4"/>
    </row>
    <row r="533" ht="15.75" customHeight="1">
      <c r="A533" s="198"/>
      <c r="B533" s="80"/>
      <c r="C533" s="4"/>
      <c r="D533" s="82"/>
      <c r="E533" s="4"/>
      <c r="F533" s="247"/>
      <c r="G533" s="4"/>
      <c r="H533" s="4"/>
      <c r="I533" s="4"/>
      <c r="J533" s="82"/>
      <c r="K533" s="82"/>
      <c r="L533" s="4"/>
      <c r="M533" s="248"/>
      <c r="N533" s="249"/>
      <c r="O533" s="248"/>
      <c r="P533" s="249"/>
      <c r="Q533" s="250"/>
      <c r="R533" s="249"/>
      <c r="S533" s="248"/>
      <c r="T533" s="249"/>
      <c r="U533" s="248"/>
      <c r="V533" s="251"/>
      <c r="W533" s="251"/>
      <c r="X533" s="251"/>
      <c r="Y533" s="251"/>
      <c r="Z533" s="251"/>
      <c r="AA533" s="251"/>
      <c r="AB533" s="251"/>
      <c r="AC533" s="251"/>
      <c r="AD533" s="251"/>
      <c r="AE533" s="4"/>
      <c r="AF533" s="4"/>
      <c r="AG533" s="4"/>
      <c r="AH533" s="252"/>
      <c r="AI533" s="4"/>
      <c r="AJ533" s="4"/>
      <c r="AK533" s="4"/>
      <c r="AL533" s="4"/>
      <c r="AM533" s="4"/>
      <c r="AN533" s="4"/>
      <c r="AO533" s="257"/>
      <c r="AP533" s="257"/>
      <c r="AQ533" s="4"/>
      <c r="AR533" s="4"/>
      <c r="AS533" s="4"/>
      <c r="AT533" s="4"/>
      <c r="AU533" s="4"/>
      <c r="AV533" s="4"/>
      <c r="AW533" s="4"/>
      <c r="AX533" s="4"/>
      <c r="AY533" s="4"/>
      <c r="AZ533" s="4"/>
    </row>
    <row r="534" ht="15.75" customHeight="1">
      <c r="A534" s="198" t="s">
        <v>943</v>
      </c>
      <c r="B534" s="80"/>
      <c r="C534" s="4"/>
      <c r="D534" s="82"/>
      <c r="E534" s="4"/>
      <c r="F534" s="247"/>
      <c r="G534" s="4"/>
      <c r="H534" s="4"/>
      <c r="I534" s="4"/>
      <c r="J534" s="82"/>
      <c r="K534" s="82"/>
      <c r="L534" s="4"/>
      <c r="M534" s="248"/>
      <c r="N534" s="249"/>
      <c r="O534" s="248"/>
      <c r="P534" s="249"/>
      <c r="Q534" s="250"/>
      <c r="R534" s="249"/>
      <c r="S534" s="248"/>
      <c r="T534" s="249"/>
      <c r="U534" s="248"/>
      <c r="V534" s="251"/>
      <c r="W534" s="251"/>
      <c r="X534" s="251"/>
      <c r="Y534" s="251"/>
      <c r="Z534" s="251"/>
      <c r="AA534" s="251"/>
      <c r="AB534" s="251"/>
      <c r="AC534" s="251"/>
      <c r="AD534" s="251"/>
      <c r="AE534" s="4"/>
      <c r="AF534" s="4"/>
      <c r="AG534" s="4"/>
      <c r="AH534" s="252"/>
      <c r="AI534" s="4"/>
      <c r="AJ534" s="4"/>
      <c r="AK534" s="4"/>
      <c r="AL534" s="4"/>
      <c r="AM534" s="4"/>
      <c r="AN534" s="4"/>
      <c r="AO534" s="257"/>
      <c r="AP534" s="257"/>
      <c r="AQ534" s="4"/>
      <c r="AR534" s="4"/>
      <c r="AS534" s="4"/>
      <c r="AT534" s="4"/>
      <c r="AU534" s="4"/>
      <c r="AV534" s="4"/>
      <c r="AW534" s="4"/>
      <c r="AX534" s="4"/>
      <c r="AY534" s="4"/>
      <c r="AZ534" s="4"/>
    </row>
    <row r="535" ht="15.75" customHeight="1">
      <c r="A535" s="4"/>
      <c r="B535" s="82"/>
      <c r="C535" s="4"/>
      <c r="D535" s="82"/>
      <c r="E535" s="4"/>
      <c r="F535" s="247"/>
      <c r="G535" s="4"/>
      <c r="H535" s="4"/>
      <c r="I535" s="4"/>
      <c r="J535" s="82"/>
      <c r="K535" s="82"/>
      <c r="L535" s="4"/>
      <c r="M535" s="248"/>
      <c r="N535" s="249"/>
      <c r="O535" s="248"/>
      <c r="P535" s="249"/>
      <c r="Q535" s="250"/>
      <c r="R535" s="249"/>
      <c r="S535" s="248"/>
      <c r="T535" s="249"/>
      <c r="U535" s="248"/>
      <c r="V535" s="251"/>
      <c r="W535" s="251"/>
      <c r="X535" s="251"/>
      <c r="Y535" s="251"/>
      <c r="Z535" s="251"/>
      <c r="AA535" s="251"/>
      <c r="AB535" s="251"/>
      <c r="AC535" s="251"/>
      <c r="AD535" s="251"/>
      <c r="AE535" s="4"/>
      <c r="AF535" s="4"/>
      <c r="AG535" s="4"/>
      <c r="AH535" s="252"/>
      <c r="AI535" s="4"/>
      <c r="AJ535" s="4"/>
      <c r="AK535" s="4"/>
      <c r="AL535" s="4"/>
      <c r="AM535" s="4"/>
      <c r="AN535" s="4"/>
      <c r="AO535" s="257"/>
      <c r="AP535" s="257"/>
      <c r="AQ535" s="4"/>
      <c r="AR535" s="4"/>
      <c r="AS535" s="4"/>
      <c r="AT535" s="4"/>
      <c r="AU535" s="4"/>
      <c r="AV535" s="4"/>
      <c r="AW535" s="4"/>
      <c r="AX535" s="4"/>
      <c r="AY535" s="4"/>
      <c r="AZ535" s="4"/>
    </row>
    <row r="536" ht="15.75" customHeight="1">
      <c r="A536" s="4"/>
      <c r="B536" s="82"/>
      <c r="C536" s="4"/>
      <c r="D536" s="82"/>
      <c r="E536" s="4"/>
      <c r="F536" s="247"/>
      <c r="G536" s="4"/>
      <c r="H536" s="4"/>
      <c r="I536" s="4"/>
      <c r="J536" s="82"/>
      <c r="K536" s="82"/>
      <c r="L536" s="4"/>
      <c r="M536" s="248"/>
      <c r="N536" s="249"/>
      <c r="O536" s="248"/>
      <c r="P536" s="249"/>
      <c r="Q536" s="250"/>
      <c r="R536" s="249"/>
      <c r="S536" s="248"/>
      <c r="T536" s="249"/>
      <c r="U536" s="248"/>
      <c r="V536" s="251"/>
      <c r="W536" s="251"/>
      <c r="X536" s="251"/>
      <c r="Y536" s="251"/>
      <c r="Z536" s="251"/>
      <c r="AA536" s="251"/>
      <c r="AB536" s="251"/>
      <c r="AC536" s="251"/>
      <c r="AD536" s="251"/>
      <c r="AE536" s="4"/>
      <c r="AF536" s="4"/>
      <c r="AG536" s="4"/>
      <c r="AH536" s="252"/>
      <c r="AI536" s="4"/>
      <c r="AJ536" s="4"/>
      <c r="AK536" s="4"/>
      <c r="AL536" s="4"/>
      <c r="AM536" s="4"/>
      <c r="AN536" s="4"/>
      <c r="AO536" s="257"/>
      <c r="AP536" s="257"/>
      <c r="AQ536" s="4"/>
      <c r="AR536" s="4"/>
      <c r="AS536" s="4"/>
      <c r="AT536" s="4"/>
      <c r="AU536" s="4"/>
      <c r="AV536" s="4"/>
      <c r="AW536" s="4"/>
      <c r="AX536" s="4"/>
      <c r="AY536" s="4"/>
      <c r="AZ536" s="4"/>
    </row>
    <row r="537" ht="15.75" customHeight="1">
      <c r="A537" s="4"/>
      <c r="B537" s="82"/>
      <c r="C537" s="4"/>
      <c r="D537" s="82"/>
      <c r="E537" s="4"/>
      <c r="F537" s="247"/>
      <c r="G537" s="4"/>
      <c r="H537" s="4"/>
      <c r="I537" s="4"/>
      <c r="J537" s="82"/>
      <c r="K537" s="82"/>
      <c r="L537" s="4"/>
      <c r="M537" s="248"/>
      <c r="N537" s="249"/>
      <c r="O537" s="248"/>
      <c r="P537" s="249"/>
      <c r="Q537" s="250"/>
      <c r="R537" s="249"/>
      <c r="S537" s="248"/>
      <c r="T537" s="249"/>
      <c r="U537" s="248"/>
      <c r="V537" s="251"/>
      <c r="W537" s="251"/>
      <c r="X537" s="251"/>
      <c r="Y537" s="251"/>
      <c r="Z537" s="251"/>
      <c r="AA537" s="251"/>
      <c r="AB537" s="251"/>
      <c r="AC537" s="251"/>
      <c r="AD537" s="251"/>
      <c r="AE537" s="4"/>
      <c r="AF537" s="4"/>
      <c r="AG537" s="4"/>
      <c r="AH537" s="252"/>
      <c r="AI537" s="4"/>
      <c r="AJ537" s="4"/>
      <c r="AK537" s="4"/>
      <c r="AL537" s="4"/>
      <c r="AM537" s="4"/>
      <c r="AN537" s="4"/>
      <c r="AO537" s="257"/>
      <c r="AP537" s="257"/>
      <c r="AQ537" s="4"/>
      <c r="AR537" s="4"/>
      <c r="AS537" s="4"/>
      <c r="AT537" s="4"/>
      <c r="AU537" s="4"/>
      <c r="AV537" s="4"/>
      <c r="AW537" s="4"/>
      <c r="AX537" s="4"/>
      <c r="AY537" s="4"/>
      <c r="AZ537" s="4"/>
    </row>
    <row r="538" ht="15.75" customHeight="1">
      <c r="A538" s="4"/>
      <c r="B538" s="82"/>
      <c r="C538" s="4"/>
      <c r="D538" s="82"/>
      <c r="E538" s="4"/>
      <c r="F538" s="247"/>
      <c r="G538" s="4"/>
      <c r="H538" s="4"/>
      <c r="I538" s="4"/>
      <c r="J538" s="82"/>
      <c r="K538" s="82"/>
      <c r="L538" s="4"/>
      <c r="M538" s="248"/>
      <c r="N538" s="249"/>
      <c r="O538" s="248"/>
      <c r="P538" s="249"/>
      <c r="Q538" s="250"/>
      <c r="R538" s="249"/>
      <c r="S538" s="248"/>
      <c r="T538" s="249"/>
      <c r="U538" s="248"/>
      <c r="V538" s="251"/>
      <c r="W538" s="251"/>
      <c r="X538" s="251"/>
      <c r="Y538" s="251"/>
      <c r="Z538" s="251"/>
      <c r="AA538" s="251"/>
      <c r="AB538" s="251"/>
      <c r="AC538" s="251"/>
      <c r="AD538" s="251"/>
      <c r="AE538" s="4"/>
      <c r="AF538" s="4"/>
      <c r="AG538" s="4"/>
      <c r="AH538" s="252"/>
      <c r="AI538" s="4"/>
      <c r="AJ538" s="4"/>
      <c r="AK538" s="4"/>
      <c r="AL538" s="4"/>
      <c r="AM538" s="4"/>
      <c r="AN538" s="4"/>
      <c r="AO538" s="257"/>
      <c r="AP538" s="257"/>
      <c r="AQ538" s="4"/>
      <c r="AR538" s="4"/>
      <c r="AS538" s="4"/>
      <c r="AT538" s="4"/>
      <c r="AU538" s="4"/>
      <c r="AV538" s="4"/>
      <c r="AW538" s="4"/>
      <c r="AX538" s="4"/>
      <c r="AY538" s="4"/>
      <c r="AZ538" s="4"/>
    </row>
    <row r="539" ht="15.75" customHeight="1">
      <c r="A539" s="4"/>
      <c r="B539" s="82"/>
      <c r="C539" s="4"/>
      <c r="D539" s="82"/>
      <c r="E539" s="4"/>
      <c r="F539" s="247"/>
      <c r="G539" s="4"/>
      <c r="H539" s="4"/>
      <c r="I539" s="4"/>
      <c r="J539" s="82"/>
      <c r="K539" s="82"/>
      <c r="L539" s="4"/>
      <c r="M539" s="248"/>
      <c r="N539" s="249"/>
      <c r="O539" s="248"/>
      <c r="P539" s="249"/>
      <c r="Q539" s="250"/>
      <c r="R539" s="249"/>
      <c r="S539" s="248"/>
      <c r="T539" s="249"/>
      <c r="U539" s="248"/>
      <c r="V539" s="251"/>
      <c r="W539" s="251"/>
      <c r="X539" s="251"/>
      <c r="Y539" s="251"/>
      <c r="Z539" s="251"/>
      <c r="AA539" s="251"/>
      <c r="AB539" s="251"/>
      <c r="AC539" s="251"/>
      <c r="AD539" s="251"/>
      <c r="AE539" s="4"/>
      <c r="AF539" s="4"/>
      <c r="AG539" s="4"/>
      <c r="AH539" s="252"/>
      <c r="AI539" s="4"/>
      <c r="AJ539" s="4"/>
      <c r="AK539" s="4"/>
      <c r="AL539" s="4"/>
      <c r="AM539" s="4"/>
      <c r="AN539" s="4"/>
      <c r="AO539" s="257"/>
      <c r="AP539" s="257"/>
      <c r="AQ539" s="4"/>
      <c r="AR539" s="4"/>
      <c r="AS539" s="4"/>
      <c r="AT539" s="4"/>
      <c r="AU539" s="4"/>
      <c r="AV539" s="4"/>
      <c r="AW539" s="4"/>
      <c r="AX539" s="4"/>
      <c r="AY539" s="4"/>
      <c r="AZ539" s="4"/>
    </row>
    <row r="540" ht="15.75" customHeight="1">
      <c r="A540" s="4"/>
      <c r="B540" s="82"/>
      <c r="C540" s="4"/>
      <c r="D540" s="82"/>
      <c r="E540" s="4"/>
      <c r="F540" s="247"/>
      <c r="G540" s="4"/>
      <c r="H540" s="4"/>
      <c r="I540" s="4"/>
      <c r="J540" s="82"/>
      <c r="K540" s="82"/>
      <c r="L540" s="4"/>
      <c r="M540" s="248"/>
      <c r="N540" s="249"/>
      <c r="O540" s="248"/>
      <c r="P540" s="249"/>
      <c r="Q540" s="250"/>
      <c r="R540" s="249"/>
      <c r="S540" s="248"/>
      <c r="T540" s="249"/>
      <c r="U540" s="248"/>
      <c r="V540" s="251"/>
      <c r="W540" s="251"/>
      <c r="X540" s="251"/>
      <c r="Y540" s="251"/>
      <c r="Z540" s="251"/>
      <c r="AA540" s="251"/>
      <c r="AB540" s="251"/>
      <c r="AC540" s="251"/>
      <c r="AD540" s="251"/>
      <c r="AE540" s="4"/>
      <c r="AF540" s="4"/>
      <c r="AG540" s="4"/>
      <c r="AH540" s="252"/>
      <c r="AI540" s="4"/>
      <c r="AJ540" s="4"/>
      <c r="AK540" s="4"/>
      <c r="AL540" s="4"/>
      <c r="AM540" s="4"/>
      <c r="AN540" s="4"/>
      <c r="AO540" s="257"/>
      <c r="AP540" s="257"/>
      <c r="AQ540" s="4"/>
      <c r="AR540" s="4"/>
      <c r="AS540" s="4"/>
      <c r="AT540" s="4"/>
      <c r="AU540" s="4"/>
      <c r="AV540" s="4"/>
      <c r="AW540" s="4"/>
      <c r="AX540" s="4"/>
      <c r="AY540" s="4"/>
      <c r="AZ540" s="4"/>
    </row>
    <row r="541" ht="15.75" customHeight="1">
      <c r="A541" s="4"/>
      <c r="B541" s="82"/>
      <c r="C541" s="4"/>
      <c r="D541" s="82"/>
      <c r="E541" s="4"/>
      <c r="F541" s="247"/>
      <c r="G541" s="4"/>
      <c r="H541" s="4"/>
      <c r="I541" s="4"/>
      <c r="J541" s="82"/>
      <c r="K541" s="82"/>
      <c r="L541" s="4"/>
      <c r="M541" s="248"/>
      <c r="N541" s="249"/>
      <c r="O541" s="248"/>
      <c r="P541" s="249"/>
      <c r="Q541" s="250"/>
      <c r="R541" s="249"/>
      <c r="S541" s="248"/>
      <c r="T541" s="249"/>
      <c r="U541" s="248"/>
      <c r="V541" s="251"/>
      <c r="W541" s="251"/>
      <c r="X541" s="251"/>
      <c r="Y541" s="251"/>
      <c r="Z541" s="251"/>
      <c r="AA541" s="251"/>
      <c r="AB541" s="251"/>
      <c r="AC541" s="251"/>
      <c r="AD541" s="251"/>
      <c r="AE541" s="4"/>
      <c r="AF541" s="4"/>
      <c r="AG541" s="4"/>
      <c r="AH541" s="252"/>
      <c r="AI541" s="4"/>
      <c r="AJ541" s="4"/>
      <c r="AK541" s="4"/>
      <c r="AL541" s="4"/>
      <c r="AM541" s="4"/>
      <c r="AN541" s="4"/>
      <c r="AO541" s="257"/>
      <c r="AP541" s="257"/>
      <c r="AQ541" s="4"/>
      <c r="AR541" s="4"/>
      <c r="AS541" s="4"/>
      <c r="AT541" s="4"/>
      <c r="AU541" s="4"/>
      <c r="AV541" s="4"/>
      <c r="AW541" s="4"/>
      <c r="AX541" s="4"/>
      <c r="AY541" s="4"/>
      <c r="AZ541" s="4"/>
    </row>
    <row r="542" ht="15.75" customHeight="1">
      <c r="A542" s="4"/>
      <c r="B542" s="82"/>
      <c r="C542" s="4"/>
      <c r="D542" s="82"/>
      <c r="E542" s="4"/>
      <c r="F542" s="247"/>
      <c r="G542" s="4"/>
      <c r="H542" s="4"/>
      <c r="I542" s="4"/>
      <c r="J542" s="82"/>
      <c r="K542" s="82"/>
      <c r="L542" s="4"/>
      <c r="M542" s="248"/>
      <c r="N542" s="249"/>
      <c r="O542" s="248"/>
      <c r="P542" s="249"/>
      <c r="Q542" s="250"/>
      <c r="R542" s="249"/>
      <c r="S542" s="248"/>
      <c r="T542" s="249"/>
      <c r="U542" s="248"/>
      <c r="V542" s="251"/>
      <c r="W542" s="251"/>
      <c r="X542" s="251"/>
      <c r="Y542" s="251"/>
      <c r="Z542" s="251"/>
      <c r="AA542" s="251"/>
      <c r="AB542" s="251"/>
      <c r="AC542" s="251"/>
      <c r="AD542" s="251"/>
      <c r="AE542" s="4"/>
      <c r="AF542" s="4"/>
      <c r="AG542" s="4"/>
      <c r="AH542" s="252"/>
      <c r="AI542" s="4"/>
      <c r="AJ542" s="4"/>
      <c r="AK542" s="4"/>
      <c r="AL542" s="4"/>
      <c r="AM542" s="4"/>
      <c r="AN542" s="4"/>
      <c r="AO542" s="257"/>
      <c r="AP542" s="257"/>
      <c r="AQ542" s="4"/>
      <c r="AR542" s="4"/>
      <c r="AS542" s="4"/>
      <c r="AT542" s="4"/>
      <c r="AU542" s="4"/>
      <c r="AV542" s="4"/>
      <c r="AW542" s="4"/>
      <c r="AX542" s="4"/>
      <c r="AY542" s="4"/>
      <c r="AZ542" s="4"/>
    </row>
    <row r="543" ht="15.75" customHeight="1">
      <c r="A543" s="4"/>
      <c r="B543" s="82"/>
      <c r="C543" s="4"/>
      <c r="D543" s="82"/>
      <c r="E543" s="4"/>
      <c r="F543" s="247"/>
      <c r="G543" s="4"/>
      <c r="H543" s="4"/>
      <c r="I543" s="4"/>
      <c r="J543" s="82"/>
      <c r="K543" s="82"/>
      <c r="L543" s="4"/>
      <c r="M543" s="248"/>
      <c r="N543" s="249"/>
      <c r="O543" s="248"/>
      <c r="P543" s="249"/>
      <c r="Q543" s="250"/>
      <c r="R543" s="249"/>
      <c r="S543" s="248"/>
      <c r="T543" s="249"/>
      <c r="U543" s="248"/>
      <c r="V543" s="251"/>
      <c r="W543" s="251"/>
      <c r="X543" s="251"/>
      <c r="Y543" s="251"/>
      <c r="Z543" s="251"/>
      <c r="AA543" s="251"/>
      <c r="AB543" s="251"/>
      <c r="AC543" s="251"/>
      <c r="AD543" s="251"/>
      <c r="AE543" s="4"/>
      <c r="AF543" s="4"/>
      <c r="AG543" s="4"/>
      <c r="AH543" s="252"/>
      <c r="AI543" s="4"/>
      <c r="AJ543" s="4"/>
      <c r="AK543" s="4"/>
      <c r="AL543" s="4"/>
      <c r="AM543" s="4"/>
      <c r="AN543" s="4"/>
      <c r="AO543" s="257"/>
      <c r="AP543" s="257"/>
      <c r="AQ543" s="4"/>
      <c r="AR543" s="4"/>
      <c r="AS543" s="4"/>
      <c r="AT543" s="4"/>
      <c r="AU543" s="4"/>
      <c r="AV543" s="4"/>
      <c r="AW543" s="4"/>
      <c r="AX543" s="4"/>
      <c r="AY543" s="4"/>
      <c r="AZ543" s="4"/>
    </row>
    <row r="544" ht="15.75" customHeight="1">
      <c r="A544" s="4"/>
      <c r="B544" s="82"/>
      <c r="C544" s="4"/>
      <c r="D544" s="82"/>
      <c r="E544" s="4"/>
      <c r="F544" s="247"/>
      <c r="G544" s="4"/>
      <c r="H544" s="4"/>
      <c r="I544" s="4"/>
      <c r="J544" s="82"/>
      <c r="K544" s="82"/>
      <c r="L544" s="4"/>
      <c r="M544" s="248"/>
      <c r="N544" s="249"/>
      <c r="O544" s="248"/>
      <c r="P544" s="249"/>
      <c r="Q544" s="250"/>
      <c r="R544" s="249"/>
      <c r="S544" s="248"/>
      <c r="T544" s="249"/>
      <c r="U544" s="248"/>
      <c r="V544" s="251"/>
      <c r="W544" s="251"/>
      <c r="X544" s="251"/>
      <c r="Y544" s="251"/>
      <c r="Z544" s="251"/>
      <c r="AA544" s="251"/>
      <c r="AB544" s="251"/>
      <c r="AC544" s="251"/>
      <c r="AD544" s="251"/>
      <c r="AE544" s="4"/>
      <c r="AF544" s="4"/>
      <c r="AG544" s="4"/>
      <c r="AH544" s="252"/>
      <c r="AI544" s="4"/>
      <c r="AJ544" s="4"/>
      <c r="AK544" s="4"/>
      <c r="AL544" s="4"/>
      <c r="AM544" s="4"/>
      <c r="AN544" s="4"/>
      <c r="AO544" s="257"/>
      <c r="AP544" s="257"/>
      <c r="AQ544" s="4"/>
      <c r="AR544" s="4"/>
      <c r="AS544" s="4"/>
      <c r="AT544" s="4"/>
      <c r="AU544" s="4"/>
      <c r="AV544" s="4"/>
      <c r="AW544" s="4"/>
      <c r="AX544" s="4"/>
      <c r="AY544" s="4"/>
      <c r="AZ544" s="4"/>
    </row>
    <row r="545" ht="15.75" customHeight="1">
      <c r="A545" s="4"/>
      <c r="B545" s="82"/>
      <c r="C545" s="4"/>
      <c r="D545" s="82"/>
      <c r="E545" s="4"/>
      <c r="F545" s="247"/>
      <c r="G545" s="4"/>
      <c r="H545" s="4"/>
      <c r="I545" s="4"/>
      <c r="J545" s="82"/>
      <c r="K545" s="82"/>
      <c r="L545" s="4"/>
      <c r="M545" s="248"/>
      <c r="N545" s="249"/>
      <c r="O545" s="248"/>
      <c r="P545" s="249"/>
      <c r="Q545" s="250"/>
      <c r="R545" s="249"/>
      <c r="S545" s="248"/>
      <c r="T545" s="249"/>
      <c r="U545" s="248"/>
      <c r="V545" s="251"/>
      <c r="W545" s="251"/>
      <c r="X545" s="251"/>
      <c r="Y545" s="251"/>
      <c r="Z545" s="251"/>
      <c r="AA545" s="251"/>
      <c r="AB545" s="251"/>
      <c r="AC545" s="251"/>
      <c r="AD545" s="251"/>
      <c r="AE545" s="4"/>
      <c r="AF545" s="4"/>
      <c r="AG545" s="4"/>
      <c r="AH545" s="252"/>
      <c r="AI545" s="4"/>
      <c r="AJ545" s="4"/>
      <c r="AK545" s="4"/>
      <c r="AL545" s="4"/>
      <c r="AM545" s="4"/>
      <c r="AN545" s="4"/>
      <c r="AO545" s="257"/>
      <c r="AP545" s="257"/>
      <c r="AQ545" s="4"/>
      <c r="AR545" s="4"/>
      <c r="AS545" s="4"/>
      <c r="AT545" s="4"/>
      <c r="AU545" s="4"/>
      <c r="AV545" s="4"/>
      <c r="AW545" s="4"/>
      <c r="AX545" s="4"/>
      <c r="AY545" s="4"/>
      <c r="AZ545" s="4"/>
    </row>
    <row r="546" ht="15.75" customHeight="1">
      <c r="A546" s="4"/>
      <c r="B546" s="82"/>
      <c r="C546" s="4"/>
      <c r="D546" s="82"/>
      <c r="E546" s="4"/>
      <c r="F546" s="247"/>
      <c r="G546" s="4"/>
      <c r="H546" s="4"/>
      <c r="I546" s="4"/>
      <c r="J546" s="82"/>
      <c r="K546" s="82"/>
      <c r="L546" s="4"/>
      <c r="M546" s="248"/>
      <c r="N546" s="249"/>
      <c r="O546" s="248"/>
      <c r="P546" s="249"/>
      <c r="Q546" s="250"/>
      <c r="R546" s="249"/>
      <c r="S546" s="248"/>
      <c r="T546" s="249"/>
      <c r="U546" s="248"/>
      <c r="V546" s="251"/>
      <c r="W546" s="251"/>
      <c r="X546" s="251"/>
      <c r="Y546" s="251"/>
      <c r="Z546" s="251"/>
      <c r="AA546" s="251"/>
      <c r="AB546" s="251"/>
      <c r="AC546" s="251"/>
      <c r="AD546" s="251"/>
      <c r="AE546" s="4"/>
      <c r="AF546" s="4"/>
      <c r="AG546" s="4"/>
      <c r="AH546" s="252"/>
      <c r="AI546" s="4"/>
      <c r="AJ546" s="4"/>
      <c r="AK546" s="4"/>
      <c r="AL546" s="4"/>
      <c r="AM546" s="4"/>
      <c r="AN546" s="4"/>
      <c r="AO546" s="257"/>
      <c r="AP546" s="257"/>
      <c r="AQ546" s="4"/>
      <c r="AR546" s="4"/>
      <c r="AS546" s="4"/>
      <c r="AT546" s="4"/>
      <c r="AU546" s="4"/>
      <c r="AV546" s="4"/>
      <c r="AW546" s="4"/>
      <c r="AX546" s="4"/>
      <c r="AY546" s="4"/>
      <c r="AZ546" s="4"/>
    </row>
    <row r="547" ht="15.75" customHeight="1">
      <c r="A547" s="4"/>
      <c r="B547" s="82"/>
      <c r="C547" s="4"/>
      <c r="D547" s="82"/>
      <c r="E547" s="4"/>
      <c r="F547" s="247"/>
      <c r="G547" s="4"/>
      <c r="H547" s="4"/>
      <c r="I547" s="4"/>
      <c r="J547" s="82"/>
      <c r="K547" s="82"/>
      <c r="L547" s="4"/>
      <c r="M547" s="248"/>
      <c r="N547" s="249"/>
      <c r="O547" s="248"/>
      <c r="P547" s="249"/>
      <c r="Q547" s="250"/>
      <c r="R547" s="249"/>
      <c r="S547" s="248"/>
      <c r="T547" s="249"/>
      <c r="U547" s="248"/>
      <c r="V547" s="251"/>
      <c r="W547" s="251"/>
      <c r="X547" s="251"/>
      <c r="Y547" s="251"/>
      <c r="Z547" s="251"/>
      <c r="AA547" s="251"/>
      <c r="AB547" s="251"/>
      <c r="AC547" s="251"/>
      <c r="AD547" s="251"/>
      <c r="AE547" s="4"/>
      <c r="AF547" s="4"/>
      <c r="AG547" s="4"/>
      <c r="AH547" s="252"/>
      <c r="AI547" s="4"/>
      <c r="AJ547" s="4"/>
      <c r="AK547" s="4"/>
      <c r="AL547" s="4"/>
      <c r="AM547" s="4"/>
      <c r="AN547" s="4"/>
      <c r="AO547" s="257"/>
      <c r="AP547" s="257"/>
      <c r="AQ547" s="4"/>
      <c r="AR547" s="4"/>
      <c r="AS547" s="4"/>
      <c r="AT547" s="4"/>
      <c r="AU547" s="4"/>
      <c r="AV547" s="4"/>
      <c r="AW547" s="4"/>
      <c r="AX547" s="4"/>
      <c r="AY547" s="4"/>
      <c r="AZ547" s="4"/>
    </row>
    <row r="548" ht="15.75" customHeight="1">
      <c r="A548" s="4"/>
      <c r="B548" s="82"/>
      <c r="C548" s="4"/>
      <c r="D548" s="82"/>
      <c r="E548" s="4"/>
      <c r="F548" s="247"/>
      <c r="G548" s="4"/>
      <c r="H548" s="4"/>
      <c r="I548" s="4"/>
      <c r="J548" s="82"/>
      <c r="K548" s="82"/>
      <c r="L548" s="4"/>
      <c r="M548" s="248"/>
      <c r="N548" s="249"/>
      <c r="O548" s="248"/>
      <c r="P548" s="249"/>
      <c r="Q548" s="250"/>
      <c r="R548" s="249"/>
      <c r="S548" s="248"/>
      <c r="T548" s="249"/>
      <c r="U548" s="248"/>
      <c r="V548" s="251"/>
      <c r="W548" s="251"/>
      <c r="X548" s="251"/>
      <c r="Y548" s="251"/>
      <c r="Z548" s="251"/>
      <c r="AA548" s="251"/>
      <c r="AB548" s="251"/>
      <c r="AC548" s="251"/>
      <c r="AD548" s="251"/>
      <c r="AE548" s="4"/>
      <c r="AF548" s="4"/>
      <c r="AG548" s="4"/>
      <c r="AH548" s="252"/>
      <c r="AI548" s="4"/>
      <c r="AJ548" s="4"/>
      <c r="AK548" s="4"/>
      <c r="AL548" s="4"/>
      <c r="AM548" s="4"/>
      <c r="AN548" s="4"/>
      <c r="AO548" s="257"/>
      <c r="AP548" s="257"/>
      <c r="AQ548" s="4"/>
      <c r="AR548" s="4"/>
      <c r="AS548" s="4"/>
      <c r="AT548" s="4"/>
      <c r="AU548" s="4"/>
      <c r="AV548" s="4"/>
      <c r="AW548" s="4"/>
      <c r="AX548" s="4"/>
      <c r="AY548" s="4"/>
      <c r="AZ548" s="4"/>
    </row>
    <row r="549" ht="15.75" customHeight="1">
      <c r="A549" s="4"/>
      <c r="B549" s="82"/>
      <c r="C549" s="4"/>
      <c r="D549" s="82"/>
      <c r="E549" s="4"/>
      <c r="F549" s="247"/>
      <c r="G549" s="4"/>
      <c r="H549" s="4"/>
      <c r="I549" s="4"/>
      <c r="J549" s="82"/>
      <c r="K549" s="82"/>
      <c r="L549" s="4"/>
      <c r="M549" s="248"/>
      <c r="N549" s="249"/>
      <c r="O549" s="248"/>
      <c r="P549" s="249"/>
      <c r="Q549" s="250"/>
      <c r="R549" s="249"/>
      <c r="S549" s="248"/>
      <c r="T549" s="249"/>
      <c r="U549" s="248"/>
      <c r="V549" s="251"/>
      <c r="W549" s="251"/>
      <c r="X549" s="251"/>
      <c r="Y549" s="251"/>
      <c r="Z549" s="251"/>
      <c r="AA549" s="251"/>
      <c r="AB549" s="251"/>
      <c r="AC549" s="251"/>
      <c r="AD549" s="251"/>
      <c r="AE549" s="4"/>
      <c r="AF549" s="4"/>
      <c r="AG549" s="4"/>
      <c r="AH549" s="252"/>
      <c r="AI549" s="4"/>
      <c r="AJ549" s="4"/>
      <c r="AK549" s="4"/>
      <c r="AL549" s="4"/>
      <c r="AM549" s="4"/>
      <c r="AN549" s="4"/>
      <c r="AO549" s="257"/>
      <c r="AP549" s="257"/>
      <c r="AQ549" s="4"/>
      <c r="AR549" s="4"/>
      <c r="AS549" s="4"/>
      <c r="AT549" s="4"/>
      <c r="AU549" s="4"/>
      <c r="AV549" s="4"/>
      <c r="AW549" s="4"/>
      <c r="AX549" s="4"/>
      <c r="AY549" s="4"/>
      <c r="AZ549" s="4"/>
    </row>
    <row r="550" ht="15.75" customHeight="1">
      <c r="A550" s="4"/>
      <c r="B550" s="82"/>
      <c r="C550" s="4"/>
      <c r="D550" s="82"/>
      <c r="E550" s="4"/>
      <c r="F550" s="247"/>
      <c r="G550" s="4"/>
      <c r="H550" s="4"/>
      <c r="I550" s="4"/>
      <c r="J550" s="82"/>
      <c r="K550" s="82"/>
      <c r="L550" s="4"/>
      <c r="M550" s="248"/>
      <c r="N550" s="249"/>
      <c r="O550" s="248"/>
      <c r="P550" s="249"/>
      <c r="Q550" s="250"/>
      <c r="R550" s="249"/>
      <c r="S550" s="248"/>
      <c r="T550" s="249"/>
      <c r="U550" s="248"/>
      <c r="V550" s="251"/>
      <c r="W550" s="251"/>
      <c r="X550" s="251"/>
      <c r="Y550" s="251"/>
      <c r="Z550" s="251"/>
      <c r="AA550" s="251"/>
      <c r="AB550" s="251"/>
      <c r="AC550" s="251"/>
      <c r="AD550" s="251"/>
      <c r="AE550" s="4"/>
      <c r="AF550" s="4"/>
      <c r="AG550" s="4"/>
      <c r="AH550" s="252"/>
      <c r="AI550" s="4"/>
      <c r="AJ550" s="4"/>
      <c r="AK550" s="4"/>
      <c r="AL550" s="4"/>
      <c r="AM550" s="4"/>
      <c r="AN550" s="4"/>
      <c r="AO550" s="257"/>
      <c r="AP550" s="257"/>
      <c r="AQ550" s="4"/>
      <c r="AR550" s="4"/>
      <c r="AS550" s="4"/>
      <c r="AT550" s="4"/>
      <c r="AU550" s="4"/>
      <c r="AV550" s="4"/>
      <c r="AW550" s="4"/>
      <c r="AX550" s="4"/>
      <c r="AY550" s="4"/>
      <c r="AZ550" s="4"/>
    </row>
    <row r="551" ht="15.75" customHeight="1">
      <c r="A551" s="4"/>
      <c r="B551" s="82"/>
      <c r="C551" s="4"/>
      <c r="D551" s="82"/>
      <c r="E551" s="4"/>
      <c r="F551" s="247"/>
      <c r="G551" s="4"/>
      <c r="H551" s="4"/>
      <c r="I551" s="4"/>
      <c r="J551" s="82"/>
      <c r="K551" s="82"/>
      <c r="L551" s="4"/>
      <c r="M551" s="248"/>
      <c r="N551" s="249"/>
      <c r="O551" s="248"/>
      <c r="P551" s="249"/>
      <c r="Q551" s="250"/>
      <c r="R551" s="249"/>
      <c r="S551" s="248"/>
      <c r="T551" s="249"/>
      <c r="U551" s="248"/>
      <c r="V551" s="251"/>
      <c r="W551" s="251"/>
      <c r="X551" s="251"/>
      <c r="Y551" s="251"/>
      <c r="Z551" s="251"/>
      <c r="AA551" s="251"/>
      <c r="AB551" s="251"/>
      <c r="AC551" s="251"/>
      <c r="AD551" s="251"/>
      <c r="AE551" s="4"/>
      <c r="AF551" s="4"/>
      <c r="AG551" s="4"/>
      <c r="AH551" s="252"/>
      <c r="AI551" s="4"/>
      <c r="AJ551" s="4"/>
      <c r="AK551" s="4"/>
      <c r="AL551" s="4"/>
      <c r="AM551" s="4"/>
      <c r="AN551" s="4"/>
      <c r="AO551" s="257"/>
      <c r="AP551" s="257"/>
      <c r="AQ551" s="4"/>
      <c r="AR551" s="4"/>
      <c r="AS551" s="4"/>
      <c r="AT551" s="4"/>
      <c r="AU551" s="4"/>
      <c r="AV551" s="4"/>
      <c r="AW551" s="4"/>
      <c r="AX551" s="4"/>
      <c r="AY551" s="4"/>
      <c r="AZ551" s="4"/>
    </row>
    <row r="552" ht="15.75" customHeight="1">
      <c r="A552" s="4"/>
      <c r="B552" s="82"/>
      <c r="C552" s="4"/>
      <c r="D552" s="82"/>
      <c r="E552" s="4"/>
      <c r="F552" s="247"/>
      <c r="G552" s="4"/>
      <c r="H552" s="4"/>
      <c r="I552" s="4"/>
      <c r="J552" s="82"/>
      <c r="K552" s="82"/>
      <c r="L552" s="4"/>
      <c r="M552" s="248"/>
      <c r="N552" s="249"/>
      <c r="O552" s="248"/>
      <c r="P552" s="249"/>
      <c r="Q552" s="250"/>
      <c r="R552" s="249"/>
      <c r="S552" s="248"/>
      <c r="T552" s="249"/>
      <c r="U552" s="248"/>
      <c r="V552" s="251"/>
      <c r="W552" s="251"/>
      <c r="X552" s="251"/>
      <c r="Y552" s="251"/>
      <c r="Z552" s="251"/>
      <c r="AA552" s="251"/>
      <c r="AB552" s="251"/>
      <c r="AC552" s="251"/>
      <c r="AD552" s="251"/>
      <c r="AE552" s="4"/>
      <c r="AF552" s="4"/>
      <c r="AG552" s="4"/>
      <c r="AH552" s="252"/>
      <c r="AI552" s="4"/>
      <c r="AJ552" s="4"/>
      <c r="AK552" s="4"/>
      <c r="AL552" s="4"/>
      <c r="AM552" s="4"/>
      <c r="AN552" s="4"/>
      <c r="AO552" s="257"/>
      <c r="AP552" s="257"/>
      <c r="AQ552" s="4"/>
      <c r="AR552" s="4"/>
      <c r="AS552" s="4"/>
      <c r="AT552" s="4"/>
      <c r="AU552" s="4"/>
      <c r="AV552" s="4"/>
      <c r="AW552" s="4"/>
      <c r="AX552" s="4"/>
      <c r="AY552" s="4"/>
      <c r="AZ552" s="4"/>
    </row>
    <row r="553" ht="15.75" customHeight="1">
      <c r="A553" s="4"/>
      <c r="B553" s="82"/>
      <c r="C553" s="4"/>
      <c r="D553" s="82"/>
      <c r="E553" s="4"/>
      <c r="F553" s="247"/>
      <c r="G553" s="4"/>
      <c r="H553" s="4"/>
      <c r="I553" s="4"/>
      <c r="J553" s="82"/>
      <c r="K553" s="82"/>
      <c r="L553" s="4"/>
      <c r="M553" s="248"/>
      <c r="N553" s="249"/>
      <c r="O553" s="248"/>
      <c r="P553" s="249"/>
      <c r="Q553" s="250"/>
      <c r="R553" s="249"/>
      <c r="S553" s="248"/>
      <c r="T553" s="249"/>
      <c r="U553" s="248"/>
      <c r="V553" s="251"/>
      <c r="W553" s="251"/>
      <c r="X553" s="251"/>
      <c r="Y553" s="251"/>
      <c r="Z553" s="251"/>
      <c r="AA553" s="251"/>
      <c r="AB553" s="251"/>
      <c r="AC553" s="251"/>
      <c r="AD553" s="251"/>
      <c r="AE553" s="4"/>
      <c r="AF553" s="4"/>
      <c r="AG553" s="4"/>
      <c r="AH553" s="252"/>
      <c r="AI553" s="4"/>
      <c r="AJ553" s="4"/>
      <c r="AK553" s="4"/>
      <c r="AL553" s="4"/>
      <c r="AM553" s="4"/>
      <c r="AN553" s="4"/>
      <c r="AO553" s="257"/>
      <c r="AP553" s="257"/>
      <c r="AQ553" s="4"/>
      <c r="AR553" s="4"/>
      <c r="AS553" s="4"/>
      <c r="AT553" s="4"/>
      <c r="AU553" s="4"/>
      <c r="AV553" s="4"/>
      <c r="AW553" s="4"/>
      <c r="AX553" s="4"/>
      <c r="AY553" s="4"/>
      <c r="AZ553" s="4"/>
    </row>
    <row r="554" ht="15.75" customHeight="1">
      <c r="A554" s="4"/>
      <c r="B554" s="82"/>
      <c r="C554" s="4"/>
      <c r="D554" s="82"/>
      <c r="E554" s="4"/>
      <c r="F554" s="247"/>
      <c r="G554" s="4"/>
      <c r="H554" s="4"/>
      <c r="I554" s="4"/>
      <c r="J554" s="82"/>
      <c r="K554" s="82"/>
      <c r="L554" s="4"/>
      <c r="M554" s="248"/>
      <c r="N554" s="249"/>
      <c r="O554" s="248"/>
      <c r="P554" s="249"/>
      <c r="Q554" s="250"/>
      <c r="R554" s="249"/>
      <c r="S554" s="248"/>
      <c r="T554" s="249"/>
      <c r="U554" s="248"/>
      <c r="V554" s="251"/>
      <c r="W554" s="251"/>
      <c r="X554" s="251"/>
      <c r="Y554" s="251"/>
      <c r="Z554" s="251"/>
      <c r="AA554" s="251"/>
      <c r="AB554" s="251"/>
      <c r="AC554" s="251"/>
      <c r="AD554" s="251"/>
      <c r="AE554" s="4"/>
      <c r="AF554" s="4"/>
      <c r="AG554" s="4"/>
      <c r="AH554" s="252"/>
      <c r="AI554" s="4"/>
      <c r="AJ554" s="4"/>
      <c r="AK554" s="4"/>
      <c r="AL554" s="4"/>
      <c r="AM554" s="4"/>
      <c r="AN554" s="4"/>
      <c r="AO554" s="257"/>
      <c r="AP554" s="257"/>
      <c r="AQ554" s="4"/>
      <c r="AR554" s="4"/>
      <c r="AS554" s="4"/>
      <c r="AT554" s="4"/>
      <c r="AU554" s="4"/>
      <c r="AV554" s="4"/>
      <c r="AW554" s="4"/>
      <c r="AX554" s="4"/>
      <c r="AY554" s="4"/>
      <c r="AZ554" s="4"/>
    </row>
    <row r="555" ht="15.75" customHeight="1">
      <c r="A555" s="4"/>
      <c r="B555" s="82"/>
      <c r="C555" s="4"/>
      <c r="D555" s="82"/>
      <c r="E555" s="4"/>
      <c r="F555" s="247"/>
      <c r="G555" s="4"/>
      <c r="H555" s="4"/>
      <c r="I555" s="4"/>
      <c r="J555" s="82"/>
      <c r="K555" s="82"/>
      <c r="L555" s="4"/>
      <c r="M555" s="248"/>
      <c r="N555" s="249"/>
      <c r="O555" s="248"/>
      <c r="P555" s="249"/>
      <c r="Q555" s="250"/>
      <c r="R555" s="249"/>
      <c r="S555" s="248"/>
      <c r="T555" s="249"/>
      <c r="U555" s="248"/>
      <c r="V555" s="251"/>
      <c r="W555" s="251"/>
      <c r="X555" s="251"/>
      <c r="Y555" s="251"/>
      <c r="Z555" s="251"/>
      <c r="AA555" s="251"/>
      <c r="AB555" s="251"/>
      <c r="AC555" s="251"/>
      <c r="AD555" s="251"/>
      <c r="AE555" s="4"/>
      <c r="AF555" s="4"/>
      <c r="AG555" s="4"/>
      <c r="AH555" s="252"/>
      <c r="AI555" s="4"/>
      <c r="AJ555" s="4"/>
      <c r="AK555" s="4"/>
      <c r="AL555" s="4"/>
      <c r="AM555" s="4"/>
      <c r="AN555" s="4"/>
      <c r="AO555" s="257"/>
      <c r="AP555" s="257"/>
      <c r="AQ555" s="4"/>
      <c r="AR555" s="4"/>
      <c r="AS555" s="4"/>
      <c r="AT555" s="4"/>
      <c r="AU555" s="4"/>
      <c r="AV555" s="4"/>
      <c r="AW555" s="4"/>
      <c r="AX555" s="4"/>
      <c r="AY555" s="4"/>
      <c r="AZ555" s="4"/>
    </row>
    <row r="556" ht="15.75" customHeight="1">
      <c r="A556" s="4"/>
      <c r="B556" s="82"/>
      <c r="C556" s="4"/>
      <c r="D556" s="82"/>
      <c r="E556" s="4"/>
      <c r="F556" s="247"/>
      <c r="G556" s="4"/>
      <c r="H556" s="4"/>
      <c r="I556" s="4"/>
      <c r="J556" s="82"/>
      <c r="K556" s="82"/>
      <c r="L556" s="4"/>
      <c r="M556" s="248"/>
      <c r="N556" s="249"/>
      <c r="O556" s="248"/>
      <c r="P556" s="249"/>
      <c r="Q556" s="250"/>
      <c r="R556" s="249"/>
      <c r="S556" s="248"/>
      <c r="T556" s="249"/>
      <c r="U556" s="248"/>
      <c r="V556" s="251"/>
      <c r="W556" s="251"/>
      <c r="X556" s="251"/>
      <c r="Y556" s="251"/>
      <c r="Z556" s="251"/>
      <c r="AA556" s="251"/>
      <c r="AB556" s="251"/>
      <c r="AC556" s="251"/>
      <c r="AD556" s="251"/>
      <c r="AE556" s="4"/>
      <c r="AF556" s="4"/>
      <c r="AG556" s="4"/>
      <c r="AH556" s="252"/>
      <c r="AI556" s="4"/>
      <c r="AJ556" s="4"/>
      <c r="AK556" s="4"/>
      <c r="AL556" s="4"/>
      <c r="AM556" s="4"/>
      <c r="AN556" s="4"/>
      <c r="AO556" s="257"/>
      <c r="AP556" s="257"/>
      <c r="AQ556" s="4"/>
      <c r="AR556" s="4"/>
      <c r="AS556" s="4"/>
      <c r="AT556" s="4"/>
      <c r="AU556" s="4"/>
      <c r="AV556" s="4"/>
      <c r="AW556" s="4"/>
      <c r="AX556" s="4"/>
      <c r="AY556" s="4"/>
      <c r="AZ556" s="4"/>
    </row>
    <row r="557" ht="15.75" customHeight="1">
      <c r="A557" s="4"/>
      <c r="B557" s="82"/>
      <c r="C557" s="4"/>
      <c r="D557" s="82"/>
      <c r="E557" s="4"/>
      <c r="F557" s="247"/>
      <c r="G557" s="4"/>
      <c r="H557" s="4"/>
      <c r="I557" s="4"/>
      <c r="J557" s="82"/>
      <c r="K557" s="82"/>
      <c r="L557" s="4"/>
      <c r="M557" s="248"/>
      <c r="N557" s="249"/>
      <c r="O557" s="248"/>
      <c r="P557" s="249"/>
      <c r="Q557" s="250"/>
      <c r="R557" s="249"/>
      <c r="S557" s="248"/>
      <c r="T557" s="249"/>
      <c r="U557" s="248"/>
      <c r="V557" s="251"/>
      <c r="W557" s="251"/>
      <c r="X557" s="251"/>
      <c r="Y557" s="251"/>
      <c r="Z557" s="251"/>
      <c r="AA557" s="251"/>
      <c r="AB557" s="251"/>
      <c r="AC557" s="251"/>
      <c r="AD557" s="251"/>
      <c r="AE557" s="4"/>
      <c r="AF557" s="4"/>
      <c r="AG557" s="4"/>
      <c r="AH557" s="252"/>
      <c r="AI557" s="4"/>
      <c r="AJ557" s="4"/>
      <c r="AK557" s="4"/>
      <c r="AL557" s="4"/>
      <c r="AM557" s="4"/>
      <c r="AN557" s="4"/>
      <c r="AO557" s="257"/>
      <c r="AP557" s="257"/>
      <c r="AQ557" s="4"/>
      <c r="AR557" s="4"/>
      <c r="AS557" s="4"/>
      <c r="AT557" s="4"/>
      <c r="AU557" s="4"/>
      <c r="AV557" s="4"/>
      <c r="AW557" s="4"/>
      <c r="AX557" s="4"/>
      <c r="AY557" s="4"/>
      <c r="AZ557" s="4"/>
    </row>
    <row r="558" ht="15.75" customHeight="1">
      <c r="A558" s="4"/>
      <c r="B558" s="82"/>
      <c r="C558" s="4"/>
      <c r="D558" s="82"/>
      <c r="E558" s="4"/>
      <c r="F558" s="247"/>
      <c r="G558" s="4"/>
      <c r="H558" s="4"/>
      <c r="I558" s="4"/>
      <c r="J558" s="82"/>
      <c r="K558" s="82"/>
      <c r="L558" s="4"/>
      <c r="M558" s="248"/>
      <c r="N558" s="249"/>
      <c r="O558" s="248"/>
      <c r="P558" s="249"/>
      <c r="Q558" s="250"/>
      <c r="R558" s="249"/>
      <c r="S558" s="248"/>
      <c r="T558" s="249"/>
      <c r="U558" s="248"/>
      <c r="V558" s="251"/>
      <c r="W558" s="251"/>
      <c r="X558" s="251"/>
      <c r="Y558" s="251"/>
      <c r="Z558" s="251"/>
      <c r="AA558" s="251"/>
      <c r="AB558" s="251"/>
      <c r="AC558" s="251"/>
      <c r="AD558" s="251"/>
      <c r="AE558" s="4"/>
      <c r="AF558" s="4"/>
      <c r="AG558" s="4"/>
      <c r="AH558" s="252"/>
      <c r="AI558" s="4"/>
      <c r="AJ558" s="4"/>
      <c r="AK558" s="4"/>
      <c r="AL558" s="4"/>
      <c r="AM558" s="4"/>
      <c r="AN558" s="4"/>
      <c r="AO558" s="257"/>
      <c r="AP558" s="257"/>
      <c r="AQ558" s="4"/>
      <c r="AR558" s="4"/>
      <c r="AS558" s="4"/>
      <c r="AT558" s="4"/>
      <c r="AU558" s="4"/>
      <c r="AV558" s="4"/>
      <c r="AW558" s="4"/>
      <c r="AX558" s="4"/>
      <c r="AY558" s="4"/>
      <c r="AZ558" s="4"/>
    </row>
    <row r="559" ht="15.75" customHeight="1">
      <c r="A559" s="4"/>
      <c r="B559" s="82"/>
      <c r="C559" s="4"/>
      <c r="D559" s="82"/>
      <c r="E559" s="4"/>
      <c r="F559" s="247"/>
      <c r="G559" s="4"/>
      <c r="H559" s="4"/>
      <c r="I559" s="4"/>
      <c r="J559" s="82"/>
      <c r="K559" s="82"/>
      <c r="L559" s="4"/>
      <c r="M559" s="248"/>
      <c r="N559" s="249"/>
      <c r="O559" s="248"/>
      <c r="P559" s="249"/>
      <c r="Q559" s="250"/>
      <c r="R559" s="249"/>
      <c r="S559" s="248"/>
      <c r="T559" s="249"/>
      <c r="U559" s="248"/>
      <c r="V559" s="251"/>
      <c r="W559" s="251"/>
      <c r="X559" s="251"/>
      <c r="Y559" s="251"/>
      <c r="Z559" s="251"/>
      <c r="AA559" s="251"/>
      <c r="AB559" s="251"/>
      <c r="AC559" s="251"/>
      <c r="AD559" s="251"/>
      <c r="AE559" s="4"/>
      <c r="AF559" s="4"/>
      <c r="AG559" s="4"/>
      <c r="AH559" s="252"/>
      <c r="AI559" s="4"/>
      <c r="AJ559" s="4"/>
      <c r="AK559" s="4"/>
      <c r="AL559" s="4"/>
      <c r="AM559" s="4"/>
      <c r="AN559" s="4"/>
      <c r="AO559" s="257"/>
      <c r="AP559" s="257"/>
      <c r="AQ559" s="4"/>
      <c r="AR559" s="4"/>
      <c r="AS559" s="4"/>
      <c r="AT559" s="4"/>
      <c r="AU559" s="4"/>
      <c r="AV559" s="4"/>
      <c r="AW559" s="4"/>
      <c r="AX559" s="4"/>
      <c r="AY559" s="4"/>
      <c r="AZ559" s="4"/>
    </row>
    <row r="560" ht="15.75" customHeight="1">
      <c r="A560" s="4"/>
      <c r="B560" s="82"/>
      <c r="C560" s="4"/>
      <c r="D560" s="82"/>
      <c r="E560" s="4"/>
      <c r="F560" s="247"/>
      <c r="G560" s="4"/>
      <c r="H560" s="4"/>
      <c r="I560" s="4"/>
      <c r="J560" s="82"/>
      <c r="K560" s="82"/>
      <c r="L560" s="4"/>
      <c r="M560" s="248"/>
      <c r="N560" s="249"/>
      <c r="O560" s="248"/>
      <c r="P560" s="249"/>
      <c r="Q560" s="250"/>
      <c r="R560" s="249"/>
      <c r="S560" s="248"/>
      <c r="T560" s="249"/>
      <c r="U560" s="248"/>
      <c r="V560" s="251"/>
      <c r="W560" s="251"/>
      <c r="X560" s="251"/>
      <c r="Y560" s="251"/>
      <c r="Z560" s="251"/>
      <c r="AA560" s="251"/>
      <c r="AB560" s="251"/>
      <c r="AC560" s="251"/>
      <c r="AD560" s="251"/>
      <c r="AE560" s="4"/>
      <c r="AF560" s="4"/>
      <c r="AG560" s="4"/>
      <c r="AH560" s="252"/>
      <c r="AI560" s="4"/>
      <c r="AJ560" s="4"/>
      <c r="AK560" s="4"/>
      <c r="AL560" s="4"/>
      <c r="AM560" s="4"/>
      <c r="AN560" s="4"/>
      <c r="AO560" s="257"/>
      <c r="AP560" s="257"/>
      <c r="AQ560" s="4"/>
      <c r="AR560" s="4"/>
      <c r="AS560" s="4"/>
      <c r="AT560" s="4"/>
      <c r="AU560" s="4"/>
      <c r="AV560" s="4"/>
      <c r="AW560" s="4"/>
      <c r="AX560" s="4"/>
      <c r="AY560" s="4"/>
      <c r="AZ560" s="4"/>
    </row>
    <row r="561" ht="15.75" customHeight="1">
      <c r="A561" s="4"/>
      <c r="B561" s="82"/>
      <c r="C561" s="4"/>
      <c r="D561" s="82"/>
      <c r="E561" s="4"/>
      <c r="F561" s="247"/>
      <c r="G561" s="4"/>
      <c r="H561" s="4"/>
      <c r="I561" s="4"/>
      <c r="J561" s="82"/>
      <c r="K561" s="82"/>
      <c r="L561" s="4"/>
      <c r="M561" s="248"/>
      <c r="N561" s="249"/>
      <c r="O561" s="248"/>
      <c r="P561" s="249"/>
      <c r="Q561" s="250"/>
      <c r="R561" s="249"/>
      <c r="S561" s="248"/>
      <c r="T561" s="249"/>
      <c r="U561" s="248"/>
      <c r="V561" s="251"/>
      <c r="W561" s="251"/>
      <c r="X561" s="251"/>
      <c r="Y561" s="251"/>
      <c r="Z561" s="251"/>
      <c r="AA561" s="251"/>
      <c r="AB561" s="251"/>
      <c r="AC561" s="251"/>
      <c r="AD561" s="251"/>
      <c r="AE561" s="4"/>
      <c r="AF561" s="4"/>
      <c r="AG561" s="4"/>
      <c r="AH561" s="252"/>
      <c r="AI561" s="4"/>
      <c r="AJ561" s="4"/>
      <c r="AK561" s="4"/>
      <c r="AL561" s="4"/>
      <c r="AM561" s="4"/>
      <c r="AN561" s="4"/>
      <c r="AO561" s="257"/>
      <c r="AP561" s="257"/>
      <c r="AQ561" s="4"/>
      <c r="AR561" s="4"/>
      <c r="AS561" s="4"/>
      <c r="AT561" s="4"/>
      <c r="AU561" s="4"/>
      <c r="AV561" s="4"/>
      <c r="AW561" s="4"/>
      <c r="AX561" s="4"/>
      <c r="AY561" s="4"/>
      <c r="AZ561" s="4"/>
    </row>
    <row r="562" ht="15.75" customHeight="1">
      <c r="A562" s="4"/>
      <c r="B562" s="82"/>
      <c r="C562" s="4"/>
      <c r="D562" s="82"/>
      <c r="E562" s="4"/>
      <c r="F562" s="247"/>
      <c r="G562" s="4"/>
      <c r="H562" s="4"/>
      <c r="I562" s="4"/>
      <c r="J562" s="82"/>
      <c r="K562" s="82"/>
      <c r="L562" s="4"/>
      <c r="M562" s="248"/>
      <c r="N562" s="249"/>
      <c r="O562" s="248"/>
      <c r="P562" s="249"/>
      <c r="Q562" s="250"/>
      <c r="R562" s="249"/>
      <c r="S562" s="248"/>
      <c r="T562" s="249"/>
      <c r="U562" s="248"/>
      <c r="V562" s="251"/>
      <c r="W562" s="251"/>
      <c r="X562" s="251"/>
      <c r="Y562" s="251"/>
      <c r="Z562" s="251"/>
      <c r="AA562" s="251"/>
      <c r="AB562" s="251"/>
      <c r="AC562" s="251"/>
      <c r="AD562" s="251"/>
      <c r="AE562" s="4"/>
      <c r="AF562" s="4"/>
      <c r="AG562" s="4"/>
      <c r="AH562" s="252"/>
      <c r="AI562" s="4"/>
      <c r="AJ562" s="4"/>
      <c r="AK562" s="4"/>
      <c r="AL562" s="4"/>
      <c r="AM562" s="4"/>
      <c r="AN562" s="4"/>
      <c r="AO562" s="257"/>
      <c r="AP562" s="257"/>
      <c r="AQ562" s="4"/>
      <c r="AR562" s="4"/>
      <c r="AS562" s="4"/>
      <c r="AT562" s="4"/>
      <c r="AU562" s="4"/>
      <c r="AV562" s="4"/>
      <c r="AW562" s="4"/>
      <c r="AX562" s="4"/>
      <c r="AY562" s="4"/>
      <c r="AZ562" s="4"/>
    </row>
    <row r="563" ht="15.75" customHeight="1">
      <c r="A563" s="4"/>
      <c r="B563" s="82"/>
      <c r="C563" s="4"/>
      <c r="D563" s="82"/>
      <c r="E563" s="4"/>
      <c r="F563" s="247"/>
      <c r="G563" s="4"/>
      <c r="H563" s="4"/>
      <c r="I563" s="4"/>
      <c r="J563" s="82"/>
      <c r="K563" s="82"/>
      <c r="L563" s="4"/>
      <c r="M563" s="248"/>
      <c r="N563" s="249"/>
      <c r="O563" s="248"/>
      <c r="P563" s="249"/>
      <c r="Q563" s="250"/>
      <c r="R563" s="249"/>
      <c r="S563" s="248"/>
      <c r="T563" s="249"/>
      <c r="U563" s="248"/>
      <c r="V563" s="251"/>
      <c r="W563" s="251"/>
      <c r="X563" s="251"/>
      <c r="Y563" s="251"/>
      <c r="Z563" s="251"/>
      <c r="AA563" s="251"/>
      <c r="AB563" s="251"/>
      <c r="AC563" s="251"/>
      <c r="AD563" s="251"/>
      <c r="AE563" s="4"/>
      <c r="AF563" s="4"/>
      <c r="AG563" s="4"/>
      <c r="AH563" s="252"/>
      <c r="AI563" s="4"/>
      <c r="AJ563" s="4"/>
      <c r="AK563" s="4"/>
      <c r="AL563" s="4"/>
      <c r="AM563" s="4"/>
      <c r="AN563" s="4"/>
      <c r="AO563" s="257"/>
      <c r="AP563" s="257"/>
      <c r="AQ563" s="4"/>
      <c r="AR563" s="4"/>
      <c r="AS563" s="4"/>
      <c r="AT563" s="4"/>
      <c r="AU563" s="4"/>
      <c r="AV563" s="4"/>
      <c r="AW563" s="4"/>
      <c r="AX563" s="4"/>
      <c r="AY563" s="4"/>
      <c r="AZ563" s="4"/>
    </row>
    <row r="564" ht="15.75" customHeight="1">
      <c r="A564" s="4"/>
      <c r="B564" s="82"/>
      <c r="C564" s="4"/>
      <c r="D564" s="82"/>
      <c r="E564" s="4"/>
      <c r="F564" s="247"/>
      <c r="G564" s="4"/>
      <c r="H564" s="4"/>
      <c r="I564" s="4"/>
      <c r="J564" s="82"/>
      <c r="K564" s="82"/>
      <c r="L564" s="4"/>
      <c r="M564" s="248"/>
      <c r="N564" s="249"/>
      <c r="O564" s="248"/>
      <c r="P564" s="249"/>
      <c r="Q564" s="250"/>
      <c r="R564" s="249"/>
      <c r="S564" s="248"/>
      <c r="T564" s="249"/>
      <c r="U564" s="248"/>
      <c r="V564" s="251"/>
      <c r="W564" s="251"/>
      <c r="X564" s="251"/>
      <c r="Y564" s="251"/>
      <c r="Z564" s="251"/>
      <c r="AA564" s="251"/>
      <c r="AB564" s="251"/>
      <c r="AC564" s="251"/>
      <c r="AD564" s="251"/>
      <c r="AE564" s="4"/>
      <c r="AF564" s="4"/>
      <c r="AG564" s="4"/>
      <c r="AH564" s="252"/>
      <c r="AI564" s="4"/>
      <c r="AJ564" s="4"/>
      <c r="AK564" s="4"/>
      <c r="AL564" s="4"/>
      <c r="AM564" s="4"/>
      <c r="AN564" s="4"/>
      <c r="AO564" s="257"/>
      <c r="AP564" s="257"/>
      <c r="AQ564" s="4"/>
      <c r="AR564" s="4"/>
      <c r="AS564" s="4"/>
      <c r="AT564" s="4"/>
      <c r="AU564" s="4"/>
      <c r="AV564" s="4"/>
      <c r="AW564" s="4"/>
      <c r="AX564" s="4"/>
      <c r="AY564" s="4"/>
      <c r="AZ564" s="4"/>
    </row>
    <row r="565" ht="15.75" customHeight="1">
      <c r="A565" s="4"/>
      <c r="B565" s="82"/>
      <c r="C565" s="4"/>
      <c r="D565" s="82"/>
      <c r="E565" s="4"/>
      <c r="F565" s="247"/>
      <c r="G565" s="4"/>
      <c r="H565" s="4"/>
      <c r="I565" s="4"/>
      <c r="J565" s="82"/>
      <c r="K565" s="82"/>
      <c r="L565" s="4"/>
      <c r="M565" s="248"/>
      <c r="N565" s="249"/>
      <c r="O565" s="248"/>
      <c r="P565" s="249"/>
      <c r="Q565" s="250"/>
      <c r="R565" s="249"/>
      <c r="S565" s="248"/>
      <c r="T565" s="249"/>
      <c r="U565" s="248"/>
      <c r="V565" s="251"/>
      <c r="W565" s="251"/>
      <c r="X565" s="251"/>
      <c r="Y565" s="251"/>
      <c r="Z565" s="251"/>
      <c r="AA565" s="251"/>
      <c r="AB565" s="251"/>
      <c r="AC565" s="251"/>
      <c r="AD565" s="251"/>
      <c r="AE565" s="4"/>
      <c r="AF565" s="4"/>
      <c r="AG565" s="4"/>
      <c r="AH565" s="252"/>
      <c r="AI565" s="4"/>
      <c r="AJ565" s="4"/>
      <c r="AK565" s="4"/>
      <c r="AL565" s="4"/>
      <c r="AM565" s="4"/>
      <c r="AN565" s="4"/>
      <c r="AO565" s="257"/>
      <c r="AP565" s="257"/>
      <c r="AQ565" s="4"/>
      <c r="AR565" s="4"/>
      <c r="AS565" s="4"/>
      <c r="AT565" s="4"/>
      <c r="AU565" s="4"/>
      <c r="AV565" s="4"/>
      <c r="AW565" s="4"/>
      <c r="AX565" s="4"/>
      <c r="AY565" s="4"/>
      <c r="AZ565" s="4"/>
    </row>
    <row r="566" ht="15.75" customHeight="1">
      <c r="A566" s="4"/>
      <c r="B566" s="82"/>
      <c r="C566" s="4"/>
      <c r="D566" s="82"/>
      <c r="E566" s="4"/>
      <c r="F566" s="247"/>
      <c r="G566" s="4"/>
      <c r="H566" s="4"/>
      <c r="I566" s="4"/>
      <c r="J566" s="82"/>
      <c r="K566" s="82"/>
      <c r="L566" s="4"/>
      <c r="M566" s="248"/>
      <c r="N566" s="249"/>
      <c r="O566" s="248"/>
      <c r="P566" s="249"/>
      <c r="Q566" s="250"/>
      <c r="R566" s="249"/>
      <c r="S566" s="248"/>
      <c r="T566" s="249"/>
      <c r="U566" s="248"/>
      <c r="V566" s="251"/>
      <c r="W566" s="251"/>
      <c r="X566" s="251"/>
      <c r="Y566" s="251"/>
      <c r="Z566" s="251"/>
      <c r="AA566" s="251"/>
      <c r="AB566" s="251"/>
      <c r="AC566" s="251"/>
      <c r="AD566" s="251"/>
      <c r="AE566" s="4"/>
      <c r="AF566" s="4"/>
      <c r="AG566" s="4"/>
      <c r="AH566" s="252"/>
      <c r="AI566" s="4"/>
      <c r="AJ566" s="4"/>
      <c r="AK566" s="4"/>
      <c r="AL566" s="4"/>
      <c r="AM566" s="4"/>
      <c r="AN566" s="4"/>
      <c r="AO566" s="257"/>
      <c r="AP566" s="257"/>
      <c r="AQ566" s="4"/>
      <c r="AR566" s="4"/>
      <c r="AS566" s="4"/>
      <c r="AT566" s="4"/>
      <c r="AU566" s="4"/>
      <c r="AV566" s="4"/>
      <c r="AW566" s="4"/>
      <c r="AX566" s="4"/>
      <c r="AY566" s="4"/>
      <c r="AZ566" s="4"/>
    </row>
    <row r="567" ht="15.75" customHeight="1">
      <c r="A567" s="4"/>
      <c r="B567" s="82"/>
      <c r="C567" s="4"/>
      <c r="D567" s="82"/>
      <c r="E567" s="4"/>
      <c r="F567" s="247"/>
      <c r="G567" s="4"/>
      <c r="H567" s="4"/>
      <c r="I567" s="4"/>
      <c r="J567" s="82"/>
      <c r="K567" s="82"/>
      <c r="L567" s="4"/>
      <c r="M567" s="248"/>
      <c r="N567" s="249"/>
      <c r="O567" s="248"/>
      <c r="P567" s="249"/>
      <c r="Q567" s="250"/>
      <c r="R567" s="249"/>
      <c r="S567" s="248"/>
      <c r="T567" s="249"/>
      <c r="U567" s="248"/>
      <c r="V567" s="251"/>
      <c r="W567" s="251"/>
      <c r="X567" s="251"/>
      <c r="Y567" s="251"/>
      <c r="Z567" s="251"/>
      <c r="AA567" s="251"/>
      <c r="AB567" s="251"/>
      <c r="AC567" s="251"/>
      <c r="AD567" s="251"/>
      <c r="AE567" s="4"/>
      <c r="AF567" s="4"/>
      <c r="AG567" s="4"/>
      <c r="AH567" s="252"/>
      <c r="AI567" s="4"/>
      <c r="AJ567" s="4"/>
      <c r="AK567" s="4"/>
      <c r="AL567" s="4"/>
      <c r="AM567" s="4"/>
      <c r="AN567" s="4"/>
      <c r="AO567" s="257"/>
      <c r="AP567" s="257"/>
      <c r="AQ567" s="4"/>
      <c r="AR567" s="4"/>
      <c r="AS567" s="4"/>
      <c r="AT567" s="4"/>
      <c r="AU567" s="4"/>
      <c r="AV567" s="4"/>
      <c r="AW567" s="4"/>
      <c r="AX567" s="4"/>
      <c r="AY567" s="4"/>
      <c r="AZ567" s="4"/>
    </row>
    <row r="568" ht="15.75" customHeight="1">
      <c r="A568" s="4"/>
      <c r="B568" s="82"/>
      <c r="C568" s="4"/>
      <c r="D568" s="82"/>
      <c r="E568" s="4"/>
      <c r="F568" s="247"/>
      <c r="G568" s="4"/>
      <c r="H568" s="4"/>
      <c r="I568" s="4"/>
      <c r="J568" s="82"/>
      <c r="K568" s="82"/>
      <c r="L568" s="4"/>
      <c r="M568" s="248"/>
      <c r="N568" s="249"/>
      <c r="O568" s="248"/>
      <c r="P568" s="249"/>
      <c r="Q568" s="250"/>
      <c r="R568" s="249"/>
      <c r="S568" s="248"/>
      <c r="T568" s="249"/>
      <c r="U568" s="248"/>
      <c r="V568" s="251"/>
      <c r="W568" s="251"/>
      <c r="X568" s="251"/>
      <c r="Y568" s="251"/>
      <c r="Z568" s="251"/>
      <c r="AA568" s="251"/>
      <c r="AB568" s="251"/>
      <c r="AC568" s="251"/>
      <c r="AD568" s="251"/>
      <c r="AE568" s="4"/>
      <c r="AF568" s="4"/>
      <c r="AG568" s="4"/>
      <c r="AH568" s="252"/>
      <c r="AI568" s="4"/>
      <c r="AJ568" s="4"/>
      <c r="AK568" s="4"/>
      <c r="AL568" s="4"/>
      <c r="AM568" s="4"/>
      <c r="AN568" s="4"/>
      <c r="AO568" s="257"/>
      <c r="AP568" s="257"/>
      <c r="AQ568" s="4"/>
      <c r="AR568" s="4"/>
      <c r="AS568" s="4"/>
      <c r="AT568" s="4"/>
      <c r="AU568" s="4"/>
      <c r="AV568" s="4"/>
      <c r="AW568" s="4"/>
      <c r="AX568" s="4"/>
      <c r="AY568" s="4"/>
      <c r="AZ568" s="4"/>
    </row>
    <row r="569" ht="15.75" customHeight="1">
      <c r="A569" s="4"/>
      <c r="B569" s="82"/>
      <c r="C569" s="4"/>
      <c r="D569" s="82"/>
      <c r="E569" s="4"/>
      <c r="F569" s="247"/>
      <c r="G569" s="4"/>
      <c r="H569" s="4"/>
      <c r="I569" s="4"/>
      <c r="J569" s="82"/>
      <c r="K569" s="82"/>
      <c r="L569" s="4"/>
      <c r="M569" s="248"/>
      <c r="N569" s="249"/>
      <c r="O569" s="248"/>
      <c r="P569" s="249"/>
      <c r="Q569" s="250"/>
      <c r="R569" s="249"/>
      <c r="S569" s="248"/>
      <c r="T569" s="249"/>
      <c r="U569" s="248"/>
      <c r="V569" s="251"/>
      <c r="W569" s="251"/>
      <c r="X569" s="251"/>
      <c r="Y569" s="251"/>
      <c r="Z569" s="251"/>
      <c r="AA569" s="251"/>
      <c r="AB569" s="251"/>
      <c r="AC569" s="251"/>
      <c r="AD569" s="251"/>
      <c r="AE569" s="4"/>
      <c r="AF569" s="4"/>
      <c r="AG569" s="4"/>
      <c r="AH569" s="252"/>
      <c r="AI569" s="4"/>
      <c r="AJ569" s="4"/>
      <c r="AK569" s="4"/>
      <c r="AL569" s="4"/>
      <c r="AM569" s="4"/>
      <c r="AN569" s="4"/>
      <c r="AO569" s="257"/>
      <c r="AP569" s="257"/>
      <c r="AQ569" s="4"/>
      <c r="AR569" s="4"/>
      <c r="AS569" s="4"/>
      <c r="AT569" s="4"/>
      <c r="AU569" s="4"/>
      <c r="AV569" s="4"/>
      <c r="AW569" s="4"/>
      <c r="AX569" s="4"/>
      <c r="AY569" s="4"/>
      <c r="AZ569" s="4"/>
    </row>
    <row r="570" ht="15.75" customHeight="1">
      <c r="A570" s="4"/>
      <c r="B570" s="82"/>
      <c r="C570" s="4"/>
      <c r="D570" s="82"/>
      <c r="E570" s="4"/>
      <c r="F570" s="247"/>
      <c r="G570" s="4"/>
      <c r="H570" s="4"/>
      <c r="I570" s="4"/>
      <c r="J570" s="82"/>
      <c r="K570" s="82"/>
      <c r="L570" s="4"/>
      <c r="M570" s="248"/>
      <c r="N570" s="249"/>
      <c r="O570" s="248"/>
      <c r="P570" s="249"/>
      <c r="Q570" s="250"/>
      <c r="R570" s="249"/>
      <c r="S570" s="248"/>
      <c r="T570" s="249"/>
      <c r="U570" s="248"/>
      <c r="V570" s="251"/>
      <c r="W570" s="251"/>
      <c r="X570" s="251"/>
      <c r="Y570" s="251"/>
      <c r="Z570" s="251"/>
      <c r="AA570" s="251"/>
      <c r="AB570" s="251"/>
      <c r="AC570" s="251"/>
      <c r="AD570" s="251"/>
      <c r="AE570" s="4"/>
      <c r="AF570" s="4"/>
      <c r="AG570" s="4"/>
      <c r="AH570" s="252"/>
      <c r="AI570" s="4"/>
      <c r="AJ570" s="4"/>
      <c r="AK570" s="4"/>
      <c r="AL570" s="4"/>
      <c r="AM570" s="4"/>
      <c r="AN570" s="4"/>
      <c r="AO570" s="257"/>
      <c r="AP570" s="257"/>
      <c r="AQ570" s="4"/>
      <c r="AR570" s="4"/>
      <c r="AS570" s="4"/>
      <c r="AT570" s="4"/>
      <c r="AU570" s="4"/>
      <c r="AV570" s="4"/>
      <c r="AW570" s="4"/>
      <c r="AX570" s="4"/>
      <c r="AY570" s="4"/>
      <c r="AZ570" s="4"/>
    </row>
    <row r="571" ht="15.75" customHeight="1">
      <c r="A571" s="4"/>
      <c r="B571" s="82"/>
      <c r="C571" s="4"/>
      <c r="D571" s="82"/>
      <c r="E571" s="4"/>
      <c r="F571" s="247"/>
      <c r="G571" s="4"/>
      <c r="H571" s="4"/>
      <c r="I571" s="4"/>
      <c r="J571" s="82"/>
      <c r="K571" s="82"/>
      <c r="L571" s="4"/>
      <c r="M571" s="248"/>
      <c r="N571" s="249"/>
      <c r="O571" s="248"/>
      <c r="P571" s="249"/>
      <c r="Q571" s="250"/>
      <c r="R571" s="249"/>
      <c r="S571" s="248"/>
      <c r="T571" s="249"/>
      <c r="U571" s="248"/>
      <c r="V571" s="251"/>
      <c r="W571" s="251"/>
      <c r="X571" s="251"/>
      <c r="Y571" s="251"/>
      <c r="Z571" s="251"/>
      <c r="AA571" s="251"/>
      <c r="AB571" s="251"/>
      <c r="AC571" s="251"/>
      <c r="AD571" s="251"/>
      <c r="AE571" s="4"/>
      <c r="AF571" s="4"/>
      <c r="AG571" s="4"/>
      <c r="AH571" s="252"/>
      <c r="AI571" s="4"/>
      <c r="AJ571" s="4"/>
      <c r="AK571" s="4"/>
      <c r="AL571" s="4"/>
      <c r="AM571" s="4"/>
      <c r="AN571" s="4"/>
      <c r="AO571" s="257"/>
      <c r="AP571" s="257"/>
      <c r="AQ571" s="4"/>
      <c r="AR571" s="4"/>
      <c r="AS571" s="4"/>
      <c r="AT571" s="4"/>
      <c r="AU571" s="4"/>
      <c r="AV571" s="4"/>
      <c r="AW571" s="4"/>
      <c r="AX571" s="4"/>
      <c r="AY571" s="4"/>
      <c r="AZ571" s="4"/>
    </row>
    <row r="572" ht="15.75" customHeight="1">
      <c r="A572" s="4"/>
      <c r="B572" s="82"/>
      <c r="C572" s="4"/>
      <c r="D572" s="82"/>
      <c r="E572" s="4"/>
      <c r="F572" s="247"/>
      <c r="G572" s="4"/>
      <c r="H572" s="4"/>
      <c r="I572" s="4"/>
      <c r="J572" s="82"/>
      <c r="K572" s="82"/>
      <c r="L572" s="4"/>
      <c r="M572" s="248"/>
      <c r="N572" s="249"/>
      <c r="O572" s="248"/>
      <c r="P572" s="249"/>
      <c r="Q572" s="250"/>
      <c r="R572" s="249"/>
      <c r="S572" s="248"/>
      <c r="T572" s="249"/>
      <c r="U572" s="248"/>
      <c r="V572" s="251"/>
      <c r="W572" s="251"/>
      <c r="X572" s="251"/>
      <c r="Y572" s="251"/>
      <c r="Z572" s="251"/>
      <c r="AA572" s="251"/>
      <c r="AB572" s="251"/>
      <c r="AC572" s="251"/>
      <c r="AD572" s="251"/>
      <c r="AE572" s="4"/>
      <c r="AF572" s="4"/>
      <c r="AG572" s="4"/>
      <c r="AH572" s="252"/>
      <c r="AI572" s="4"/>
      <c r="AJ572" s="4"/>
      <c r="AK572" s="4"/>
      <c r="AL572" s="4"/>
      <c r="AM572" s="4"/>
      <c r="AN572" s="4"/>
      <c r="AO572" s="257"/>
      <c r="AP572" s="257"/>
      <c r="AQ572" s="4"/>
      <c r="AR572" s="4"/>
      <c r="AS572" s="4"/>
      <c r="AT572" s="4"/>
      <c r="AU572" s="4"/>
      <c r="AV572" s="4"/>
      <c r="AW572" s="4"/>
      <c r="AX572" s="4"/>
      <c r="AY572" s="4"/>
      <c r="AZ572" s="4"/>
    </row>
    <row r="573" ht="15.75" customHeight="1">
      <c r="A573" s="4"/>
      <c r="B573" s="82"/>
      <c r="C573" s="4"/>
      <c r="D573" s="82"/>
      <c r="E573" s="4"/>
      <c r="F573" s="247"/>
      <c r="G573" s="4"/>
      <c r="H573" s="4"/>
      <c r="I573" s="4"/>
      <c r="J573" s="82"/>
      <c r="K573" s="82"/>
      <c r="L573" s="4"/>
      <c r="M573" s="248"/>
      <c r="N573" s="249"/>
      <c r="O573" s="248"/>
      <c r="P573" s="249"/>
      <c r="Q573" s="250"/>
      <c r="R573" s="249"/>
      <c r="S573" s="248"/>
      <c r="T573" s="249"/>
      <c r="U573" s="248"/>
      <c r="V573" s="251"/>
      <c r="W573" s="251"/>
      <c r="X573" s="251"/>
      <c r="Y573" s="251"/>
      <c r="Z573" s="251"/>
      <c r="AA573" s="251"/>
      <c r="AB573" s="251"/>
      <c r="AC573" s="251"/>
      <c r="AD573" s="251"/>
      <c r="AE573" s="4"/>
      <c r="AF573" s="4"/>
      <c r="AG573" s="4"/>
      <c r="AH573" s="252"/>
      <c r="AI573" s="4"/>
      <c r="AJ573" s="4"/>
      <c r="AK573" s="4"/>
      <c r="AL573" s="4"/>
      <c r="AM573" s="4"/>
      <c r="AN573" s="4"/>
      <c r="AO573" s="257"/>
      <c r="AP573" s="257"/>
      <c r="AQ573" s="4"/>
      <c r="AR573" s="4"/>
      <c r="AS573" s="4"/>
      <c r="AT573" s="4"/>
      <c r="AU573" s="4"/>
      <c r="AV573" s="4"/>
      <c r="AW573" s="4"/>
      <c r="AX573" s="4"/>
      <c r="AY573" s="4"/>
      <c r="AZ573" s="4"/>
    </row>
    <row r="574" ht="15.75" customHeight="1">
      <c r="A574" s="4"/>
      <c r="B574" s="82"/>
      <c r="C574" s="4"/>
      <c r="D574" s="82"/>
      <c r="E574" s="4"/>
      <c r="F574" s="247"/>
      <c r="G574" s="4"/>
      <c r="H574" s="4"/>
      <c r="I574" s="4"/>
      <c r="J574" s="82"/>
      <c r="K574" s="82"/>
      <c r="L574" s="4"/>
      <c r="M574" s="248"/>
      <c r="N574" s="249"/>
      <c r="O574" s="248"/>
      <c r="P574" s="249"/>
      <c r="Q574" s="250"/>
      <c r="R574" s="249"/>
      <c r="S574" s="248"/>
      <c r="T574" s="249"/>
      <c r="U574" s="248"/>
      <c r="V574" s="251"/>
      <c r="W574" s="251"/>
      <c r="X574" s="251"/>
      <c r="Y574" s="251"/>
      <c r="Z574" s="251"/>
      <c r="AA574" s="251"/>
      <c r="AB574" s="251"/>
      <c r="AC574" s="251"/>
      <c r="AD574" s="251"/>
      <c r="AE574" s="4"/>
      <c r="AF574" s="4"/>
      <c r="AG574" s="4"/>
      <c r="AH574" s="252"/>
      <c r="AI574" s="4"/>
      <c r="AJ574" s="4"/>
      <c r="AK574" s="4"/>
      <c r="AL574" s="4"/>
      <c r="AM574" s="4"/>
      <c r="AN574" s="4"/>
      <c r="AO574" s="257"/>
      <c r="AP574" s="257"/>
      <c r="AQ574" s="4"/>
      <c r="AR574" s="4"/>
      <c r="AS574" s="4"/>
      <c r="AT574" s="4"/>
      <c r="AU574" s="4"/>
      <c r="AV574" s="4"/>
      <c r="AW574" s="4"/>
      <c r="AX574" s="4"/>
      <c r="AY574" s="4"/>
      <c r="AZ574" s="4"/>
    </row>
    <row r="575" ht="15.75" customHeight="1">
      <c r="A575" s="4"/>
      <c r="B575" s="82"/>
      <c r="C575" s="4"/>
      <c r="D575" s="82"/>
      <c r="E575" s="4"/>
      <c r="F575" s="247"/>
      <c r="G575" s="4"/>
      <c r="H575" s="4"/>
      <c r="I575" s="4"/>
      <c r="J575" s="82"/>
      <c r="K575" s="82"/>
      <c r="L575" s="4"/>
      <c r="M575" s="248"/>
      <c r="N575" s="249"/>
      <c r="O575" s="248"/>
      <c r="P575" s="249"/>
      <c r="Q575" s="250"/>
      <c r="R575" s="249"/>
      <c r="S575" s="248"/>
      <c r="T575" s="249"/>
      <c r="U575" s="248"/>
      <c r="V575" s="251"/>
      <c r="W575" s="251"/>
      <c r="X575" s="251"/>
      <c r="Y575" s="251"/>
      <c r="Z575" s="251"/>
      <c r="AA575" s="251"/>
      <c r="AB575" s="251"/>
      <c r="AC575" s="251"/>
      <c r="AD575" s="251"/>
      <c r="AE575" s="4"/>
      <c r="AF575" s="4"/>
      <c r="AG575" s="4"/>
      <c r="AH575" s="252"/>
      <c r="AI575" s="4"/>
      <c r="AJ575" s="4"/>
      <c r="AK575" s="4"/>
      <c r="AL575" s="4"/>
      <c r="AM575" s="4"/>
      <c r="AN575" s="4"/>
      <c r="AO575" s="257"/>
      <c r="AP575" s="257"/>
      <c r="AQ575" s="4"/>
      <c r="AR575" s="4"/>
      <c r="AS575" s="4"/>
      <c r="AT575" s="4"/>
      <c r="AU575" s="4"/>
      <c r="AV575" s="4"/>
      <c r="AW575" s="4"/>
      <c r="AX575" s="4"/>
      <c r="AY575" s="4"/>
      <c r="AZ575" s="4"/>
    </row>
    <row r="576" ht="15.75" customHeight="1">
      <c r="A576" s="4"/>
      <c r="B576" s="82"/>
      <c r="C576" s="4"/>
      <c r="D576" s="82"/>
      <c r="E576" s="4"/>
      <c r="F576" s="247"/>
      <c r="G576" s="4"/>
      <c r="H576" s="4"/>
      <c r="I576" s="4"/>
      <c r="J576" s="82"/>
      <c r="K576" s="82"/>
      <c r="L576" s="4"/>
      <c r="M576" s="248"/>
      <c r="N576" s="249"/>
      <c r="O576" s="248"/>
      <c r="P576" s="249"/>
      <c r="Q576" s="250"/>
      <c r="R576" s="249"/>
      <c r="S576" s="248"/>
      <c r="T576" s="249"/>
      <c r="U576" s="248"/>
      <c r="V576" s="251"/>
      <c r="W576" s="251"/>
      <c r="X576" s="251"/>
      <c r="Y576" s="251"/>
      <c r="Z576" s="251"/>
      <c r="AA576" s="251"/>
      <c r="AB576" s="251"/>
      <c r="AC576" s="251"/>
      <c r="AD576" s="251"/>
      <c r="AE576" s="4"/>
      <c r="AF576" s="4"/>
      <c r="AG576" s="4"/>
      <c r="AH576" s="252"/>
      <c r="AI576" s="4"/>
      <c r="AJ576" s="4"/>
      <c r="AK576" s="4"/>
      <c r="AL576" s="4"/>
      <c r="AM576" s="4"/>
      <c r="AN576" s="4"/>
      <c r="AO576" s="257"/>
      <c r="AP576" s="257"/>
      <c r="AQ576" s="4"/>
      <c r="AR576" s="4"/>
      <c r="AS576" s="4"/>
      <c r="AT576" s="4"/>
      <c r="AU576" s="4"/>
      <c r="AV576" s="4"/>
      <c r="AW576" s="4"/>
      <c r="AX576" s="4"/>
      <c r="AY576" s="4"/>
      <c r="AZ576" s="4"/>
    </row>
    <row r="577" ht="15.75" customHeight="1">
      <c r="A577" s="4"/>
      <c r="B577" s="82"/>
      <c r="C577" s="4"/>
      <c r="D577" s="82"/>
      <c r="E577" s="4"/>
      <c r="F577" s="247"/>
      <c r="G577" s="4"/>
      <c r="H577" s="4"/>
      <c r="I577" s="4"/>
      <c r="J577" s="82"/>
      <c r="K577" s="82"/>
      <c r="L577" s="4"/>
      <c r="M577" s="248"/>
      <c r="N577" s="249"/>
      <c r="O577" s="248"/>
      <c r="P577" s="249"/>
      <c r="Q577" s="250"/>
      <c r="R577" s="249"/>
      <c r="S577" s="248"/>
      <c r="T577" s="249"/>
      <c r="U577" s="248"/>
      <c r="V577" s="251"/>
      <c r="W577" s="251"/>
      <c r="X577" s="251"/>
      <c r="Y577" s="251"/>
      <c r="Z577" s="251"/>
      <c r="AA577" s="251"/>
      <c r="AB577" s="251"/>
      <c r="AC577" s="251"/>
      <c r="AD577" s="251"/>
      <c r="AE577" s="4"/>
      <c r="AF577" s="4"/>
      <c r="AG577" s="4"/>
      <c r="AH577" s="252"/>
      <c r="AI577" s="4"/>
      <c r="AJ577" s="4"/>
      <c r="AK577" s="4"/>
      <c r="AL577" s="4"/>
      <c r="AM577" s="4"/>
      <c r="AN577" s="4"/>
      <c r="AO577" s="257"/>
      <c r="AP577" s="257"/>
      <c r="AQ577" s="4"/>
      <c r="AR577" s="4"/>
      <c r="AS577" s="4"/>
      <c r="AT577" s="4"/>
      <c r="AU577" s="4"/>
      <c r="AV577" s="4"/>
      <c r="AW577" s="4"/>
      <c r="AX577" s="4"/>
      <c r="AY577" s="4"/>
      <c r="AZ577" s="4"/>
    </row>
    <row r="578" ht="15.75" customHeight="1">
      <c r="A578" s="4"/>
      <c r="B578" s="82"/>
      <c r="C578" s="4"/>
      <c r="D578" s="82"/>
      <c r="E578" s="4"/>
      <c r="F578" s="247"/>
      <c r="G578" s="4"/>
      <c r="H578" s="4"/>
      <c r="I578" s="4"/>
      <c r="J578" s="82"/>
      <c r="K578" s="82"/>
      <c r="L578" s="4"/>
      <c r="M578" s="248"/>
      <c r="N578" s="249"/>
      <c r="O578" s="248"/>
      <c r="P578" s="249"/>
      <c r="Q578" s="250"/>
      <c r="R578" s="249"/>
      <c r="S578" s="248"/>
      <c r="T578" s="249"/>
      <c r="U578" s="248"/>
      <c r="V578" s="251"/>
      <c r="W578" s="251"/>
      <c r="X578" s="251"/>
      <c r="Y578" s="251"/>
      <c r="Z578" s="251"/>
      <c r="AA578" s="251"/>
      <c r="AB578" s="251"/>
      <c r="AC578" s="251"/>
      <c r="AD578" s="251"/>
      <c r="AE578" s="4"/>
      <c r="AF578" s="4"/>
      <c r="AG578" s="4"/>
      <c r="AH578" s="252"/>
      <c r="AI578" s="4"/>
      <c r="AJ578" s="4"/>
      <c r="AK578" s="4"/>
      <c r="AL578" s="4"/>
      <c r="AM578" s="4"/>
      <c r="AN578" s="4"/>
      <c r="AO578" s="257"/>
      <c r="AP578" s="257"/>
      <c r="AQ578" s="4"/>
      <c r="AR578" s="4"/>
      <c r="AS578" s="4"/>
      <c r="AT578" s="4"/>
      <c r="AU578" s="4"/>
      <c r="AV578" s="4"/>
      <c r="AW578" s="4"/>
      <c r="AX578" s="4"/>
      <c r="AY578" s="4"/>
      <c r="AZ578" s="4"/>
    </row>
    <row r="579" ht="15.75" customHeight="1">
      <c r="A579" s="4"/>
      <c r="B579" s="82"/>
      <c r="C579" s="4"/>
      <c r="D579" s="82"/>
      <c r="E579" s="4"/>
      <c r="F579" s="247"/>
      <c r="G579" s="4"/>
      <c r="H579" s="4"/>
      <c r="I579" s="4"/>
      <c r="J579" s="82"/>
      <c r="K579" s="82"/>
      <c r="L579" s="4"/>
      <c r="M579" s="248"/>
      <c r="N579" s="249"/>
      <c r="O579" s="248"/>
      <c r="P579" s="249"/>
      <c r="Q579" s="250"/>
      <c r="R579" s="249"/>
      <c r="S579" s="248"/>
      <c r="T579" s="249"/>
      <c r="U579" s="248"/>
      <c r="V579" s="251"/>
      <c r="W579" s="251"/>
      <c r="X579" s="251"/>
      <c r="Y579" s="251"/>
      <c r="Z579" s="251"/>
      <c r="AA579" s="251"/>
      <c r="AB579" s="251"/>
      <c r="AC579" s="251"/>
      <c r="AD579" s="251"/>
      <c r="AE579" s="4"/>
      <c r="AF579" s="4"/>
      <c r="AG579" s="4"/>
      <c r="AH579" s="252"/>
      <c r="AI579" s="4"/>
      <c r="AJ579" s="4"/>
      <c r="AK579" s="4"/>
      <c r="AL579" s="4"/>
      <c r="AM579" s="4"/>
      <c r="AN579" s="4"/>
      <c r="AO579" s="257"/>
      <c r="AP579" s="257"/>
      <c r="AQ579" s="4"/>
      <c r="AR579" s="4"/>
      <c r="AS579" s="4"/>
      <c r="AT579" s="4"/>
      <c r="AU579" s="4"/>
      <c r="AV579" s="4"/>
      <c r="AW579" s="4"/>
      <c r="AX579" s="4"/>
      <c r="AY579" s="4"/>
      <c r="AZ579" s="4"/>
    </row>
    <row r="580" ht="15.75" customHeight="1">
      <c r="A580" s="4"/>
      <c r="B580" s="82"/>
      <c r="C580" s="4"/>
      <c r="D580" s="82"/>
      <c r="E580" s="4"/>
      <c r="F580" s="247"/>
      <c r="G580" s="4"/>
      <c r="H580" s="4"/>
      <c r="I580" s="4"/>
      <c r="J580" s="82"/>
      <c r="K580" s="82"/>
      <c r="L580" s="4"/>
      <c r="M580" s="248"/>
      <c r="N580" s="249"/>
      <c r="O580" s="248"/>
      <c r="P580" s="249"/>
      <c r="Q580" s="250"/>
      <c r="R580" s="249"/>
      <c r="S580" s="248"/>
      <c r="T580" s="249"/>
      <c r="U580" s="248"/>
      <c r="V580" s="251"/>
      <c r="W580" s="251"/>
      <c r="X580" s="251"/>
      <c r="Y580" s="251"/>
      <c r="Z580" s="251"/>
      <c r="AA580" s="251"/>
      <c r="AB580" s="251"/>
      <c r="AC580" s="251"/>
      <c r="AD580" s="251"/>
      <c r="AE580" s="4"/>
      <c r="AF580" s="4"/>
      <c r="AG580" s="4"/>
      <c r="AH580" s="252"/>
      <c r="AI580" s="4"/>
      <c r="AJ580" s="4"/>
      <c r="AK580" s="4"/>
      <c r="AL580" s="4"/>
      <c r="AM580" s="4"/>
      <c r="AN580" s="4"/>
      <c r="AO580" s="257"/>
      <c r="AP580" s="257"/>
      <c r="AQ580" s="4"/>
      <c r="AR580" s="4"/>
      <c r="AS580" s="4"/>
      <c r="AT580" s="4"/>
      <c r="AU580" s="4"/>
      <c r="AV580" s="4"/>
      <c r="AW580" s="4"/>
      <c r="AX580" s="4"/>
      <c r="AY580" s="4"/>
      <c r="AZ580" s="4"/>
    </row>
    <row r="581" ht="15.75" customHeight="1">
      <c r="A581" s="4"/>
      <c r="B581" s="82"/>
      <c r="C581" s="4"/>
      <c r="D581" s="82"/>
      <c r="E581" s="4"/>
      <c r="F581" s="247"/>
      <c r="G581" s="4"/>
      <c r="H581" s="4"/>
      <c r="I581" s="4"/>
      <c r="J581" s="82"/>
      <c r="K581" s="82"/>
      <c r="L581" s="4"/>
      <c r="M581" s="248"/>
      <c r="N581" s="249"/>
      <c r="O581" s="248"/>
      <c r="P581" s="249"/>
      <c r="Q581" s="250"/>
      <c r="R581" s="249"/>
      <c r="S581" s="248"/>
      <c r="T581" s="249"/>
      <c r="U581" s="248"/>
      <c r="V581" s="251"/>
      <c r="W581" s="251"/>
      <c r="X581" s="251"/>
      <c r="Y581" s="251"/>
      <c r="Z581" s="251"/>
      <c r="AA581" s="251"/>
      <c r="AB581" s="251"/>
      <c r="AC581" s="251"/>
      <c r="AD581" s="251"/>
      <c r="AE581" s="4"/>
      <c r="AF581" s="4"/>
      <c r="AG581" s="4"/>
      <c r="AH581" s="252"/>
      <c r="AI581" s="4"/>
      <c r="AJ581" s="4"/>
      <c r="AK581" s="4"/>
      <c r="AL581" s="4"/>
      <c r="AM581" s="4"/>
      <c r="AN581" s="4"/>
      <c r="AO581" s="257"/>
      <c r="AP581" s="257"/>
      <c r="AQ581" s="4"/>
      <c r="AR581" s="4"/>
      <c r="AS581" s="4"/>
      <c r="AT581" s="4"/>
      <c r="AU581" s="4"/>
      <c r="AV581" s="4"/>
      <c r="AW581" s="4"/>
      <c r="AX581" s="4"/>
      <c r="AY581" s="4"/>
      <c r="AZ581" s="4"/>
    </row>
    <row r="582" ht="15.75" customHeight="1">
      <c r="A582" s="4"/>
      <c r="B582" s="82"/>
      <c r="C582" s="4"/>
      <c r="D582" s="82"/>
      <c r="E582" s="4"/>
      <c r="F582" s="247"/>
      <c r="G582" s="4"/>
      <c r="H582" s="4"/>
      <c r="I582" s="4"/>
      <c r="J582" s="82"/>
      <c r="K582" s="82"/>
      <c r="L582" s="4"/>
      <c r="M582" s="248"/>
      <c r="N582" s="249"/>
      <c r="O582" s="248"/>
      <c r="P582" s="249"/>
      <c r="Q582" s="250"/>
      <c r="R582" s="249"/>
      <c r="S582" s="248"/>
      <c r="T582" s="249"/>
      <c r="U582" s="248"/>
      <c r="V582" s="251"/>
      <c r="W582" s="251"/>
      <c r="X582" s="251"/>
      <c r="Y582" s="251"/>
      <c r="Z582" s="251"/>
      <c r="AA582" s="251"/>
      <c r="AB582" s="251"/>
      <c r="AC582" s="251"/>
      <c r="AD582" s="251"/>
      <c r="AE582" s="4"/>
      <c r="AF582" s="4"/>
      <c r="AG582" s="4"/>
      <c r="AH582" s="252"/>
      <c r="AI582" s="4"/>
      <c r="AJ582" s="4"/>
      <c r="AK582" s="4"/>
      <c r="AL582" s="4"/>
      <c r="AM582" s="4"/>
      <c r="AN582" s="4"/>
      <c r="AO582" s="257"/>
      <c r="AP582" s="257"/>
      <c r="AQ582" s="4"/>
      <c r="AR582" s="4"/>
      <c r="AS582" s="4"/>
      <c r="AT582" s="4"/>
      <c r="AU582" s="4"/>
      <c r="AV582" s="4"/>
      <c r="AW582" s="4"/>
      <c r="AX582" s="4"/>
      <c r="AY582" s="4"/>
      <c r="AZ582" s="4"/>
    </row>
    <row r="583" ht="15.75" customHeight="1">
      <c r="A583" s="4"/>
      <c r="B583" s="82"/>
      <c r="C583" s="4"/>
      <c r="D583" s="82"/>
      <c r="E583" s="4"/>
      <c r="F583" s="247"/>
      <c r="G583" s="4"/>
      <c r="H583" s="4"/>
      <c r="I583" s="4"/>
      <c r="J583" s="82"/>
      <c r="K583" s="82"/>
      <c r="L583" s="4"/>
      <c r="M583" s="248"/>
      <c r="N583" s="249"/>
      <c r="O583" s="248"/>
      <c r="P583" s="249"/>
      <c r="Q583" s="250"/>
      <c r="R583" s="249"/>
      <c r="S583" s="248"/>
      <c r="T583" s="249"/>
      <c r="U583" s="248"/>
      <c r="V583" s="251"/>
      <c r="W583" s="251"/>
      <c r="X583" s="251"/>
      <c r="Y583" s="251"/>
      <c r="Z583" s="251"/>
      <c r="AA583" s="251"/>
      <c r="AB583" s="251"/>
      <c r="AC583" s="251"/>
      <c r="AD583" s="251"/>
      <c r="AE583" s="4"/>
      <c r="AF583" s="4"/>
      <c r="AG583" s="4"/>
      <c r="AH583" s="252"/>
      <c r="AI583" s="4"/>
      <c r="AJ583" s="4"/>
      <c r="AK583" s="4"/>
      <c r="AL583" s="4"/>
      <c r="AM583" s="4"/>
      <c r="AN583" s="4"/>
      <c r="AO583" s="257"/>
      <c r="AP583" s="257"/>
      <c r="AQ583" s="4"/>
      <c r="AR583" s="4"/>
      <c r="AS583" s="4"/>
      <c r="AT583" s="4"/>
      <c r="AU583" s="4"/>
      <c r="AV583" s="4"/>
      <c r="AW583" s="4"/>
      <c r="AX583" s="4"/>
      <c r="AY583" s="4"/>
      <c r="AZ583" s="4"/>
    </row>
    <row r="584" ht="15.75" customHeight="1">
      <c r="A584" s="4"/>
      <c r="B584" s="82"/>
      <c r="C584" s="4"/>
      <c r="D584" s="82"/>
      <c r="E584" s="4"/>
      <c r="F584" s="247"/>
      <c r="G584" s="4"/>
      <c r="H584" s="4"/>
      <c r="I584" s="4"/>
      <c r="J584" s="82"/>
      <c r="K584" s="82"/>
      <c r="L584" s="4"/>
      <c r="M584" s="248"/>
      <c r="N584" s="249"/>
      <c r="O584" s="248"/>
      <c r="P584" s="249"/>
      <c r="Q584" s="250"/>
      <c r="R584" s="249"/>
      <c r="S584" s="248"/>
      <c r="T584" s="249"/>
      <c r="U584" s="248"/>
      <c r="V584" s="251"/>
      <c r="W584" s="251"/>
      <c r="X584" s="251"/>
      <c r="Y584" s="251"/>
      <c r="Z584" s="251"/>
      <c r="AA584" s="251"/>
      <c r="AB584" s="251"/>
      <c r="AC584" s="251"/>
      <c r="AD584" s="251"/>
      <c r="AE584" s="4"/>
      <c r="AF584" s="4"/>
      <c r="AG584" s="4"/>
      <c r="AH584" s="252"/>
      <c r="AI584" s="4"/>
      <c r="AJ584" s="4"/>
      <c r="AK584" s="4"/>
      <c r="AL584" s="4"/>
      <c r="AM584" s="4"/>
      <c r="AN584" s="4"/>
      <c r="AO584" s="257"/>
      <c r="AP584" s="257"/>
      <c r="AQ584" s="4"/>
      <c r="AR584" s="4"/>
      <c r="AS584" s="4"/>
      <c r="AT584" s="4"/>
      <c r="AU584" s="4"/>
      <c r="AV584" s="4"/>
      <c r="AW584" s="4"/>
      <c r="AX584" s="4"/>
      <c r="AY584" s="4"/>
      <c r="AZ584" s="4"/>
    </row>
    <row r="585" ht="15.75" customHeight="1">
      <c r="A585" s="4"/>
      <c r="B585" s="82"/>
      <c r="C585" s="4"/>
      <c r="D585" s="82"/>
      <c r="E585" s="4"/>
      <c r="F585" s="247"/>
      <c r="G585" s="4"/>
      <c r="H585" s="4"/>
      <c r="I585" s="4"/>
      <c r="J585" s="82"/>
      <c r="K585" s="82"/>
      <c r="L585" s="4"/>
      <c r="M585" s="248"/>
      <c r="N585" s="249"/>
      <c r="O585" s="248"/>
      <c r="P585" s="249"/>
      <c r="Q585" s="250"/>
      <c r="R585" s="249"/>
      <c r="S585" s="248"/>
      <c r="T585" s="249"/>
      <c r="U585" s="248"/>
      <c r="V585" s="251"/>
      <c r="W585" s="251"/>
      <c r="X585" s="251"/>
      <c r="Y585" s="251"/>
      <c r="Z585" s="251"/>
      <c r="AA585" s="251"/>
      <c r="AB585" s="251"/>
      <c r="AC585" s="251"/>
      <c r="AD585" s="251"/>
      <c r="AE585" s="4"/>
      <c r="AF585" s="4"/>
      <c r="AG585" s="4"/>
      <c r="AH585" s="252"/>
      <c r="AI585" s="4"/>
      <c r="AJ585" s="4"/>
      <c r="AK585" s="4"/>
      <c r="AL585" s="4"/>
      <c r="AM585" s="4"/>
      <c r="AN585" s="4"/>
      <c r="AO585" s="257"/>
      <c r="AP585" s="257"/>
      <c r="AQ585" s="4"/>
      <c r="AR585" s="4"/>
      <c r="AS585" s="4"/>
      <c r="AT585" s="4"/>
      <c r="AU585" s="4"/>
      <c r="AV585" s="4"/>
      <c r="AW585" s="4"/>
      <c r="AX585" s="4"/>
      <c r="AY585" s="4"/>
      <c r="AZ585" s="4"/>
    </row>
    <row r="586" ht="15.75" customHeight="1">
      <c r="A586" s="4"/>
      <c r="B586" s="82"/>
      <c r="C586" s="4"/>
      <c r="D586" s="82"/>
      <c r="E586" s="4"/>
      <c r="F586" s="247"/>
      <c r="G586" s="4"/>
      <c r="H586" s="4"/>
      <c r="I586" s="4"/>
      <c r="J586" s="82"/>
      <c r="K586" s="82"/>
      <c r="L586" s="4"/>
      <c r="M586" s="248"/>
      <c r="N586" s="249"/>
      <c r="O586" s="248"/>
      <c r="P586" s="249"/>
      <c r="Q586" s="250"/>
      <c r="R586" s="249"/>
      <c r="S586" s="248"/>
      <c r="T586" s="249"/>
      <c r="U586" s="248"/>
      <c r="V586" s="251"/>
      <c r="W586" s="251"/>
      <c r="X586" s="251"/>
      <c r="Y586" s="251"/>
      <c r="Z586" s="251"/>
      <c r="AA586" s="251"/>
      <c r="AB586" s="251"/>
      <c r="AC586" s="251"/>
      <c r="AD586" s="251"/>
      <c r="AE586" s="4"/>
      <c r="AF586" s="4"/>
      <c r="AG586" s="4"/>
      <c r="AH586" s="252"/>
      <c r="AI586" s="4"/>
      <c r="AJ586" s="4"/>
      <c r="AK586" s="4"/>
      <c r="AL586" s="4"/>
      <c r="AM586" s="4"/>
      <c r="AN586" s="4"/>
      <c r="AO586" s="257"/>
      <c r="AP586" s="257"/>
      <c r="AQ586" s="4"/>
      <c r="AR586" s="4"/>
      <c r="AS586" s="4"/>
      <c r="AT586" s="4"/>
      <c r="AU586" s="4"/>
      <c r="AV586" s="4"/>
      <c r="AW586" s="4"/>
      <c r="AX586" s="4"/>
      <c r="AY586" s="4"/>
      <c r="AZ586" s="4"/>
    </row>
    <row r="587" ht="15.75" customHeight="1">
      <c r="A587" s="4"/>
      <c r="B587" s="82"/>
      <c r="C587" s="4"/>
      <c r="D587" s="82"/>
      <c r="E587" s="4"/>
      <c r="F587" s="247"/>
      <c r="G587" s="4"/>
      <c r="H587" s="4"/>
      <c r="I587" s="4"/>
      <c r="J587" s="82"/>
      <c r="K587" s="82"/>
      <c r="L587" s="4"/>
      <c r="M587" s="248"/>
      <c r="N587" s="249"/>
      <c r="O587" s="248"/>
      <c r="P587" s="249"/>
      <c r="Q587" s="250"/>
      <c r="R587" s="249"/>
      <c r="S587" s="248"/>
      <c r="T587" s="249"/>
      <c r="U587" s="248"/>
      <c r="V587" s="251"/>
      <c r="W587" s="251"/>
      <c r="X587" s="251"/>
      <c r="Y587" s="251"/>
      <c r="Z587" s="251"/>
      <c r="AA587" s="251"/>
      <c r="AB587" s="251"/>
      <c r="AC587" s="251"/>
      <c r="AD587" s="251"/>
      <c r="AE587" s="4"/>
      <c r="AF587" s="4"/>
      <c r="AG587" s="4"/>
      <c r="AH587" s="252"/>
      <c r="AI587" s="4"/>
      <c r="AJ587" s="4"/>
      <c r="AK587" s="4"/>
      <c r="AL587" s="4"/>
      <c r="AM587" s="4"/>
      <c r="AN587" s="4"/>
      <c r="AO587" s="257"/>
      <c r="AP587" s="257"/>
      <c r="AQ587" s="4"/>
      <c r="AR587" s="4"/>
      <c r="AS587" s="4"/>
      <c r="AT587" s="4"/>
      <c r="AU587" s="4"/>
      <c r="AV587" s="4"/>
      <c r="AW587" s="4"/>
      <c r="AX587" s="4"/>
      <c r="AY587" s="4"/>
      <c r="AZ587" s="4"/>
    </row>
    <row r="588" ht="15.75" customHeight="1">
      <c r="A588" s="4"/>
      <c r="B588" s="82"/>
      <c r="C588" s="4"/>
      <c r="D588" s="82"/>
      <c r="E588" s="4"/>
      <c r="F588" s="247"/>
      <c r="G588" s="4"/>
      <c r="H588" s="4"/>
      <c r="I588" s="4"/>
      <c r="J588" s="82"/>
      <c r="K588" s="82"/>
      <c r="L588" s="4"/>
      <c r="M588" s="248"/>
      <c r="N588" s="249"/>
      <c r="O588" s="248"/>
      <c r="P588" s="249"/>
      <c r="Q588" s="250"/>
      <c r="R588" s="249"/>
      <c r="S588" s="248"/>
      <c r="T588" s="249"/>
      <c r="U588" s="248"/>
      <c r="V588" s="251"/>
      <c r="W588" s="251"/>
      <c r="X588" s="251"/>
      <c r="Y588" s="251"/>
      <c r="Z588" s="251"/>
      <c r="AA588" s="251"/>
      <c r="AB588" s="251"/>
      <c r="AC588" s="251"/>
      <c r="AD588" s="251"/>
      <c r="AE588" s="4"/>
      <c r="AF588" s="4"/>
      <c r="AG588" s="4"/>
      <c r="AH588" s="252"/>
      <c r="AI588" s="4"/>
      <c r="AJ588" s="4"/>
      <c r="AK588" s="4"/>
      <c r="AL588" s="4"/>
      <c r="AM588" s="4"/>
      <c r="AN588" s="4"/>
      <c r="AO588" s="257"/>
      <c r="AP588" s="257"/>
      <c r="AQ588" s="4"/>
      <c r="AR588" s="4"/>
      <c r="AS588" s="4"/>
      <c r="AT588" s="4"/>
      <c r="AU588" s="4"/>
      <c r="AV588" s="4"/>
      <c r="AW588" s="4"/>
      <c r="AX588" s="4"/>
      <c r="AY588" s="4"/>
      <c r="AZ588" s="4"/>
    </row>
    <row r="589" ht="15.75" customHeight="1">
      <c r="A589" s="4"/>
      <c r="B589" s="82"/>
      <c r="C589" s="4"/>
      <c r="D589" s="82"/>
      <c r="E589" s="4"/>
      <c r="F589" s="247"/>
      <c r="G589" s="4"/>
      <c r="H589" s="4"/>
      <c r="I589" s="4"/>
      <c r="J589" s="82"/>
      <c r="K589" s="82"/>
      <c r="L589" s="4"/>
      <c r="M589" s="248"/>
      <c r="N589" s="249"/>
      <c r="O589" s="248"/>
      <c r="P589" s="249"/>
      <c r="Q589" s="250"/>
      <c r="R589" s="249"/>
      <c r="S589" s="248"/>
      <c r="T589" s="249"/>
      <c r="U589" s="248"/>
      <c r="V589" s="251"/>
      <c r="W589" s="251"/>
      <c r="X589" s="251"/>
      <c r="Y589" s="251"/>
      <c r="Z589" s="251"/>
      <c r="AA589" s="251"/>
      <c r="AB589" s="251"/>
      <c r="AC589" s="251"/>
      <c r="AD589" s="251"/>
      <c r="AE589" s="4"/>
      <c r="AF589" s="4"/>
      <c r="AG589" s="4"/>
      <c r="AH589" s="252"/>
      <c r="AI589" s="4"/>
      <c r="AJ589" s="4"/>
      <c r="AK589" s="4"/>
      <c r="AL589" s="4"/>
      <c r="AM589" s="4"/>
      <c r="AN589" s="4"/>
      <c r="AO589" s="257"/>
      <c r="AP589" s="257"/>
      <c r="AQ589" s="4"/>
      <c r="AR589" s="4"/>
      <c r="AS589" s="4"/>
      <c r="AT589" s="4"/>
      <c r="AU589" s="4"/>
      <c r="AV589" s="4"/>
      <c r="AW589" s="4"/>
      <c r="AX589" s="4"/>
      <c r="AY589" s="4"/>
      <c r="AZ589" s="4"/>
    </row>
    <row r="590" ht="15.75" customHeight="1">
      <c r="A590" s="4"/>
      <c r="B590" s="82"/>
      <c r="C590" s="4"/>
      <c r="D590" s="82"/>
      <c r="E590" s="4"/>
      <c r="F590" s="247"/>
      <c r="G590" s="4"/>
      <c r="H590" s="4"/>
      <c r="I590" s="4"/>
      <c r="J590" s="82"/>
      <c r="K590" s="82"/>
      <c r="L590" s="4"/>
      <c r="M590" s="248"/>
      <c r="N590" s="249"/>
      <c r="O590" s="248"/>
      <c r="P590" s="249"/>
      <c r="Q590" s="250"/>
      <c r="R590" s="249"/>
      <c r="S590" s="248"/>
      <c r="T590" s="249"/>
      <c r="U590" s="248"/>
      <c r="V590" s="251"/>
      <c r="W590" s="251"/>
      <c r="X590" s="251"/>
      <c r="Y590" s="251"/>
      <c r="Z590" s="251"/>
      <c r="AA590" s="251"/>
      <c r="AB590" s="251"/>
      <c r="AC590" s="251"/>
      <c r="AD590" s="251"/>
      <c r="AE590" s="4"/>
      <c r="AF590" s="4"/>
      <c r="AG590" s="4"/>
      <c r="AH590" s="252"/>
      <c r="AI590" s="4"/>
      <c r="AJ590" s="4"/>
      <c r="AK590" s="4"/>
      <c r="AL590" s="4"/>
      <c r="AM590" s="4"/>
      <c r="AN590" s="4"/>
      <c r="AO590" s="257"/>
      <c r="AP590" s="257"/>
      <c r="AQ590" s="4"/>
      <c r="AR590" s="4"/>
      <c r="AS590" s="4"/>
      <c r="AT590" s="4"/>
      <c r="AU590" s="4"/>
      <c r="AV590" s="4"/>
      <c r="AW590" s="4"/>
      <c r="AX590" s="4"/>
      <c r="AY590" s="4"/>
      <c r="AZ590" s="4"/>
    </row>
    <row r="591" ht="15.75" customHeight="1">
      <c r="A591" s="4"/>
      <c r="B591" s="82"/>
      <c r="C591" s="4"/>
      <c r="D591" s="82"/>
      <c r="E591" s="4"/>
      <c r="F591" s="247"/>
      <c r="G591" s="4"/>
      <c r="H591" s="4"/>
      <c r="I591" s="4"/>
      <c r="J591" s="82"/>
      <c r="K591" s="82"/>
      <c r="L591" s="4"/>
      <c r="M591" s="248"/>
      <c r="N591" s="249"/>
      <c r="O591" s="248"/>
      <c r="P591" s="249"/>
      <c r="Q591" s="250"/>
      <c r="R591" s="249"/>
      <c r="S591" s="248"/>
      <c r="T591" s="249"/>
      <c r="U591" s="248"/>
      <c r="V591" s="251"/>
      <c r="W591" s="251"/>
      <c r="X591" s="251"/>
      <c r="Y591" s="251"/>
      <c r="Z591" s="251"/>
      <c r="AA591" s="251"/>
      <c r="AB591" s="251"/>
      <c r="AC591" s="251"/>
      <c r="AD591" s="251"/>
      <c r="AE591" s="4"/>
      <c r="AF591" s="4"/>
      <c r="AG591" s="4"/>
      <c r="AH591" s="252"/>
      <c r="AI591" s="4"/>
      <c r="AJ591" s="4"/>
      <c r="AK591" s="4"/>
      <c r="AL591" s="4"/>
      <c r="AM591" s="4"/>
      <c r="AN591" s="4"/>
      <c r="AO591" s="257"/>
      <c r="AP591" s="257"/>
      <c r="AQ591" s="4"/>
      <c r="AR591" s="4"/>
      <c r="AS591" s="4"/>
      <c r="AT591" s="4"/>
      <c r="AU591" s="4"/>
      <c r="AV591" s="4"/>
      <c r="AW591" s="4"/>
      <c r="AX591" s="4"/>
      <c r="AY591" s="4"/>
      <c r="AZ591" s="4"/>
    </row>
    <row r="592" ht="15.75" customHeight="1">
      <c r="A592" s="4"/>
      <c r="B592" s="82"/>
      <c r="C592" s="4"/>
      <c r="D592" s="82"/>
      <c r="E592" s="4"/>
      <c r="F592" s="247"/>
      <c r="G592" s="4"/>
      <c r="H592" s="4"/>
      <c r="I592" s="4"/>
      <c r="J592" s="82"/>
      <c r="K592" s="82"/>
      <c r="L592" s="4"/>
      <c r="M592" s="248"/>
      <c r="N592" s="249"/>
      <c r="O592" s="248"/>
      <c r="P592" s="249"/>
      <c r="Q592" s="250"/>
      <c r="R592" s="249"/>
      <c r="S592" s="248"/>
      <c r="T592" s="249"/>
      <c r="U592" s="248"/>
      <c r="V592" s="251"/>
      <c r="W592" s="251"/>
      <c r="X592" s="251"/>
      <c r="Y592" s="251"/>
      <c r="Z592" s="251"/>
      <c r="AA592" s="251"/>
      <c r="AB592" s="251"/>
      <c r="AC592" s="251"/>
      <c r="AD592" s="251"/>
      <c r="AE592" s="4"/>
      <c r="AF592" s="4"/>
      <c r="AG592" s="4"/>
      <c r="AH592" s="252"/>
      <c r="AI592" s="4"/>
      <c r="AJ592" s="4"/>
      <c r="AK592" s="4"/>
      <c r="AL592" s="4"/>
      <c r="AM592" s="4"/>
      <c r="AN592" s="4"/>
      <c r="AO592" s="257"/>
      <c r="AP592" s="257"/>
      <c r="AQ592" s="4"/>
      <c r="AR592" s="4"/>
      <c r="AS592" s="4"/>
      <c r="AT592" s="4"/>
      <c r="AU592" s="4"/>
      <c r="AV592" s="4"/>
      <c r="AW592" s="4"/>
      <c r="AX592" s="4"/>
      <c r="AY592" s="4"/>
      <c r="AZ592" s="4"/>
    </row>
    <row r="593" ht="15.75" customHeight="1">
      <c r="A593" s="4"/>
      <c r="B593" s="82"/>
      <c r="C593" s="4"/>
      <c r="D593" s="82"/>
      <c r="E593" s="4"/>
      <c r="F593" s="247"/>
      <c r="G593" s="4"/>
      <c r="H593" s="4"/>
      <c r="I593" s="4"/>
      <c r="J593" s="82"/>
      <c r="K593" s="82"/>
      <c r="L593" s="4"/>
      <c r="M593" s="248"/>
      <c r="N593" s="249"/>
      <c r="O593" s="248"/>
      <c r="P593" s="249"/>
      <c r="Q593" s="250"/>
      <c r="R593" s="249"/>
      <c r="S593" s="248"/>
      <c r="T593" s="249"/>
      <c r="U593" s="248"/>
      <c r="V593" s="251"/>
      <c r="W593" s="251"/>
      <c r="X593" s="251"/>
      <c r="Y593" s="251"/>
      <c r="Z593" s="251"/>
      <c r="AA593" s="251"/>
      <c r="AB593" s="251"/>
      <c r="AC593" s="251"/>
      <c r="AD593" s="251"/>
      <c r="AE593" s="4"/>
      <c r="AF593" s="4"/>
      <c r="AG593" s="4"/>
      <c r="AH593" s="252"/>
      <c r="AI593" s="4"/>
      <c r="AJ593" s="4"/>
      <c r="AK593" s="4"/>
      <c r="AL593" s="4"/>
      <c r="AM593" s="4"/>
      <c r="AN593" s="4"/>
      <c r="AO593" s="257"/>
      <c r="AP593" s="257"/>
      <c r="AQ593" s="4"/>
      <c r="AR593" s="4"/>
      <c r="AS593" s="4"/>
      <c r="AT593" s="4"/>
      <c r="AU593" s="4"/>
      <c r="AV593" s="4"/>
      <c r="AW593" s="4"/>
      <c r="AX593" s="4"/>
      <c r="AY593" s="4"/>
      <c r="AZ593" s="4"/>
    </row>
    <row r="594" ht="15.75" customHeight="1">
      <c r="A594" s="4"/>
      <c r="B594" s="82"/>
      <c r="C594" s="4"/>
      <c r="D594" s="82"/>
      <c r="E594" s="4"/>
      <c r="F594" s="247"/>
      <c r="G594" s="4"/>
      <c r="H594" s="4"/>
      <c r="I594" s="4"/>
      <c r="J594" s="82"/>
      <c r="K594" s="82"/>
      <c r="L594" s="4"/>
      <c r="M594" s="248"/>
      <c r="N594" s="249"/>
      <c r="O594" s="248"/>
      <c r="P594" s="249"/>
      <c r="Q594" s="250"/>
      <c r="R594" s="249"/>
      <c r="S594" s="248"/>
      <c r="T594" s="249"/>
      <c r="U594" s="248"/>
      <c r="V594" s="251"/>
      <c r="W594" s="251"/>
      <c r="X594" s="251"/>
      <c r="Y594" s="251"/>
      <c r="Z594" s="251"/>
      <c r="AA594" s="251"/>
      <c r="AB594" s="251"/>
      <c r="AC594" s="251"/>
      <c r="AD594" s="251"/>
      <c r="AE594" s="4"/>
      <c r="AF594" s="4"/>
      <c r="AG594" s="4"/>
      <c r="AH594" s="252"/>
      <c r="AI594" s="4"/>
      <c r="AJ594" s="4"/>
      <c r="AK594" s="4"/>
      <c r="AL594" s="4"/>
      <c r="AM594" s="4"/>
      <c r="AN594" s="4"/>
      <c r="AO594" s="257"/>
      <c r="AP594" s="257"/>
      <c r="AQ594" s="4"/>
      <c r="AR594" s="4"/>
      <c r="AS594" s="4"/>
      <c r="AT594" s="4"/>
      <c r="AU594" s="4"/>
      <c r="AV594" s="4"/>
      <c r="AW594" s="4"/>
      <c r="AX594" s="4"/>
      <c r="AY594" s="4"/>
      <c r="AZ594" s="4"/>
    </row>
    <row r="595" ht="15.75" customHeight="1">
      <c r="A595" s="4"/>
      <c r="B595" s="82"/>
      <c r="C595" s="4"/>
      <c r="D595" s="82"/>
      <c r="E595" s="4"/>
      <c r="F595" s="247"/>
      <c r="G595" s="4"/>
      <c r="H595" s="4"/>
      <c r="I595" s="4"/>
      <c r="J595" s="82"/>
      <c r="K595" s="82"/>
      <c r="L595" s="4"/>
      <c r="M595" s="248"/>
      <c r="N595" s="249"/>
      <c r="O595" s="248"/>
      <c r="P595" s="249"/>
      <c r="Q595" s="250"/>
      <c r="R595" s="249"/>
      <c r="S595" s="248"/>
      <c r="T595" s="249"/>
      <c r="U595" s="248"/>
      <c r="V595" s="251"/>
      <c r="W595" s="251"/>
      <c r="X595" s="251"/>
      <c r="Y595" s="251"/>
      <c r="Z595" s="251"/>
      <c r="AA595" s="251"/>
      <c r="AB595" s="251"/>
      <c r="AC595" s="251"/>
      <c r="AD595" s="251"/>
      <c r="AE595" s="4"/>
      <c r="AF595" s="4"/>
      <c r="AG595" s="4"/>
      <c r="AH595" s="252"/>
      <c r="AI595" s="4"/>
      <c r="AJ595" s="4"/>
      <c r="AK595" s="4"/>
      <c r="AL595" s="4"/>
      <c r="AM595" s="4"/>
      <c r="AN595" s="4"/>
      <c r="AO595" s="257"/>
      <c r="AP595" s="257"/>
      <c r="AQ595" s="4"/>
      <c r="AR595" s="4"/>
      <c r="AS595" s="4"/>
      <c r="AT595" s="4"/>
      <c r="AU595" s="4"/>
      <c r="AV595" s="4"/>
      <c r="AW595" s="4"/>
      <c r="AX595" s="4"/>
      <c r="AY595" s="4"/>
      <c r="AZ595" s="4"/>
    </row>
    <row r="596" ht="15.75" customHeight="1">
      <c r="A596" s="4"/>
      <c r="B596" s="82"/>
      <c r="C596" s="4"/>
      <c r="D596" s="82"/>
      <c r="E596" s="4"/>
      <c r="F596" s="247"/>
      <c r="G596" s="4"/>
      <c r="H596" s="4"/>
      <c r="I596" s="4"/>
      <c r="J596" s="82"/>
      <c r="K596" s="82"/>
      <c r="L596" s="4"/>
      <c r="M596" s="248"/>
      <c r="N596" s="249"/>
      <c r="O596" s="248"/>
      <c r="P596" s="249"/>
      <c r="Q596" s="250"/>
      <c r="R596" s="249"/>
      <c r="S596" s="248"/>
      <c r="T596" s="249"/>
      <c r="U596" s="248"/>
      <c r="V596" s="251"/>
      <c r="W596" s="251"/>
      <c r="X596" s="251"/>
      <c r="Y596" s="251"/>
      <c r="Z596" s="251"/>
      <c r="AA596" s="251"/>
      <c r="AB596" s="251"/>
      <c r="AC596" s="251"/>
      <c r="AD596" s="251"/>
      <c r="AE596" s="4"/>
      <c r="AF596" s="4"/>
      <c r="AG596" s="4"/>
      <c r="AH596" s="252"/>
      <c r="AI596" s="4"/>
      <c r="AJ596" s="4"/>
      <c r="AK596" s="4"/>
      <c r="AL596" s="4"/>
      <c r="AM596" s="4"/>
      <c r="AN596" s="4"/>
      <c r="AO596" s="257"/>
      <c r="AP596" s="257"/>
      <c r="AQ596" s="4"/>
      <c r="AR596" s="4"/>
      <c r="AS596" s="4"/>
      <c r="AT596" s="4"/>
      <c r="AU596" s="4"/>
      <c r="AV596" s="4"/>
      <c r="AW596" s="4"/>
      <c r="AX596" s="4"/>
      <c r="AY596" s="4"/>
      <c r="AZ596" s="4"/>
    </row>
    <row r="597" ht="15.75" customHeight="1">
      <c r="A597" s="4"/>
      <c r="B597" s="82"/>
      <c r="C597" s="4"/>
      <c r="D597" s="82"/>
      <c r="E597" s="4"/>
      <c r="F597" s="247"/>
      <c r="G597" s="4"/>
      <c r="H597" s="4"/>
      <c r="I597" s="4"/>
      <c r="J597" s="82"/>
      <c r="K597" s="82"/>
      <c r="L597" s="4"/>
      <c r="M597" s="248"/>
      <c r="N597" s="249"/>
      <c r="O597" s="248"/>
      <c r="P597" s="249"/>
      <c r="Q597" s="250"/>
      <c r="R597" s="249"/>
      <c r="S597" s="248"/>
      <c r="T597" s="249"/>
      <c r="U597" s="248"/>
      <c r="V597" s="251"/>
      <c r="W597" s="251"/>
      <c r="X597" s="251"/>
      <c r="Y597" s="251"/>
      <c r="Z597" s="251"/>
      <c r="AA597" s="251"/>
      <c r="AB597" s="251"/>
      <c r="AC597" s="251"/>
      <c r="AD597" s="251"/>
      <c r="AE597" s="4"/>
      <c r="AF597" s="4"/>
      <c r="AG597" s="4"/>
      <c r="AH597" s="252"/>
      <c r="AI597" s="4"/>
      <c r="AJ597" s="4"/>
      <c r="AK597" s="4"/>
      <c r="AL597" s="4"/>
      <c r="AM597" s="4"/>
      <c r="AN597" s="4"/>
      <c r="AO597" s="257"/>
      <c r="AP597" s="257"/>
      <c r="AQ597" s="4"/>
      <c r="AR597" s="4"/>
      <c r="AS597" s="4"/>
      <c r="AT597" s="4"/>
      <c r="AU597" s="4"/>
      <c r="AV597" s="4"/>
      <c r="AW597" s="4"/>
      <c r="AX597" s="4"/>
      <c r="AY597" s="4"/>
      <c r="AZ597" s="4"/>
    </row>
    <row r="598" ht="15.75" customHeight="1">
      <c r="A598" s="4"/>
      <c r="B598" s="82"/>
      <c r="C598" s="4"/>
      <c r="D598" s="82"/>
      <c r="E598" s="4"/>
      <c r="F598" s="247"/>
      <c r="G598" s="4"/>
      <c r="H598" s="4"/>
      <c r="I598" s="4"/>
      <c r="J598" s="82"/>
      <c r="K598" s="82"/>
      <c r="L598" s="4"/>
      <c r="M598" s="248"/>
      <c r="N598" s="249"/>
      <c r="O598" s="248"/>
      <c r="P598" s="249"/>
      <c r="Q598" s="250"/>
      <c r="R598" s="249"/>
      <c r="S598" s="248"/>
      <c r="T598" s="249"/>
      <c r="U598" s="248"/>
      <c r="V598" s="251"/>
      <c r="W598" s="251"/>
      <c r="X598" s="251"/>
      <c r="Y598" s="251"/>
      <c r="Z598" s="251"/>
      <c r="AA598" s="251"/>
      <c r="AB598" s="251"/>
      <c r="AC598" s="251"/>
      <c r="AD598" s="251"/>
      <c r="AE598" s="4"/>
      <c r="AF598" s="4"/>
      <c r="AG598" s="4"/>
      <c r="AH598" s="252"/>
      <c r="AI598" s="4"/>
      <c r="AJ598" s="4"/>
      <c r="AK598" s="4"/>
      <c r="AL598" s="4"/>
      <c r="AM598" s="4"/>
      <c r="AN598" s="4"/>
      <c r="AO598" s="257"/>
      <c r="AP598" s="257"/>
      <c r="AQ598" s="4"/>
      <c r="AR598" s="4"/>
      <c r="AS598" s="4"/>
      <c r="AT598" s="4"/>
      <c r="AU598" s="4"/>
      <c r="AV598" s="4"/>
      <c r="AW598" s="4"/>
      <c r="AX598" s="4"/>
      <c r="AY598" s="4"/>
      <c r="AZ598" s="4"/>
    </row>
    <row r="599" ht="15.75" customHeight="1">
      <c r="A599" s="4"/>
      <c r="B599" s="82"/>
      <c r="C599" s="4"/>
      <c r="D599" s="82"/>
      <c r="E599" s="4"/>
      <c r="F599" s="247"/>
      <c r="G599" s="4"/>
      <c r="H599" s="4"/>
      <c r="I599" s="4"/>
      <c r="J599" s="82"/>
      <c r="K599" s="82"/>
      <c r="L599" s="4"/>
      <c r="M599" s="248"/>
      <c r="N599" s="249"/>
      <c r="O599" s="248"/>
      <c r="P599" s="249"/>
      <c r="Q599" s="250"/>
      <c r="R599" s="249"/>
      <c r="S599" s="248"/>
      <c r="T599" s="249"/>
      <c r="U599" s="248"/>
      <c r="V599" s="251"/>
      <c r="W599" s="251"/>
      <c r="X599" s="251"/>
      <c r="Y599" s="251"/>
      <c r="Z599" s="251"/>
      <c r="AA599" s="251"/>
      <c r="AB599" s="251"/>
      <c r="AC599" s="251"/>
      <c r="AD599" s="251"/>
      <c r="AE599" s="4"/>
      <c r="AF599" s="4"/>
      <c r="AG599" s="4"/>
      <c r="AH599" s="252"/>
      <c r="AI599" s="4"/>
      <c r="AJ599" s="4"/>
      <c r="AK599" s="4"/>
      <c r="AL599" s="4"/>
      <c r="AM599" s="4"/>
      <c r="AN599" s="4"/>
      <c r="AO599" s="257"/>
      <c r="AP599" s="257"/>
      <c r="AQ599" s="4"/>
      <c r="AR599" s="4"/>
      <c r="AS599" s="4"/>
      <c r="AT599" s="4"/>
      <c r="AU599" s="4"/>
      <c r="AV599" s="4"/>
      <c r="AW599" s="4"/>
      <c r="AX599" s="4"/>
      <c r="AY599" s="4"/>
      <c r="AZ599" s="4"/>
    </row>
    <row r="600" ht="15.75" customHeight="1">
      <c r="A600" s="4"/>
      <c r="B600" s="82"/>
      <c r="C600" s="4"/>
      <c r="D600" s="82"/>
      <c r="E600" s="4"/>
      <c r="F600" s="247"/>
      <c r="G600" s="4"/>
      <c r="H600" s="4"/>
      <c r="I600" s="4"/>
      <c r="J600" s="82"/>
      <c r="K600" s="82"/>
      <c r="L600" s="4"/>
      <c r="M600" s="248"/>
      <c r="N600" s="249"/>
      <c r="O600" s="248"/>
      <c r="P600" s="249"/>
      <c r="Q600" s="250"/>
      <c r="R600" s="249"/>
      <c r="S600" s="248"/>
      <c r="T600" s="249"/>
      <c r="U600" s="248"/>
      <c r="V600" s="251"/>
      <c r="W600" s="251"/>
      <c r="X600" s="251"/>
      <c r="Y600" s="251"/>
      <c r="Z600" s="251"/>
      <c r="AA600" s="251"/>
      <c r="AB600" s="251"/>
      <c r="AC600" s="251"/>
      <c r="AD600" s="251"/>
      <c r="AE600" s="4"/>
      <c r="AF600" s="4"/>
      <c r="AG600" s="4"/>
      <c r="AH600" s="252"/>
      <c r="AI600" s="4"/>
      <c r="AJ600" s="4"/>
      <c r="AK600" s="4"/>
      <c r="AL600" s="4"/>
      <c r="AM600" s="4"/>
      <c r="AN600" s="4"/>
      <c r="AO600" s="257"/>
      <c r="AP600" s="257"/>
      <c r="AQ600" s="4"/>
      <c r="AR600" s="4"/>
      <c r="AS600" s="4"/>
      <c r="AT600" s="4"/>
      <c r="AU600" s="4"/>
      <c r="AV600" s="4"/>
      <c r="AW600" s="4"/>
      <c r="AX600" s="4"/>
      <c r="AY600" s="4"/>
      <c r="AZ600" s="4"/>
    </row>
    <row r="601" ht="15.75" customHeight="1">
      <c r="A601" s="4"/>
      <c r="B601" s="82"/>
      <c r="C601" s="4"/>
      <c r="D601" s="82"/>
      <c r="E601" s="4"/>
      <c r="F601" s="247"/>
      <c r="G601" s="4"/>
      <c r="H601" s="4"/>
      <c r="I601" s="4"/>
      <c r="J601" s="82"/>
      <c r="K601" s="82"/>
      <c r="L601" s="4"/>
      <c r="M601" s="248"/>
      <c r="N601" s="249"/>
      <c r="O601" s="248"/>
      <c r="P601" s="249"/>
      <c r="Q601" s="250"/>
      <c r="R601" s="249"/>
      <c r="S601" s="248"/>
      <c r="T601" s="249"/>
      <c r="U601" s="248"/>
      <c r="V601" s="251"/>
      <c r="W601" s="251"/>
      <c r="X601" s="251"/>
      <c r="Y601" s="251"/>
      <c r="Z601" s="251"/>
      <c r="AA601" s="251"/>
      <c r="AB601" s="251"/>
      <c r="AC601" s="251"/>
      <c r="AD601" s="251"/>
      <c r="AE601" s="4"/>
      <c r="AF601" s="4"/>
      <c r="AG601" s="4"/>
      <c r="AH601" s="252"/>
      <c r="AI601" s="4"/>
      <c r="AJ601" s="4"/>
      <c r="AK601" s="4"/>
      <c r="AL601" s="4"/>
      <c r="AM601" s="4"/>
      <c r="AN601" s="4"/>
      <c r="AO601" s="257"/>
      <c r="AP601" s="257"/>
      <c r="AQ601" s="4"/>
      <c r="AR601" s="4"/>
      <c r="AS601" s="4"/>
      <c r="AT601" s="4"/>
      <c r="AU601" s="4"/>
      <c r="AV601" s="4"/>
      <c r="AW601" s="4"/>
      <c r="AX601" s="4"/>
      <c r="AY601" s="4"/>
      <c r="AZ601" s="4"/>
    </row>
    <row r="602" ht="15.75" customHeight="1">
      <c r="A602" s="4"/>
      <c r="B602" s="82"/>
      <c r="C602" s="4"/>
      <c r="D602" s="82"/>
      <c r="E602" s="4"/>
      <c r="F602" s="247"/>
      <c r="G602" s="4"/>
      <c r="H602" s="4"/>
      <c r="I602" s="4"/>
      <c r="J602" s="82"/>
      <c r="K602" s="82"/>
      <c r="L602" s="4"/>
      <c r="M602" s="248"/>
      <c r="N602" s="249"/>
      <c r="O602" s="248"/>
      <c r="P602" s="249"/>
      <c r="Q602" s="250"/>
      <c r="R602" s="249"/>
      <c r="S602" s="248"/>
      <c r="T602" s="249"/>
      <c r="U602" s="248"/>
      <c r="V602" s="251"/>
      <c r="W602" s="251"/>
      <c r="X602" s="251"/>
      <c r="Y602" s="251"/>
      <c r="Z602" s="251"/>
      <c r="AA602" s="251"/>
      <c r="AB602" s="251"/>
      <c r="AC602" s="251"/>
      <c r="AD602" s="251"/>
      <c r="AE602" s="4"/>
      <c r="AF602" s="4"/>
      <c r="AG602" s="4"/>
      <c r="AH602" s="252"/>
      <c r="AI602" s="4"/>
      <c r="AJ602" s="4"/>
      <c r="AK602" s="4"/>
      <c r="AL602" s="4"/>
      <c r="AM602" s="4"/>
      <c r="AN602" s="4"/>
      <c r="AO602" s="257"/>
      <c r="AP602" s="257"/>
      <c r="AQ602" s="4"/>
      <c r="AR602" s="4"/>
      <c r="AS602" s="4"/>
      <c r="AT602" s="4"/>
      <c r="AU602" s="4"/>
      <c r="AV602" s="4"/>
      <c r="AW602" s="4"/>
      <c r="AX602" s="4"/>
      <c r="AY602" s="4"/>
      <c r="AZ602" s="4"/>
    </row>
    <row r="603" ht="15.75" customHeight="1">
      <c r="A603" s="4"/>
      <c r="B603" s="82"/>
      <c r="C603" s="4"/>
      <c r="D603" s="82"/>
      <c r="E603" s="4"/>
      <c r="F603" s="247"/>
      <c r="G603" s="4"/>
      <c r="H603" s="4"/>
      <c r="I603" s="4"/>
      <c r="J603" s="82"/>
      <c r="K603" s="82"/>
      <c r="L603" s="4"/>
      <c r="M603" s="248"/>
      <c r="N603" s="249"/>
      <c r="O603" s="248"/>
      <c r="P603" s="249"/>
      <c r="Q603" s="250"/>
      <c r="R603" s="249"/>
      <c r="S603" s="248"/>
      <c r="T603" s="249"/>
      <c r="U603" s="248"/>
      <c r="V603" s="251"/>
      <c r="W603" s="251"/>
      <c r="X603" s="251"/>
      <c r="Y603" s="251"/>
      <c r="Z603" s="251"/>
      <c r="AA603" s="251"/>
      <c r="AB603" s="251"/>
      <c r="AC603" s="251"/>
      <c r="AD603" s="251"/>
      <c r="AE603" s="4"/>
      <c r="AF603" s="4"/>
      <c r="AG603" s="4"/>
      <c r="AH603" s="252"/>
      <c r="AI603" s="4"/>
      <c r="AJ603" s="4"/>
      <c r="AK603" s="4"/>
      <c r="AL603" s="4"/>
      <c r="AM603" s="4"/>
      <c r="AN603" s="4"/>
      <c r="AO603" s="257"/>
      <c r="AP603" s="257"/>
      <c r="AQ603" s="4"/>
      <c r="AR603" s="4"/>
      <c r="AS603" s="4"/>
      <c r="AT603" s="4"/>
      <c r="AU603" s="4"/>
      <c r="AV603" s="4"/>
      <c r="AW603" s="4"/>
      <c r="AX603" s="4"/>
      <c r="AY603" s="4"/>
      <c r="AZ603" s="4"/>
    </row>
    <row r="604" ht="15.75" customHeight="1">
      <c r="A604" s="4"/>
      <c r="B604" s="82"/>
      <c r="C604" s="4"/>
      <c r="D604" s="82"/>
      <c r="E604" s="4"/>
      <c r="F604" s="247"/>
      <c r="G604" s="4"/>
      <c r="H604" s="4"/>
      <c r="I604" s="4"/>
      <c r="J604" s="82"/>
      <c r="K604" s="82"/>
      <c r="L604" s="4"/>
      <c r="M604" s="248"/>
      <c r="N604" s="249"/>
      <c r="O604" s="248"/>
      <c r="P604" s="249"/>
      <c r="Q604" s="250"/>
      <c r="R604" s="249"/>
      <c r="S604" s="248"/>
      <c r="T604" s="249"/>
      <c r="U604" s="248"/>
      <c r="V604" s="251"/>
      <c r="W604" s="251"/>
      <c r="X604" s="251"/>
      <c r="Y604" s="251"/>
      <c r="Z604" s="251"/>
      <c r="AA604" s="251"/>
      <c r="AB604" s="251"/>
      <c r="AC604" s="251"/>
      <c r="AD604" s="251"/>
      <c r="AE604" s="4"/>
      <c r="AF604" s="4"/>
      <c r="AG604" s="4"/>
      <c r="AH604" s="252"/>
      <c r="AI604" s="4"/>
      <c r="AJ604" s="4"/>
      <c r="AK604" s="4"/>
      <c r="AL604" s="4"/>
      <c r="AM604" s="4"/>
      <c r="AN604" s="4"/>
      <c r="AO604" s="257"/>
      <c r="AP604" s="257"/>
      <c r="AQ604" s="4"/>
      <c r="AR604" s="4"/>
      <c r="AS604" s="4"/>
      <c r="AT604" s="4"/>
      <c r="AU604" s="4"/>
      <c r="AV604" s="4"/>
      <c r="AW604" s="4"/>
      <c r="AX604" s="4"/>
      <c r="AY604" s="4"/>
      <c r="AZ604" s="4"/>
    </row>
    <row r="605" ht="15.75" customHeight="1">
      <c r="A605" s="4"/>
      <c r="B605" s="82"/>
      <c r="C605" s="4"/>
      <c r="D605" s="82"/>
      <c r="E605" s="4"/>
      <c r="F605" s="247"/>
      <c r="G605" s="4"/>
      <c r="H605" s="4"/>
      <c r="I605" s="4"/>
      <c r="J605" s="82"/>
      <c r="K605" s="82"/>
      <c r="L605" s="4"/>
      <c r="M605" s="248"/>
      <c r="N605" s="249"/>
      <c r="O605" s="248"/>
      <c r="P605" s="249"/>
      <c r="Q605" s="250"/>
      <c r="R605" s="249"/>
      <c r="S605" s="248"/>
      <c r="T605" s="249"/>
      <c r="U605" s="248"/>
      <c r="V605" s="251"/>
      <c r="W605" s="251"/>
      <c r="X605" s="251"/>
      <c r="Y605" s="251"/>
      <c r="Z605" s="251"/>
      <c r="AA605" s="251"/>
      <c r="AB605" s="251"/>
      <c r="AC605" s="251"/>
      <c r="AD605" s="251"/>
      <c r="AE605" s="4"/>
      <c r="AF605" s="4"/>
      <c r="AG605" s="4"/>
      <c r="AH605" s="252"/>
      <c r="AI605" s="4"/>
      <c r="AJ605" s="4"/>
      <c r="AK605" s="4"/>
      <c r="AL605" s="4"/>
      <c r="AM605" s="4"/>
      <c r="AN605" s="4"/>
      <c r="AO605" s="257"/>
      <c r="AP605" s="257"/>
      <c r="AQ605" s="4"/>
      <c r="AR605" s="4"/>
      <c r="AS605" s="4"/>
      <c r="AT605" s="4"/>
      <c r="AU605" s="4"/>
      <c r="AV605" s="4"/>
      <c r="AW605" s="4"/>
      <c r="AX605" s="4"/>
      <c r="AY605" s="4"/>
      <c r="AZ605" s="4"/>
    </row>
    <row r="606" ht="15.75" customHeight="1">
      <c r="A606" s="4"/>
      <c r="B606" s="82"/>
      <c r="C606" s="4"/>
      <c r="D606" s="82"/>
      <c r="E606" s="4"/>
      <c r="F606" s="247"/>
      <c r="G606" s="4"/>
      <c r="H606" s="4"/>
      <c r="I606" s="4"/>
      <c r="J606" s="82"/>
      <c r="K606" s="82"/>
      <c r="L606" s="4"/>
      <c r="M606" s="248"/>
      <c r="N606" s="249"/>
      <c r="O606" s="248"/>
      <c r="P606" s="249"/>
      <c r="Q606" s="250"/>
      <c r="R606" s="249"/>
      <c r="S606" s="248"/>
      <c r="T606" s="249"/>
      <c r="U606" s="248"/>
      <c r="V606" s="251"/>
      <c r="W606" s="251"/>
      <c r="X606" s="251"/>
      <c r="Y606" s="251"/>
      <c r="Z606" s="251"/>
      <c r="AA606" s="251"/>
      <c r="AB606" s="251"/>
      <c r="AC606" s="251"/>
      <c r="AD606" s="251"/>
      <c r="AE606" s="4"/>
      <c r="AF606" s="4"/>
      <c r="AG606" s="4"/>
      <c r="AH606" s="252"/>
      <c r="AI606" s="4"/>
      <c r="AJ606" s="4"/>
      <c r="AK606" s="4"/>
      <c r="AL606" s="4"/>
      <c r="AM606" s="4"/>
      <c r="AN606" s="4"/>
      <c r="AO606" s="257"/>
      <c r="AP606" s="257"/>
      <c r="AQ606" s="4"/>
      <c r="AR606" s="4"/>
      <c r="AS606" s="4"/>
      <c r="AT606" s="4"/>
      <c r="AU606" s="4"/>
      <c r="AV606" s="4"/>
      <c r="AW606" s="4"/>
      <c r="AX606" s="4"/>
      <c r="AY606" s="4"/>
      <c r="AZ606" s="4"/>
    </row>
    <row r="607" ht="15.75" customHeight="1">
      <c r="A607" s="4"/>
      <c r="B607" s="82"/>
      <c r="C607" s="4"/>
      <c r="D607" s="82"/>
      <c r="E607" s="4"/>
      <c r="F607" s="247"/>
      <c r="G607" s="4"/>
      <c r="H607" s="4"/>
      <c r="I607" s="4"/>
      <c r="J607" s="82"/>
      <c r="K607" s="82"/>
      <c r="L607" s="4"/>
      <c r="M607" s="248"/>
      <c r="N607" s="249"/>
      <c r="O607" s="248"/>
      <c r="P607" s="249"/>
      <c r="Q607" s="250"/>
      <c r="R607" s="249"/>
      <c r="S607" s="248"/>
      <c r="T607" s="249"/>
      <c r="U607" s="248"/>
      <c r="V607" s="251"/>
      <c r="W607" s="251"/>
      <c r="X607" s="251"/>
      <c r="Y607" s="251"/>
      <c r="Z607" s="251"/>
      <c r="AA607" s="251"/>
      <c r="AB607" s="251"/>
      <c r="AC607" s="251"/>
      <c r="AD607" s="251"/>
      <c r="AE607" s="4"/>
      <c r="AF607" s="4"/>
      <c r="AG607" s="4"/>
      <c r="AH607" s="252"/>
      <c r="AI607" s="4"/>
      <c r="AJ607" s="4"/>
      <c r="AK607" s="4"/>
      <c r="AL607" s="4"/>
      <c r="AM607" s="4"/>
      <c r="AN607" s="4"/>
      <c r="AO607" s="257"/>
      <c r="AP607" s="257"/>
      <c r="AQ607" s="4"/>
      <c r="AR607" s="4"/>
      <c r="AS607" s="4"/>
      <c r="AT607" s="4"/>
      <c r="AU607" s="4"/>
      <c r="AV607" s="4"/>
      <c r="AW607" s="4"/>
      <c r="AX607" s="4"/>
      <c r="AY607" s="4"/>
      <c r="AZ607" s="4"/>
    </row>
    <row r="608" ht="15.75" customHeight="1">
      <c r="A608" s="4"/>
      <c r="B608" s="82"/>
      <c r="C608" s="4"/>
      <c r="D608" s="82"/>
      <c r="E608" s="4"/>
      <c r="F608" s="247"/>
      <c r="G608" s="4"/>
      <c r="H608" s="4"/>
      <c r="I608" s="4"/>
      <c r="J608" s="82"/>
      <c r="K608" s="82"/>
      <c r="L608" s="4"/>
      <c r="M608" s="248"/>
      <c r="N608" s="249"/>
      <c r="O608" s="248"/>
      <c r="P608" s="249"/>
      <c r="Q608" s="250"/>
      <c r="R608" s="249"/>
      <c r="S608" s="248"/>
      <c r="T608" s="249"/>
      <c r="U608" s="248"/>
      <c r="V608" s="251"/>
      <c r="W608" s="251"/>
      <c r="X608" s="251"/>
      <c r="Y608" s="251"/>
      <c r="Z608" s="251"/>
      <c r="AA608" s="251"/>
      <c r="AB608" s="251"/>
      <c r="AC608" s="251"/>
      <c r="AD608" s="251"/>
      <c r="AE608" s="4"/>
      <c r="AF608" s="4"/>
      <c r="AG608" s="4"/>
      <c r="AH608" s="252"/>
      <c r="AI608" s="4"/>
      <c r="AJ608" s="4"/>
      <c r="AK608" s="4"/>
      <c r="AL608" s="4"/>
      <c r="AM608" s="4"/>
      <c r="AN608" s="4"/>
      <c r="AO608" s="257"/>
      <c r="AP608" s="257"/>
      <c r="AQ608" s="4"/>
      <c r="AR608" s="4"/>
      <c r="AS608" s="4"/>
      <c r="AT608" s="4"/>
      <c r="AU608" s="4"/>
      <c r="AV608" s="4"/>
      <c r="AW608" s="4"/>
      <c r="AX608" s="4"/>
      <c r="AY608" s="4"/>
      <c r="AZ608" s="4"/>
    </row>
    <row r="609" ht="15.75" customHeight="1">
      <c r="A609" s="4"/>
      <c r="B609" s="82"/>
      <c r="C609" s="4"/>
      <c r="D609" s="82"/>
      <c r="E609" s="4"/>
      <c r="F609" s="247"/>
      <c r="G609" s="4"/>
      <c r="H609" s="4"/>
      <c r="I609" s="4"/>
      <c r="J609" s="82"/>
      <c r="K609" s="82"/>
      <c r="L609" s="4"/>
      <c r="M609" s="248"/>
      <c r="N609" s="249"/>
      <c r="O609" s="248"/>
      <c r="P609" s="249"/>
      <c r="Q609" s="250"/>
      <c r="R609" s="249"/>
      <c r="S609" s="248"/>
      <c r="T609" s="249"/>
      <c r="U609" s="248"/>
      <c r="V609" s="251"/>
      <c r="W609" s="251"/>
      <c r="X609" s="251"/>
      <c r="Y609" s="251"/>
      <c r="Z609" s="251"/>
      <c r="AA609" s="251"/>
      <c r="AB609" s="251"/>
      <c r="AC609" s="251"/>
      <c r="AD609" s="251"/>
      <c r="AE609" s="4"/>
      <c r="AF609" s="4"/>
      <c r="AG609" s="4"/>
      <c r="AH609" s="252"/>
      <c r="AI609" s="4"/>
      <c r="AJ609" s="4"/>
      <c r="AK609" s="4"/>
      <c r="AL609" s="4"/>
      <c r="AM609" s="4"/>
      <c r="AN609" s="4"/>
      <c r="AO609" s="257"/>
      <c r="AP609" s="257"/>
      <c r="AQ609" s="4"/>
      <c r="AR609" s="4"/>
      <c r="AS609" s="4"/>
      <c r="AT609" s="4"/>
      <c r="AU609" s="4"/>
      <c r="AV609" s="4"/>
      <c r="AW609" s="4"/>
      <c r="AX609" s="4"/>
      <c r="AY609" s="4"/>
      <c r="AZ609" s="4"/>
    </row>
    <row r="610" ht="15.75" customHeight="1">
      <c r="A610" s="4"/>
      <c r="B610" s="82"/>
      <c r="C610" s="4"/>
      <c r="D610" s="82"/>
      <c r="E610" s="4"/>
      <c r="F610" s="247"/>
      <c r="G610" s="4"/>
      <c r="H610" s="4"/>
      <c r="I610" s="4"/>
      <c r="J610" s="82"/>
      <c r="K610" s="82"/>
      <c r="L610" s="4"/>
      <c r="M610" s="248"/>
      <c r="N610" s="249"/>
      <c r="O610" s="248"/>
      <c r="P610" s="249"/>
      <c r="Q610" s="250"/>
      <c r="R610" s="249"/>
      <c r="S610" s="248"/>
      <c r="T610" s="249"/>
      <c r="U610" s="248"/>
      <c r="V610" s="251"/>
      <c r="W610" s="251"/>
      <c r="X610" s="251"/>
      <c r="Y610" s="251"/>
      <c r="Z610" s="251"/>
      <c r="AA610" s="251"/>
      <c r="AB610" s="251"/>
      <c r="AC610" s="251"/>
      <c r="AD610" s="251"/>
      <c r="AE610" s="4"/>
      <c r="AF610" s="4"/>
      <c r="AG610" s="4"/>
      <c r="AH610" s="252"/>
      <c r="AI610" s="4"/>
      <c r="AJ610" s="4"/>
      <c r="AK610" s="4"/>
      <c r="AL610" s="4"/>
      <c r="AM610" s="4"/>
      <c r="AN610" s="4"/>
      <c r="AO610" s="257"/>
      <c r="AP610" s="257"/>
      <c r="AQ610" s="4"/>
      <c r="AR610" s="4"/>
      <c r="AS610" s="4"/>
      <c r="AT610" s="4"/>
      <c r="AU610" s="4"/>
      <c r="AV610" s="4"/>
      <c r="AW610" s="4"/>
      <c r="AX610" s="4"/>
      <c r="AY610" s="4"/>
      <c r="AZ610" s="4"/>
    </row>
    <row r="611" ht="15.75" customHeight="1">
      <c r="A611" s="4"/>
      <c r="B611" s="82"/>
      <c r="C611" s="4"/>
      <c r="D611" s="82"/>
      <c r="E611" s="4"/>
      <c r="F611" s="247"/>
      <c r="G611" s="4"/>
      <c r="H611" s="4"/>
      <c r="I611" s="4"/>
      <c r="J611" s="82"/>
      <c r="K611" s="82"/>
      <c r="L611" s="4"/>
      <c r="M611" s="248"/>
      <c r="N611" s="249"/>
      <c r="O611" s="248"/>
      <c r="P611" s="249"/>
      <c r="Q611" s="250"/>
      <c r="R611" s="249"/>
      <c r="S611" s="248"/>
      <c r="T611" s="249"/>
      <c r="U611" s="248"/>
      <c r="V611" s="251"/>
      <c r="W611" s="251"/>
      <c r="X611" s="251"/>
      <c r="Y611" s="251"/>
      <c r="Z611" s="251"/>
      <c r="AA611" s="251"/>
      <c r="AB611" s="251"/>
      <c r="AC611" s="251"/>
      <c r="AD611" s="251"/>
      <c r="AE611" s="4"/>
      <c r="AF611" s="4"/>
      <c r="AG611" s="4"/>
      <c r="AH611" s="252"/>
      <c r="AI611" s="4"/>
      <c r="AJ611" s="4"/>
      <c r="AK611" s="4"/>
      <c r="AL611" s="4"/>
      <c r="AM611" s="4"/>
      <c r="AN611" s="4"/>
      <c r="AO611" s="257"/>
      <c r="AP611" s="257"/>
      <c r="AQ611" s="4"/>
      <c r="AR611" s="4"/>
      <c r="AS611" s="4"/>
      <c r="AT611" s="4"/>
      <c r="AU611" s="4"/>
      <c r="AV611" s="4"/>
      <c r="AW611" s="4"/>
      <c r="AX611" s="4"/>
      <c r="AY611" s="4"/>
      <c r="AZ611" s="4"/>
    </row>
    <row r="612" ht="15.75" customHeight="1">
      <c r="A612" s="4"/>
      <c r="B612" s="82"/>
      <c r="C612" s="4"/>
      <c r="D612" s="82"/>
      <c r="E612" s="4"/>
      <c r="F612" s="247"/>
      <c r="G612" s="4"/>
      <c r="H612" s="4"/>
      <c r="I612" s="4"/>
      <c r="J612" s="82"/>
      <c r="K612" s="82"/>
      <c r="L612" s="4"/>
      <c r="M612" s="248"/>
      <c r="N612" s="249"/>
      <c r="O612" s="248"/>
      <c r="P612" s="249"/>
      <c r="Q612" s="250"/>
      <c r="R612" s="249"/>
      <c r="S612" s="248"/>
      <c r="T612" s="249"/>
      <c r="U612" s="248"/>
      <c r="V612" s="251"/>
      <c r="W612" s="251"/>
      <c r="X612" s="251"/>
      <c r="Y612" s="251"/>
      <c r="Z612" s="251"/>
      <c r="AA612" s="251"/>
      <c r="AB612" s="251"/>
      <c r="AC612" s="251"/>
      <c r="AD612" s="251"/>
      <c r="AE612" s="4"/>
      <c r="AF612" s="4"/>
      <c r="AG612" s="4"/>
      <c r="AH612" s="252"/>
      <c r="AI612" s="4"/>
      <c r="AJ612" s="4"/>
      <c r="AK612" s="4"/>
      <c r="AL612" s="4"/>
      <c r="AM612" s="4"/>
      <c r="AN612" s="4"/>
      <c r="AO612" s="257"/>
      <c r="AP612" s="257"/>
      <c r="AQ612" s="4"/>
      <c r="AR612" s="4"/>
      <c r="AS612" s="4"/>
      <c r="AT612" s="4"/>
      <c r="AU612" s="4"/>
      <c r="AV612" s="4"/>
      <c r="AW612" s="4"/>
      <c r="AX612" s="4"/>
      <c r="AY612" s="4"/>
      <c r="AZ612" s="4"/>
    </row>
    <row r="613" ht="15.75" customHeight="1">
      <c r="A613" s="4"/>
      <c r="B613" s="82"/>
      <c r="C613" s="4"/>
      <c r="D613" s="82"/>
      <c r="E613" s="4"/>
      <c r="F613" s="247"/>
      <c r="G613" s="4"/>
      <c r="H613" s="4"/>
      <c r="I613" s="4"/>
      <c r="J613" s="82"/>
      <c r="K613" s="82"/>
      <c r="L613" s="4"/>
      <c r="M613" s="248"/>
      <c r="N613" s="249"/>
      <c r="O613" s="248"/>
      <c r="P613" s="249"/>
      <c r="Q613" s="250"/>
      <c r="R613" s="249"/>
      <c r="S613" s="248"/>
      <c r="T613" s="249"/>
      <c r="U613" s="248"/>
      <c r="V613" s="251"/>
      <c r="W613" s="251"/>
      <c r="X613" s="251"/>
      <c r="Y613" s="251"/>
      <c r="Z613" s="251"/>
      <c r="AA613" s="251"/>
      <c r="AB613" s="251"/>
      <c r="AC613" s="251"/>
      <c r="AD613" s="251"/>
      <c r="AE613" s="4"/>
      <c r="AF613" s="4"/>
      <c r="AG613" s="4"/>
      <c r="AH613" s="252"/>
      <c r="AI613" s="4"/>
      <c r="AJ613" s="4"/>
      <c r="AK613" s="4"/>
      <c r="AL613" s="4"/>
      <c r="AM613" s="4"/>
      <c r="AN613" s="4"/>
      <c r="AO613" s="257"/>
      <c r="AP613" s="257"/>
      <c r="AQ613" s="4"/>
      <c r="AR613" s="4"/>
      <c r="AS613" s="4"/>
      <c r="AT613" s="4"/>
      <c r="AU613" s="4"/>
      <c r="AV613" s="4"/>
      <c r="AW613" s="4"/>
      <c r="AX613" s="4"/>
      <c r="AY613" s="4"/>
      <c r="AZ613" s="4"/>
    </row>
    <row r="614" ht="15.75" customHeight="1">
      <c r="A614" s="4"/>
      <c r="B614" s="82"/>
      <c r="C614" s="4"/>
      <c r="D614" s="82"/>
      <c r="E614" s="4"/>
      <c r="F614" s="247"/>
      <c r="G614" s="4"/>
      <c r="H614" s="4"/>
      <c r="I614" s="4"/>
      <c r="J614" s="82"/>
      <c r="K614" s="82"/>
      <c r="L614" s="4"/>
      <c r="M614" s="248"/>
      <c r="N614" s="249"/>
      <c r="O614" s="248"/>
      <c r="P614" s="249"/>
      <c r="Q614" s="250"/>
      <c r="R614" s="249"/>
      <c r="S614" s="248"/>
      <c r="T614" s="249"/>
      <c r="U614" s="248"/>
      <c r="V614" s="251"/>
      <c r="W614" s="251"/>
      <c r="X614" s="251"/>
      <c r="Y614" s="251"/>
      <c r="Z614" s="251"/>
      <c r="AA614" s="251"/>
      <c r="AB614" s="251"/>
      <c r="AC614" s="251"/>
      <c r="AD614" s="251"/>
      <c r="AE614" s="4"/>
      <c r="AF614" s="4"/>
      <c r="AG614" s="4"/>
      <c r="AH614" s="252"/>
      <c r="AI614" s="4"/>
      <c r="AJ614" s="4"/>
      <c r="AK614" s="4"/>
      <c r="AL614" s="4"/>
      <c r="AM614" s="4"/>
      <c r="AN614" s="4"/>
      <c r="AO614" s="257"/>
      <c r="AP614" s="257"/>
      <c r="AQ614" s="4"/>
      <c r="AR614" s="4"/>
      <c r="AS614" s="4"/>
      <c r="AT614" s="4"/>
      <c r="AU614" s="4"/>
      <c r="AV614" s="4"/>
      <c r="AW614" s="4"/>
      <c r="AX614" s="4"/>
      <c r="AY614" s="4"/>
      <c r="AZ614" s="4"/>
    </row>
    <row r="615" ht="15.75" customHeight="1">
      <c r="A615" s="4"/>
      <c r="B615" s="82"/>
      <c r="C615" s="4"/>
      <c r="D615" s="82"/>
      <c r="E615" s="4"/>
      <c r="F615" s="247"/>
      <c r="G615" s="4"/>
      <c r="H615" s="4"/>
      <c r="I615" s="4"/>
      <c r="J615" s="82"/>
      <c r="K615" s="82"/>
      <c r="L615" s="4"/>
      <c r="M615" s="248"/>
      <c r="N615" s="249"/>
      <c r="O615" s="248"/>
      <c r="P615" s="249"/>
      <c r="Q615" s="250"/>
      <c r="R615" s="249"/>
      <c r="S615" s="248"/>
      <c r="T615" s="249"/>
      <c r="U615" s="248"/>
      <c r="V615" s="251"/>
      <c r="W615" s="251"/>
      <c r="X615" s="251"/>
      <c r="Y615" s="251"/>
      <c r="Z615" s="251"/>
      <c r="AA615" s="251"/>
      <c r="AB615" s="251"/>
      <c r="AC615" s="251"/>
      <c r="AD615" s="251"/>
      <c r="AE615" s="4"/>
      <c r="AF615" s="4"/>
      <c r="AG615" s="4"/>
      <c r="AH615" s="252"/>
      <c r="AI615" s="4"/>
      <c r="AJ615" s="4"/>
      <c r="AK615" s="4"/>
      <c r="AL615" s="4"/>
      <c r="AM615" s="4"/>
      <c r="AN615" s="4"/>
      <c r="AO615" s="257"/>
      <c r="AP615" s="257"/>
      <c r="AQ615" s="4"/>
      <c r="AR615" s="4"/>
      <c r="AS615" s="4"/>
      <c r="AT615" s="4"/>
      <c r="AU615" s="4"/>
      <c r="AV615" s="4"/>
      <c r="AW615" s="4"/>
      <c r="AX615" s="4"/>
      <c r="AY615" s="4"/>
      <c r="AZ615" s="4"/>
    </row>
    <row r="616" ht="15.75" customHeight="1">
      <c r="A616" s="4"/>
      <c r="B616" s="82"/>
      <c r="C616" s="4"/>
      <c r="D616" s="82"/>
      <c r="E616" s="4"/>
      <c r="F616" s="247"/>
      <c r="G616" s="4"/>
      <c r="H616" s="4"/>
      <c r="I616" s="4"/>
      <c r="J616" s="82"/>
      <c r="K616" s="82"/>
      <c r="L616" s="4"/>
      <c r="M616" s="248"/>
      <c r="N616" s="249"/>
      <c r="O616" s="248"/>
      <c r="P616" s="249"/>
      <c r="Q616" s="250"/>
      <c r="R616" s="249"/>
      <c r="S616" s="248"/>
      <c r="T616" s="249"/>
      <c r="U616" s="248"/>
      <c r="V616" s="251"/>
      <c r="W616" s="251"/>
      <c r="X616" s="251"/>
      <c r="Y616" s="251"/>
      <c r="Z616" s="251"/>
      <c r="AA616" s="251"/>
      <c r="AB616" s="251"/>
      <c r="AC616" s="251"/>
      <c r="AD616" s="251"/>
      <c r="AE616" s="4"/>
      <c r="AF616" s="4"/>
      <c r="AG616" s="4"/>
      <c r="AH616" s="252"/>
      <c r="AI616" s="4"/>
      <c r="AJ616" s="4"/>
      <c r="AK616" s="4"/>
      <c r="AL616" s="4"/>
      <c r="AM616" s="4"/>
      <c r="AN616" s="4"/>
      <c r="AO616" s="257"/>
      <c r="AP616" s="257"/>
      <c r="AQ616" s="4"/>
      <c r="AR616" s="4"/>
      <c r="AS616" s="4"/>
      <c r="AT616" s="4"/>
      <c r="AU616" s="4"/>
      <c r="AV616" s="4"/>
      <c r="AW616" s="4"/>
      <c r="AX616" s="4"/>
      <c r="AY616" s="4"/>
      <c r="AZ616" s="4"/>
    </row>
    <row r="617" ht="15.75" customHeight="1">
      <c r="A617" s="4"/>
      <c r="B617" s="82"/>
      <c r="C617" s="4"/>
      <c r="D617" s="82"/>
      <c r="E617" s="4"/>
      <c r="F617" s="247"/>
      <c r="G617" s="4"/>
      <c r="H617" s="4"/>
      <c r="I617" s="4"/>
      <c r="J617" s="82"/>
      <c r="K617" s="82"/>
      <c r="L617" s="4"/>
      <c r="M617" s="248"/>
      <c r="N617" s="249"/>
      <c r="O617" s="248"/>
      <c r="P617" s="249"/>
      <c r="Q617" s="250"/>
      <c r="R617" s="249"/>
      <c r="S617" s="248"/>
      <c r="T617" s="249"/>
      <c r="U617" s="248"/>
      <c r="V617" s="251"/>
      <c r="W617" s="251"/>
      <c r="X617" s="251"/>
      <c r="Y617" s="251"/>
      <c r="Z617" s="251"/>
      <c r="AA617" s="251"/>
      <c r="AB617" s="251"/>
      <c r="AC617" s="251"/>
      <c r="AD617" s="251"/>
      <c r="AE617" s="4"/>
      <c r="AF617" s="4"/>
      <c r="AG617" s="4"/>
      <c r="AH617" s="252"/>
      <c r="AI617" s="4"/>
      <c r="AJ617" s="4"/>
      <c r="AK617" s="4"/>
      <c r="AL617" s="4"/>
      <c r="AM617" s="4"/>
      <c r="AN617" s="4"/>
      <c r="AO617" s="257"/>
      <c r="AP617" s="257"/>
      <c r="AQ617" s="4"/>
      <c r="AR617" s="4"/>
      <c r="AS617" s="4"/>
      <c r="AT617" s="4"/>
      <c r="AU617" s="4"/>
      <c r="AV617" s="4"/>
      <c r="AW617" s="4"/>
      <c r="AX617" s="4"/>
      <c r="AY617" s="4"/>
      <c r="AZ617" s="4"/>
    </row>
    <row r="618" ht="15.75" customHeight="1">
      <c r="A618" s="4"/>
      <c r="B618" s="82"/>
      <c r="C618" s="4"/>
      <c r="D618" s="82"/>
      <c r="E618" s="4"/>
      <c r="F618" s="247"/>
      <c r="G618" s="4"/>
      <c r="H618" s="4"/>
      <c r="I618" s="4"/>
      <c r="J618" s="82"/>
      <c r="K618" s="82"/>
      <c r="L618" s="4"/>
      <c r="M618" s="248"/>
      <c r="N618" s="249"/>
      <c r="O618" s="248"/>
      <c r="P618" s="249"/>
      <c r="Q618" s="250"/>
      <c r="R618" s="249"/>
      <c r="S618" s="248"/>
      <c r="T618" s="249"/>
      <c r="U618" s="248"/>
      <c r="V618" s="251"/>
      <c r="W618" s="251"/>
      <c r="X618" s="251"/>
      <c r="Y618" s="251"/>
      <c r="Z618" s="251"/>
      <c r="AA618" s="251"/>
      <c r="AB618" s="251"/>
      <c r="AC618" s="251"/>
      <c r="AD618" s="251"/>
      <c r="AE618" s="4"/>
      <c r="AF618" s="4"/>
      <c r="AG618" s="4"/>
      <c r="AH618" s="252"/>
      <c r="AI618" s="4"/>
      <c r="AJ618" s="4"/>
      <c r="AK618" s="4"/>
      <c r="AL618" s="4"/>
      <c r="AM618" s="4"/>
      <c r="AN618" s="4"/>
      <c r="AO618" s="257"/>
      <c r="AP618" s="257"/>
      <c r="AQ618" s="4"/>
      <c r="AR618" s="4"/>
      <c r="AS618" s="4"/>
      <c r="AT618" s="4"/>
      <c r="AU618" s="4"/>
      <c r="AV618" s="4"/>
      <c r="AW618" s="4"/>
      <c r="AX618" s="4"/>
      <c r="AY618" s="4"/>
      <c r="AZ618" s="4"/>
    </row>
    <row r="619" ht="15.75" customHeight="1">
      <c r="A619" s="4"/>
      <c r="B619" s="82"/>
      <c r="C619" s="4"/>
      <c r="D619" s="82"/>
      <c r="E619" s="4"/>
      <c r="F619" s="247"/>
      <c r="G619" s="4"/>
      <c r="H619" s="4"/>
      <c r="I619" s="4"/>
      <c r="J619" s="82"/>
      <c r="K619" s="82"/>
      <c r="L619" s="4"/>
      <c r="M619" s="248"/>
      <c r="N619" s="249"/>
      <c r="O619" s="248"/>
      <c r="P619" s="249"/>
      <c r="Q619" s="250"/>
      <c r="R619" s="249"/>
      <c r="S619" s="248"/>
      <c r="T619" s="249"/>
      <c r="U619" s="248"/>
      <c r="V619" s="251"/>
      <c r="W619" s="251"/>
      <c r="X619" s="251"/>
      <c r="Y619" s="251"/>
      <c r="Z619" s="251"/>
      <c r="AA619" s="251"/>
      <c r="AB619" s="251"/>
      <c r="AC619" s="251"/>
      <c r="AD619" s="251"/>
      <c r="AE619" s="4"/>
      <c r="AF619" s="4"/>
      <c r="AG619" s="4"/>
      <c r="AH619" s="252"/>
      <c r="AI619" s="4"/>
      <c r="AJ619" s="4"/>
      <c r="AK619" s="4"/>
      <c r="AL619" s="4"/>
      <c r="AM619" s="4"/>
      <c r="AN619" s="4"/>
      <c r="AO619" s="257"/>
      <c r="AP619" s="257"/>
      <c r="AQ619" s="4"/>
      <c r="AR619" s="4"/>
      <c r="AS619" s="4"/>
      <c r="AT619" s="4"/>
      <c r="AU619" s="4"/>
      <c r="AV619" s="4"/>
      <c r="AW619" s="4"/>
      <c r="AX619" s="4"/>
      <c r="AY619" s="4"/>
      <c r="AZ619" s="4"/>
    </row>
    <row r="620" ht="15.75" customHeight="1">
      <c r="A620" s="4"/>
      <c r="B620" s="82"/>
      <c r="C620" s="4"/>
      <c r="D620" s="82"/>
      <c r="E620" s="4"/>
      <c r="F620" s="247"/>
      <c r="G620" s="4"/>
      <c r="H620" s="4"/>
      <c r="I620" s="4"/>
      <c r="J620" s="82"/>
      <c r="K620" s="82"/>
      <c r="L620" s="4"/>
      <c r="M620" s="248"/>
      <c r="N620" s="249"/>
      <c r="O620" s="248"/>
      <c r="P620" s="249"/>
      <c r="Q620" s="250"/>
      <c r="R620" s="249"/>
      <c r="S620" s="248"/>
      <c r="T620" s="249"/>
      <c r="U620" s="248"/>
      <c r="V620" s="251"/>
      <c r="W620" s="251"/>
      <c r="X620" s="251"/>
      <c r="Y620" s="251"/>
      <c r="Z620" s="251"/>
      <c r="AA620" s="251"/>
      <c r="AB620" s="251"/>
      <c r="AC620" s="251"/>
      <c r="AD620" s="251"/>
      <c r="AE620" s="4"/>
      <c r="AF620" s="4"/>
      <c r="AG620" s="4"/>
      <c r="AH620" s="252"/>
      <c r="AI620" s="4"/>
      <c r="AJ620" s="4"/>
      <c r="AK620" s="4"/>
      <c r="AL620" s="4"/>
      <c r="AM620" s="4"/>
      <c r="AN620" s="4"/>
      <c r="AO620" s="257"/>
      <c r="AP620" s="257"/>
      <c r="AQ620" s="4"/>
      <c r="AR620" s="4"/>
      <c r="AS620" s="4"/>
      <c r="AT620" s="4"/>
      <c r="AU620" s="4"/>
      <c r="AV620" s="4"/>
      <c r="AW620" s="4"/>
      <c r="AX620" s="4"/>
      <c r="AY620" s="4"/>
      <c r="AZ620" s="4"/>
    </row>
    <row r="621" ht="15.75" customHeight="1">
      <c r="A621" s="4"/>
      <c r="B621" s="82"/>
      <c r="C621" s="4"/>
      <c r="D621" s="82"/>
      <c r="E621" s="4"/>
      <c r="F621" s="247"/>
      <c r="G621" s="4"/>
      <c r="H621" s="4"/>
      <c r="I621" s="4"/>
      <c r="J621" s="82"/>
      <c r="K621" s="82"/>
      <c r="L621" s="4"/>
      <c r="M621" s="248"/>
      <c r="N621" s="249"/>
      <c r="O621" s="248"/>
      <c r="P621" s="249"/>
      <c r="Q621" s="250"/>
      <c r="R621" s="249"/>
      <c r="S621" s="248"/>
      <c r="T621" s="249"/>
      <c r="U621" s="248"/>
      <c r="V621" s="251"/>
      <c r="W621" s="251"/>
      <c r="X621" s="251"/>
      <c r="Y621" s="251"/>
      <c r="Z621" s="251"/>
      <c r="AA621" s="251"/>
      <c r="AB621" s="251"/>
      <c r="AC621" s="251"/>
      <c r="AD621" s="251"/>
      <c r="AE621" s="4"/>
      <c r="AF621" s="4"/>
      <c r="AG621" s="4"/>
      <c r="AH621" s="252"/>
      <c r="AI621" s="4"/>
      <c r="AJ621" s="4"/>
      <c r="AK621" s="4"/>
      <c r="AL621" s="4"/>
      <c r="AM621" s="4"/>
      <c r="AN621" s="4"/>
      <c r="AO621" s="257"/>
      <c r="AP621" s="257"/>
      <c r="AQ621" s="4"/>
      <c r="AR621" s="4"/>
      <c r="AS621" s="4"/>
      <c r="AT621" s="4"/>
      <c r="AU621" s="4"/>
      <c r="AV621" s="4"/>
      <c r="AW621" s="4"/>
      <c r="AX621" s="4"/>
      <c r="AY621" s="4"/>
      <c r="AZ621" s="4"/>
    </row>
    <row r="622" ht="15.75" customHeight="1">
      <c r="A622" s="4"/>
      <c r="B622" s="82"/>
      <c r="C622" s="4"/>
      <c r="D622" s="82"/>
      <c r="E622" s="4"/>
      <c r="F622" s="247"/>
      <c r="G622" s="4"/>
      <c r="H622" s="4"/>
      <c r="I622" s="4"/>
      <c r="J622" s="82"/>
      <c r="K622" s="82"/>
      <c r="L622" s="4"/>
      <c r="M622" s="248"/>
      <c r="N622" s="249"/>
      <c r="O622" s="248"/>
      <c r="P622" s="249"/>
      <c r="Q622" s="250"/>
      <c r="R622" s="249"/>
      <c r="S622" s="248"/>
      <c r="T622" s="249"/>
      <c r="U622" s="248"/>
      <c r="V622" s="251"/>
      <c r="W622" s="251"/>
      <c r="X622" s="251"/>
      <c r="Y622" s="251"/>
      <c r="Z622" s="251"/>
      <c r="AA622" s="251"/>
      <c r="AB622" s="251"/>
      <c r="AC622" s="251"/>
      <c r="AD622" s="251"/>
      <c r="AE622" s="4"/>
      <c r="AF622" s="4"/>
      <c r="AG622" s="4"/>
      <c r="AH622" s="252"/>
      <c r="AI622" s="4"/>
      <c r="AJ622" s="4"/>
      <c r="AK622" s="4"/>
      <c r="AL622" s="4"/>
      <c r="AM622" s="4"/>
      <c r="AN622" s="4"/>
      <c r="AO622" s="257"/>
      <c r="AP622" s="257"/>
      <c r="AQ622" s="4"/>
      <c r="AR622" s="4"/>
      <c r="AS622" s="4"/>
      <c r="AT622" s="4"/>
      <c r="AU622" s="4"/>
      <c r="AV622" s="4"/>
      <c r="AW622" s="4"/>
      <c r="AX622" s="4"/>
      <c r="AY622" s="4"/>
      <c r="AZ622" s="4"/>
    </row>
    <row r="623" ht="15.75" customHeight="1">
      <c r="A623" s="4"/>
      <c r="B623" s="82"/>
      <c r="C623" s="4"/>
      <c r="D623" s="82"/>
      <c r="E623" s="4"/>
      <c r="F623" s="247"/>
      <c r="G623" s="4"/>
      <c r="H623" s="4"/>
      <c r="I623" s="4"/>
      <c r="J623" s="82"/>
      <c r="K623" s="82"/>
      <c r="L623" s="4"/>
      <c r="M623" s="248"/>
      <c r="N623" s="249"/>
      <c r="O623" s="248"/>
      <c r="P623" s="249"/>
      <c r="Q623" s="250"/>
      <c r="R623" s="249"/>
      <c r="S623" s="248"/>
      <c r="T623" s="249"/>
      <c r="U623" s="248"/>
      <c r="V623" s="251"/>
      <c r="W623" s="251"/>
      <c r="X623" s="251"/>
      <c r="Y623" s="251"/>
      <c r="Z623" s="251"/>
      <c r="AA623" s="251"/>
      <c r="AB623" s="251"/>
      <c r="AC623" s="251"/>
      <c r="AD623" s="251"/>
      <c r="AE623" s="4"/>
      <c r="AF623" s="4"/>
      <c r="AG623" s="4"/>
      <c r="AH623" s="252"/>
      <c r="AI623" s="4"/>
      <c r="AJ623" s="4"/>
      <c r="AK623" s="4"/>
      <c r="AL623" s="4"/>
      <c r="AM623" s="4"/>
      <c r="AN623" s="4"/>
      <c r="AO623" s="257"/>
      <c r="AP623" s="257"/>
      <c r="AQ623" s="4"/>
      <c r="AR623" s="4"/>
      <c r="AS623" s="4"/>
      <c r="AT623" s="4"/>
      <c r="AU623" s="4"/>
      <c r="AV623" s="4"/>
      <c r="AW623" s="4"/>
      <c r="AX623" s="4"/>
      <c r="AY623" s="4"/>
      <c r="AZ623" s="4"/>
    </row>
    <row r="624" ht="15.75" customHeight="1">
      <c r="A624" s="4"/>
      <c r="B624" s="82"/>
      <c r="C624" s="4"/>
      <c r="D624" s="82"/>
      <c r="E624" s="4"/>
      <c r="F624" s="247"/>
      <c r="G624" s="4"/>
      <c r="H624" s="4"/>
      <c r="I624" s="4"/>
      <c r="J624" s="82"/>
      <c r="K624" s="82"/>
      <c r="L624" s="4"/>
      <c r="M624" s="248"/>
      <c r="N624" s="249"/>
      <c r="O624" s="248"/>
      <c r="P624" s="249"/>
      <c r="Q624" s="250"/>
      <c r="R624" s="249"/>
      <c r="S624" s="248"/>
      <c r="T624" s="249"/>
      <c r="U624" s="248"/>
      <c r="V624" s="251"/>
      <c r="W624" s="251"/>
      <c r="X624" s="251"/>
      <c r="Y624" s="251"/>
      <c r="Z624" s="251"/>
      <c r="AA624" s="251"/>
      <c r="AB624" s="251"/>
      <c r="AC624" s="251"/>
      <c r="AD624" s="251"/>
      <c r="AE624" s="4"/>
      <c r="AF624" s="4"/>
      <c r="AG624" s="4"/>
      <c r="AH624" s="252"/>
      <c r="AI624" s="4"/>
      <c r="AJ624" s="4"/>
      <c r="AK624" s="4"/>
      <c r="AL624" s="4"/>
      <c r="AM624" s="4"/>
      <c r="AN624" s="4"/>
      <c r="AO624" s="257"/>
      <c r="AP624" s="257"/>
      <c r="AQ624" s="4"/>
      <c r="AR624" s="4"/>
      <c r="AS624" s="4"/>
      <c r="AT624" s="4"/>
      <c r="AU624" s="4"/>
      <c r="AV624" s="4"/>
      <c r="AW624" s="4"/>
      <c r="AX624" s="4"/>
      <c r="AY624" s="4"/>
      <c r="AZ624" s="4"/>
    </row>
    <row r="625" ht="15.75" customHeight="1">
      <c r="A625" s="4"/>
      <c r="B625" s="82"/>
      <c r="C625" s="4"/>
      <c r="D625" s="82"/>
      <c r="E625" s="4"/>
      <c r="F625" s="247"/>
      <c r="G625" s="4"/>
      <c r="H625" s="4"/>
      <c r="I625" s="4"/>
      <c r="J625" s="82"/>
      <c r="K625" s="82"/>
      <c r="L625" s="4"/>
      <c r="M625" s="248"/>
      <c r="N625" s="249"/>
      <c r="O625" s="248"/>
      <c r="P625" s="249"/>
      <c r="Q625" s="250"/>
      <c r="R625" s="249"/>
      <c r="S625" s="248"/>
      <c r="T625" s="249"/>
      <c r="U625" s="248"/>
      <c r="V625" s="251"/>
      <c r="W625" s="251"/>
      <c r="X625" s="251"/>
      <c r="Y625" s="251"/>
      <c r="Z625" s="251"/>
      <c r="AA625" s="251"/>
      <c r="AB625" s="251"/>
      <c r="AC625" s="251"/>
      <c r="AD625" s="251"/>
      <c r="AE625" s="4"/>
      <c r="AF625" s="4"/>
      <c r="AG625" s="4"/>
      <c r="AH625" s="252"/>
      <c r="AI625" s="4"/>
      <c r="AJ625" s="4"/>
      <c r="AK625" s="4"/>
      <c r="AL625" s="4"/>
      <c r="AM625" s="4"/>
      <c r="AN625" s="4"/>
      <c r="AO625" s="257"/>
      <c r="AP625" s="257"/>
      <c r="AQ625" s="4"/>
      <c r="AR625" s="4"/>
      <c r="AS625" s="4"/>
      <c r="AT625" s="4"/>
      <c r="AU625" s="4"/>
      <c r="AV625" s="4"/>
      <c r="AW625" s="4"/>
      <c r="AX625" s="4"/>
      <c r="AY625" s="4"/>
      <c r="AZ625" s="4"/>
    </row>
    <row r="626" ht="15.75" customHeight="1">
      <c r="A626" s="4"/>
      <c r="B626" s="82"/>
      <c r="C626" s="4"/>
      <c r="D626" s="82"/>
      <c r="E626" s="4"/>
      <c r="F626" s="247"/>
      <c r="G626" s="4"/>
      <c r="H626" s="4"/>
      <c r="I626" s="4"/>
      <c r="J626" s="82"/>
      <c r="K626" s="82"/>
      <c r="L626" s="4"/>
      <c r="M626" s="248"/>
      <c r="N626" s="249"/>
      <c r="O626" s="248"/>
      <c r="P626" s="249"/>
      <c r="Q626" s="250"/>
      <c r="R626" s="249"/>
      <c r="S626" s="248"/>
      <c r="T626" s="249"/>
      <c r="U626" s="248"/>
      <c r="V626" s="251"/>
      <c r="W626" s="251"/>
      <c r="X626" s="251"/>
      <c r="Y626" s="251"/>
      <c r="Z626" s="251"/>
      <c r="AA626" s="251"/>
      <c r="AB626" s="251"/>
      <c r="AC626" s="251"/>
      <c r="AD626" s="251"/>
      <c r="AE626" s="4"/>
      <c r="AF626" s="4"/>
      <c r="AG626" s="4"/>
      <c r="AH626" s="252"/>
      <c r="AI626" s="4"/>
      <c r="AJ626" s="4"/>
      <c r="AK626" s="4"/>
      <c r="AL626" s="4"/>
      <c r="AM626" s="4"/>
      <c r="AN626" s="4"/>
      <c r="AO626" s="257"/>
      <c r="AP626" s="257"/>
      <c r="AQ626" s="4"/>
      <c r="AR626" s="4"/>
      <c r="AS626" s="4"/>
      <c r="AT626" s="4"/>
      <c r="AU626" s="4"/>
      <c r="AV626" s="4"/>
      <c r="AW626" s="4"/>
      <c r="AX626" s="4"/>
      <c r="AY626" s="4"/>
      <c r="AZ626" s="4"/>
    </row>
    <row r="627" ht="15.75" customHeight="1">
      <c r="A627" s="4"/>
      <c r="B627" s="82"/>
      <c r="C627" s="4"/>
      <c r="D627" s="82"/>
      <c r="E627" s="4"/>
      <c r="F627" s="247"/>
      <c r="G627" s="4"/>
      <c r="H627" s="4"/>
      <c r="I627" s="4"/>
      <c r="J627" s="82"/>
      <c r="K627" s="82"/>
      <c r="L627" s="4"/>
      <c r="M627" s="248"/>
      <c r="N627" s="249"/>
      <c r="O627" s="248"/>
      <c r="P627" s="249"/>
      <c r="Q627" s="250"/>
      <c r="R627" s="249"/>
      <c r="S627" s="248"/>
      <c r="T627" s="249"/>
      <c r="U627" s="248"/>
      <c r="V627" s="251"/>
      <c r="W627" s="251"/>
      <c r="X627" s="251"/>
      <c r="Y627" s="251"/>
      <c r="Z627" s="251"/>
      <c r="AA627" s="251"/>
      <c r="AB627" s="251"/>
      <c r="AC627" s="251"/>
      <c r="AD627" s="251"/>
      <c r="AE627" s="4"/>
      <c r="AF627" s="4"/>
      <c r="AG627" s="4"/>
      <c r="AH627" s="252"/>
      <c r="AI627" s="4"/>
      <c r="AJ627" s="4"/>
      <c r="AK627" s="4"/>
      <c r="AL627" s="4"/>
      <c r="AM627" s="4"/>
      <c r="AN627" s="4"/>
      <c r="AO627" s="257"/>
      <c r="AP627" s="257"/>
      <c r="AQ627" s="4"/>
      <c r="AR627" s="4"/>
      <c r="AS627" s="4"/>
      <c r="AT627" s="4"/>
      <c r="AU627" s="4"/>
      <c r="AV627" s="4"/>
      <c r="AW627" s="4"/>
      <c r="AX627" s="4"/>
      <c r="AY627" s="4"/>
      <c r="AZ627" s="4"/>
    </row>
  </sheetData>
  <autoFilter ref="$A$11:$AV$475"/>
  <mergeCells count="67">
    <mergeCell ref="W6:AF7"/>
    <mergeCell ref="AG6:AP7"/>
    <mergeCell ref="AM8:AN8"/>
    <mergeCell ref="AO8:AP8"/>
    <mergeCell ref="A1:AT1"/>
    <mergeCell ref="A2:AT2"/>
    <mergeCell ref="A3:AT3"/>
    <mergeCell ref="A4:AT4"/>
    <mergeCell ref="A6:A8"/>
    <mergeCell ref="B6:C8"/>
    <mergeCell ref="D6:E8"/>
    <mergeCell ref="U9:V9"/>
    <mergeCell ref="W9:X9"/>
    <mergeCell ref="F9:G10"/>
    <mergeCell ref="H9:H10"/>
    <mergeCell ref="K9:L9"/>
    <mergeCell ref="M9:N9"/>
    <mergeCell ref="O9:P9"/>
    <mergeCell ref="Q9:R9"/>
    <mergeCell ref="S9:T9"/>
    <mergeCell ref="A472:AT472"/>
    <mergeCell ref="A473:AT473"/>
    <mergeCell ref="A474:AT474"/>
    <mergeCell ref="A475:AT475"/>
    <mergeCell ref="B12:H12"/>
    <mergeCell ref="B183:H183"/>
    <mergeCell ref="B275:H275"/>
    <mergeCell ref="B310:H310"/>
    <mergeCell ref="B455:H455"/>
    <mergeCell ref="A470:AF470"/>
    <mergeCell ref="A471:AF471"/>
    <mergeCell ref="K6:L8"/>
    <mergeCell ref="M6:V7"/>
    <mergeCell ref="M8:N8"/>
    <mergeCell ref="O8:P8"/>
    <mergeCell ref="Q8:R8"/>
    <mergeCell ref="S8:T8"/>
    <mergeCell ref="U8:V8"/>
    <mergeCell ref="AQ6:AR8"/>
    <mergeCell ref="AS6:AT8"/>
    <mergeCell ref="AU6:AU8"/>
    <mergeCell ref="W8:X8"/>
    <mergeCell ref="Y8:Z8"/>
    <mergeCell ref="Y9:Z9"/>
    <mergeCell ref="AA8:AB8"/>
    <mergeCell ref="AC8:AD8"/>
    <mergeCell ref="AA9:AB9"/>
    <mergeCell ref="AC9:AD9"/>
    <mergeCell ref="AE8:AF8"/>
    <mergeCell ref="AG8:AH8"/>
    <mergeCell ref="AE9:AF9"/>
    <mergeCell ref="AG9:AH9"/>
    <mergeCell ref="AI8:AJ8"/>
    <mergeCell ref="AK8:AL8"/>
    <mergeCell ref="AI9:AJ9"/>
    <mergeCell ref="AK9:AL9"/>
    <mergeCell ref="AM9:AN9"/>
    <mergeCell ref="AO9:AP9"/>
    <mergeCell ref="AQ9:AR9"/>
    <mergeCell ref="AS9:AT9"/>
    <mergeCell ref="F6:G8"/>
    <mergeCell ref="H6:H8"/>
    <mergeCell ref="I6:I10"/>
    <mergeCell ref="J6:J10"/>
    <mergeCell ref="A9:A10"/>
    <mergeCell ref="B9:C10"/>
    <mergeCell ref="D9:E10"/>
  </mergeCells>
  <printOptions/>
  <pageMargins bottom="0.5511811023622047" footer="0.0" header="0.0" left="0.2755905511811024" right="0.1968503937007874" top="0.7480314960629921"/>
  <pageSetup scale="47" orientation="landscape"/>
  <headerFooter>
    <oddFooter>&amp;R&amp;P</oddFooter>
  </headerFooter>
  <drawing r:id="rId2"/>
  <legacyDrawing r:id="rId3"/>
</worksheet>
</file>